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8034612D-0CDA-4B34-8535-8BE0ECFFA579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716" i="34"/>
  <c r="C716" i="34"/>
  <c r="D713" i="34"/>
  <c r="C713" i="34"/>
  <c r="C712" i="34"/>
  <c r="C711" i="34"/>
  <c r="C710" i="34"/>
  <c r="C709" i="34"/>
  <c r="D708" i="34"/>
  <c r="C708" i="34"/>
  <c r="C707" i="34"/>
  <c r="C706" i="34"/>
  <c r="C705" i="34"/>
  <c r="C704" i="34"/>
  <c r="C703" i="34"/>
  <c r="D702" i="34"/>
  <c r="C702" i="34"/>
  <c r="C701" i="34"/>
  <c r="C700" i="34"/>
  <c r="C699" i="34"/>
  <c r="C698" i="34"/>
  <c r="C697" i="34"/>
  <c r="C696" i="34"/>
  <c r="C695" i="34"/>
  <c r="C694" i="34"/>
  <c r="C693" i="34"/>
  <c r="D692" i="34"/>
  <c r="C692" i="34"/>
  <c r="C691" i="34"/>
  <c r="C690" i="34"/>
  <c r="C689" i="34"/>
  <c r="C688" i="34"/>
  <c r="C687" i="34"/>
  <c r="C686" i="34"/>
  <c r="D685" i="34"/>
  <c r="C685" i="34"/>
  <c r="C684" i="34"/>
  <c r="C683" i="34"/>
  <c r="C682" i="34"/>
  <c r="C681" i="34"/>
  <c r="C680" i="34"/>
  <c r="C679" i="34"/>
  <c r="D678" i="34"/>
  <c r="C678" i="34"/>
  <c r="C677" i="34"/>
  <c r="C676" i="34"/>
  <c r="C675" i="34"/>
  <c r="C674" i="34"/>
  <c r="C673" i="34"/>
  <c r="C672" i="34"/>
  <c r="C671" i="34"/>
  <c r="C670" i="34"/>
  <c r="D669" i="34"/>
  <c r="C669" i="34"/>
  <c r="D668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D633" i="34"/>
  <c r="C633" i="34"/>
  <c r="C632" i="34"/>
  <c r="C631" i="34"/>
  <c r="C630" i="34"/>
  <c r="C629" i="34"/>
  <c r="D628" i="34"/>
  <c r="C628" i="34"/>
  <c r="C627" i="34"/>
  <c r="C626" i="34"/>
  <c r="C625" i="34"/>
  <c r="C624" i="34"/>
  <c r="D623" i="34"/>
  <c r="C623" i="34"/>
  <c r="C622" i="34"/>
  <c r="D621" i="34"/>
  <c r="C621" i="34"/>
  <c r="C648" i="34" s="1"/>
  <c r="M716" i="34" s="1"/>
  <c r="D620" i="34"/>
  <c r="C620" i="34"/>
  <c r="C619" i="34"/>
  <c r="C618" i="34"/>
  <c r="C617" i="34"/>
  <c r="C616" i="34"/>
  <c r="D615" i="34"/>
  <c r="D696" i="34" s="1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G307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4" i="32"/>
  <c r="G154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9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F13" i="6"/>
  <c r="E13" i="6"/>
  <c r="D13" i="6"/>
  <c r="C13" i="6"/>
  <c r="F12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9" i="4"/>
  <c r="E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F69" i="15"/>
  <c r="E69" i="15"/>
  <c r="D69" i="15"/>
  <c r="B69" i="15"/>
  <c r="I68" i="15"/>
  <c r="B68" i="15"/>
  <c r="I67" i="15"/>
  <c r="B67" i="15"/>
  <c r="I66" i="15"/>
  <c r="B66" i="15"/>
  <c r="E65" i="15"/>
  <c r="D65" i="15"/>
  <c r="F65" i="15" s="1"/>
  <c r="B65" i="15"/>
  <c r="E64" i="15"/>
  <c r="D64" i="15"/>
  <c r="B64" i="15"/>
  <c r="E63" i="15"/>
  <c r="D63" i="15"/>
  <c r="F63" i="15" s="1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E58" i="15"/>
  <c r="D58" i="15"/>
  <c r="B58" i="15"/>
  <c r="H58" i="15" s="1"/>
  <c r="I58" i="15" s="1"/>
  <c r="E57" i="15"/>
  <c r="D57" i="15"/>
  <c r="B57" i="15"/>
  <c r="H56" i="15"/>
  <c r="I56" i="15" s="1"/>
  <c r="F56" i="15"/>
  <c r="E56" i="15"/>
  <c r="D56" i="15"/>
  <c r="B56" i="15"/>
  <c r="F55" i="15"/>
  <c r="E55" i="15"/>
  <c r="D55" i="15"/>
  <c r="B55" i="15"/>
  <c r="H55" i="15" s="1"/>
  <c r="I55" i="15" s="1"/>
  <c r="F54" i="15"/>
  <c r="E54" i="15"/>
  <c r="D54" i="15"/>
  <c r="B54" i="15"/>
  <c r="H54" i="15" s="1"/>
  <c r="I54" i="15" s="1"/>
  <c r="H53" i="15"/>
  <c r="I53" i="15" s="1"/>
  <c r="F53" i="15"/>
  <c r="E53" i="15"/>
  <c r="D53" i="15"/>
  <c r="B53" i="15"/>
  <c r="H52" i="15"/>
  <c r="I52" i="15" s="1"/>
  <c r="E52" i="15"/>
  <c r="D52" i="15"/>
  <c r="B52" i="15"/>
  <c r="F52" i="15" s="1"/>
  <c r="H51" i="15"/>
  <c r="I51" i="15" s="1"/>
  <c r="F51" i="15"/>
  <c r="E51" i="15"/>
  <c r="D51" i="15"/>
  <c r="B51" i="15"/>
  <c r="E50" i="15"/>
  <c r="D50" i="15"/>
  <c r="B50" i="15"/>
  <c r="F49" i="15"/>
  <c r="E49" i="15"/>
  <c r="D49" i="15"/>
  <c r="B49" i="15"/>
  <c r="E48" i="15"/>
  <c r="D48" i="15"/>
  <c r="B48" i="15"/>
  <c r="F47" i="15"/>
  <c r="E47" i="15"/>
  <c r="D47" i="15"/>
  <c r="B47" i="15"/>
  <c r="H47" i="15" s="1"/>
  <c r="I47" i="15" s="1"/>
  <c r="F46" i="15"/>
  <c r="E46" i="15"/>
  <c r="D46" i="15"/>
  <c r="B46" i="15"/>
  <c r="H46" i="15" s="1"/>
  <c r="I46" i="15" s="1"/>
  <c r="E45" i="15"/>
  <c r="D45" i="15"/>
  <c r="B45" i="15"/>
  <c r="E44" i="15"/>
  <c r="D44" i="15"/>
  <c r="B44" i="15"/>
  <c r="E43" i="15"/>
  <c r="D43" i="15"/>
  <c r="B43" i="15"/>
  <c r="H42" i="15"/>
  <c r="I42" i="15" s="1"/>
  <c r="F42" i="15"/>
  <c r="E42" i="15"/>
  <c r="D42" i="15"/>
  <c r="B42" i="15"/>
  <c r="F41" i="15"/>
  <c r="E41" i="15"/>
  <c r="D41" i="15"/>
  <c r="B41" i="15"/>
  <c r="I40" i="15"/>
  <c r="B40" i="15"/>
  <c r="F39" i="15"/>
  <c r="E39" i="15"/>
  <c r="D39" i="15"/>
  <c r="B39" i="15"/>
  <c r="F38" i="15"/>
  <c r="E38" i="15"/>
  <c r="D38" i="15"/>
  <c r="B38" i="15"/>
  <c r="E37" i="15"/>
  <c r="D37" i="15"/>
  <c r="B37" i="15"/>
  <c r="F36" i="15"/>
  <c r="E36" i="15"/>
  <c r="D36" i="15"/>
  <c r="B36" i="15"/>
  <c r="E35" i="15"/>
  <c r="D35" i="15"/>
  <c r="B35" i="15"/>
  <c r="E34" i="15"/>
  <c r="D34" i="15"/>
  <c r="B34" i="15"/>
  <c r="E33" i="15"/>
  <c r="D33" i="15"/>
  <c r="F33" i="15" s="1"/>
  <c r="B33" i="15"/>
  <c r="I32" i="15"/>
  <c r="B32" i="15"/>
  <c r="I31" i="15"/>
  <c r="B31" i="15"/>
  <c r="E30" i="15"/>
  <c r="D30" i="15"/>
  <c r="F30" i="15" s="1"/>
  <c r="B30" i="15"/>
  <c r="E29" i="15"/>
  <c r="D29" i="15"/>
  <c r="B29" i="15"/>
  <c r="E28" i="15"/>
  <c r="D28" i="15"/>
  <c r="F28" i="15" s="1"/>
  <c r="B28" i="15"/>
  <c r="E27" i="15"/>
  <c r="D27" i="15"/>
  <c r="B27" i="15"/>
  <c r="F27" i="15" s="1"/>
  <c r="H26" i="15"/>
  <c r="I26" i="15" s="1"/>
  <c r="F26" i="15"/>
  <c r="E26" i="15"/>
  <c r="D26" i="15"/>
  <c r="B26" i="15"/>
  <c r="E25" i="15"/>
  <c r="D25" i="15"/>
  <c r="B25" i="15"/>
  <c r="F25" i="15" s="1"/>
  <c r="H24" i="15"/>
  <c r="I24" i="15" s="1"/>
  <c r="F24" i="15"/>
  <c r="E24" i="15"/>
  <c r="D24" i="15"/>
  <c r="B24" i="15"/>
  <c r="H23" i="15"/>
  <c r="I23" i="15" s="1"/>
  <c r="E23" i="15"/>
  <c r="D23" i="15"/>
  <c r="B23" i="15"/>
  <c r="F23" i="15" s="1"/>
  <c r="H22" i="15"/>
  <c r="I22" i="15" s="1"/>
  <c r="F22" i="15"/>
  <c r="E22" i="15"/>
  <c r="D22" i="15"/>
  <c r="B22" i="15"/>
  <c r="H21" i="15"/>
  <c r="I21" i="15" s="1"/>
  <c r="E21" i="15"/>
  <c r="D21" i="15"/>
  <c r="B21" i="15"/>
  <c r="F21" i="15" s="1"/>
  <c r="H20" i="15"/>
  <c r="I20" i="15" s="1"/>
  <c r="F20" i="15"/>
  <c r="E20" i="15"/>
  <c r="D20" i="15"/>
  <c r="B20" i="15"/>
  <c r="H19" i="15"/>
  <c r="I19" i="15" s="1"/>
  <c r="E19" i="15"/>
  <c r="D19" i="15"/>
  <c r="B19" i="15"/>
  <c r="F19" i="15" s="1"/>
  <c r="E18" i="15"/>
  <c r="D18" i="15"/>
  <c r="F18" i="15" s="1"/>
  <c r="B18" i="15"/>
  <c r="F17" i="15"/>
  <c r="E17" i="15"/>
  <c r="D17" i="15"/>
  <c r="B17" i="15"/>
  <c r="E16" i="15"/>
  <c r="D16" i="15"/>
  <c r="F16" i="15" s="1"/>
  <c r="B16" i="15"/>
  <c r="F15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G612" i="24"/>
  <c r="D420" i="24"/>
  <c r="DF2" i="30" s="1"/>
  <c r="D415" i="24"/>
  <c r="D381" i="24"/>
  <c r="BQ2" i="30" s="1"/>
  <c r="D360" i="24"/>
  <c r="D340" i="24"/>
  <c r="C86" i="8" s="1"/>
  <c r="D339" i="24"/>
  <c r="C85" i="8" s="1"/>
  <c r="D329" i="24"/>
  <c r="C74" i="8" s="1"/>
  <c r="D324" i="24"/>
  <c r="C68" i="8" s="1"/>
  <c r="D306" i="24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E216" i="24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G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CE91" i="24"/>
  <c r="I381" i="32" s="1"/>
  <c r="AZ91" i="24"/>
  <c r="AH51" i="31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E36" i="31" s="1"/>
  <c r="AJ89" i="24"/>
  <c r="AI89" i="24"/>
  <c r="AE34" i="31" s="1"/>
  <c r="AH89" i="24"/>
  <c r="AG89" i="24"/>
  <c r="AF89" i="24"/>
  <c r="AE89" i="24"/>
  <c r="AD89" i="24"/>
  <c r="AC89" i="24"/>
  <c r="AB89" i="24"/>
  <c r="AA89" i="24"/>
  <c r="Z89" i="24"/>
  <c r="Y89" i="24"/>
  <c r="AE24" i="31" s="1"/>
  <c r="X89" i="24"/>
  <c r="AE23" i="31" s="1"/>
  <c r="W89" i="24"/>
  <c r="V89" i="24"/>
  <c r="U89" i="24"/>
  <c r="T89" i="24"/>
  <c r="AE19" i="31" s="1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AE4" i="31" s="1"/>
  <c r="D89" i="24"/>
  <c r="AE3" i="31" s="1"/>
  <c r="C89" i="24"/>
  <c r="AE2" i="31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O69" i="31" s="1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O47" i="31" s="1"/>
  <c r="AU69" i="24"/>
  <c r="O46" i="31" s="1"/>
  <c r="AT69" i="24"/>
  <c r="O45" i="31" s="1"/>
  <c r="AS69" i="24"/>
  <c r="AR69" i="24"/>
  <c r="AQ69" i="24"/>
  <c r="AP69" i="24"/>
  <c r="AO69" i="24"/>
  <c r="AN69" i="24"/>
  <c r="AM69" i="24"/>
  <c r="AL69" i="24"/>
  <c r="O37" i="31" s="1"/>
  <c r="AK69" i="24"/>
  <c r="AJ69" i="24"/>
  <c r="AI69" i="24"/>
  <c r="AH69" i="24"/>
  <c r="AG69" i="24"/>
  <c r="AF69" i="24"/>
  <c r="AE69" i="24"/>
  <c r="AD69" i="24"/>
  <c r="AC69" i="24"/>
  <c r="O28" i="31" s="1"/>
  <c r="AB69" i="24"/>
  <c r="O27" i="31" s="1"/>
  <c r="AA69" i="24"/>
  <c r="O26" i="31" s="1"/>
  <c r="Z69" i="24"/>
  <c r="O25" i="31" s="1"/>
  <c r="Y69" i="24"/>
  <c r="X69" i="24"/>
  <c r="C115" i="32" s="1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O6" i="31" s="1"/>
  <c r="F69" i="24"/>
  <c r="O5" i="31" s="1"/>
  <c r="E69" i="24"/>
  <c r="D69" i="24"/>
  <c r="C69" i="24"/>
  <c r="CE68" i="24"/>
  <c r="I370" i="32" s="1"/>
  <c r="BL67" i="24"/>
  <c r="M63" i="31" s="1"/>
  <c r="BH67" i="24"/>
  <c r="BG67" i="24"/>
  <c r="AR67" i="24"/>
  <c r="AD67" i="24"/>
  <c r="L67" i="24"/>
  <c r="CE66" i="24"/>
  <c r="I368" i="32" s="1"/>
  <c r="CE65" i="24"/>
  <c r="I367" i="32" s="1"/>
  <c r="CE64" i="24"/>
  <c r="I366" i="32" s="1"/>
  <c r="CE63" i="24"/>
  <c r="I365" i="32" s="1"/>
  <c r="BZ62" i="24"/>
  <c r="BV62" i="24"/>
  <c r="BO62" i="24"/>
  <c r="BJ62" i="24"/>
  <c r="AZ62" i="24"/>
  <c r="AY62" i="24"/>
  <c r="AH62" i="24"/>
  <c r="S62" i="24"/>
  <c r="D62" i="24"/>
  <c r="C62" i="24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K52" i="24"/>
  <c r="BK67" i="24" s="1"/>
  <c r="M62" i="31" s="1"/>
  <c r="BJ52" i="24"/>
  <c r="BJ67" i="24" s="1"/>
  <c r="BI52" i="24"/>
  <c r="BI67" i="24" s="1"/>
  <c r="BH52" i="24"/>
  <c r="BG52" i="24"/>
  <c r="BF52" i="24"/>
  <c r="BF67" i="24" s="1"/>
  <c r="BE52" i="24"/>
  <c r="BE67" i="24" s="1"/>
  <c r="BD52" i="24"/>
  <c r="BD67" i="24" s="1"/>
  <c r="BC52" i="24"/>
  <c r="BC67" i="24" s="1"/>
  <c r="M54" i="31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M32" i="31" s="1"/>
  <c r="AF52" i="24"/>
  <c r="AF67" i="24" s="1"/>
  <c r="AE52" i="24"/>
  <c r="AE67" i="24" s="1"/>
  <c r="AD52" i="24"/>
  <c r="AC52" i="24"/>
  <c r="AC67" i="24" s="1"/>
  <c r="AB52" i="24"/>
  <c r="AB67" i="24" s="1"/>
  <c r="AA52" i="24"/>
  <c r="AA67" i="24" s="1"/>
  <c r="Z52" i="24"/>
  <c r="Z67" i="24" s="1"/>
  <c r="Y52" i="24"/>
  <c r="Y67" i="24" s="1"/>
  <c r="D113" i="32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K52" i="24"/>
  <c r="K67" i="24" s="1"/>
  <c r="J52" i="24"/>
  <c r="J67" i="24" s="1"/>
  <c r="I52" i="24"/>
  <c r="I67" i="24" s="1"/>
  <c r="H52" i="24"/>
  <c r="H67" i="24" s="1"/>
  <c r="M7" i="31" s="1"/>
  <c r="G52" i="24"/>
  <c r="G67" i="24" s="1"/>
  <c r="F52" i="24"/>
  <c r="F67" i="24" s="1"/>
  <c r="E52" i="24"/>
  <c r="E67" i="24" s="1"/>
  <c r="E85" i="24" s="1"/>
  <c r="D52" i="24"/>
  <c r="D67" i="24" s="1"/>
  <c r="C52" i="24"/>
  <c r="CE51" i="24"/>
  <c r="B49" i="24"/>
  <c r="CD48" i="24"/>
  <c r="CC48" i="24"/>
  <c r="CC62" i="24" s="1"/>
  <c r="CB48" i="24"/>
  <c r="CB62" i="24" s="1"/>
  <c r="CA48" i="24"/>
  <c r="CA62" i="24" s="1"/>
  <c r="BZ48" i="24"/>
  <c r="BY48" i="24"/>
  <c r="BY62" i="24" s="1"/>
  <c r="BX48" i="24"/>
  <c r="BX62" i="24" s="1"/>
  <c r="BW48" i="24"/>
  <c r="BW62" i="24" s="1"/>
  <c r="BV48" i="24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N48" i="24"/>
  <c r="BN62" i="24" s="1"/>
  <c r="BM48" i="24"/>
  <c r="BM62" i="24" s="1"/>
  <c r="BL48" i="24"/>
  <c r="BL62" i="24" s="1"/>
  <c r="BK48" i="24"/>
  <c r="BK62" i="24" s="1"/>
  <c r="BJ48" i="24"/>
  <c r="BI48" i="24"/>
  <c r="BI62" i="24" s="1"/>
  <c r="BH48" i="24"/>
  <c r="BH62" i="24" s="1"/>
  <c r="BG48" i="24"/>
  <c r="BG62" i="24" s="1"/>
  <c r="BF48" i="24"/>
  <c r="BF62" i="24" s="1"/>
  <c r="BE48" i="24"/>
  <c r="BE62" i="24" s="1"/>
  <c r="H236" i="32" s="1"/>
  <c r="BD48" i="24"/>
  <c r="BD62" i="24" s="1"/>
  <c r="BC48" i="24"/>
  <c r="BC62" i="24" s="1"/>
  <c r="BB48" i="24"/>
  <c r="BB62" i="24" s="1"/>
  <c r="BA48" i="24"/>
  <c r="BA62" i="24" s="1"/>
  <c r="AZ48" i="24"/>
  <c r="AY48" i="24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G48" i="24"/>
  <c r="AG62" i="24" s="1"/>
  <c r="AF48" i="24"/>
  <c r="AF62" i="24" s="1"/>
  <c r="AE48" i="24"/>
  <c r="AE62" i="24" s="1"/>
  <c r="H30" i="31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H4" i="31" s="1"/>
  <c r="D48" i="24"/>
  <c r="C48" i="24"/>
  <c r="CE47" i="24"/>
  <c r="D383" i="24" l="1"/>
  <c r="C137" i="8" s="1"/>
  <c r="C365" i="24"/>
  <c r="D258" i="24"/>
  <c r="C363" i="24"/>
  <c r="D366" i="24" s="1"/>
  <c r="C120" i="8" s="1"/>
  <c r="L612" i="24"/>
  <c r="CF91" i="24"/>
  <c r="CE89" i="24"/>
  <c r="CE69" i="24"/>
  <c r="I371" i="32" s="1"/>
  <c r="I85" i="24"/>
  <c r="C21" i="15" s="1"/>
  <c r="G21" i="15" s="1"/>
  <c r="Z85" i="24"/>
  <c r="E117" i="32" s="1"/>
  <c r="C179" i="32"/>
  <c r="U85" i="24"/>
  <c r="C33" i="15" s="1"/>
  <c r="CE52" i="24"/>
  <c r="AQ85" i="24"/>
  <c r="C708" i="24" s="1"/>
  <c r="F241" i="32"/>
  <c r="AR85" i="24"/>
  <c r="I181" i="32" s="1"/>
  <c r="AT85" i="24"/>
  <c r="C58" i="15" s="1"/>
  <c r="G58" i="15" s="1"/>
  <c r="AU85" i="24"/>
  <c r="C59" i="15" s="1"/>
  <c r="G59" i="15" s="1"/>
  <c r="BK85" i="24"/>
  <c r="C635" i="24" s="1"/>
  <c r="AV85" i="24"/>
  <c r="F213" i="32" s="1"/>
  <c r="H17" i="32"/>
  <c r="BM85" i="24"/>
  <c r="I277" i="32" s="1"/>
  <c r="J85" i="24"/>
  <c r="C53" i="32" s="1"/>
  <c r="BL85" i="24"/>
  <c r="C76" i="15" s="1"/>
  <c r="G76" i="15" s="1"/>
  <c r="I108" i="32"/>
  <c r="H29" i="31"/>
  <c r="CE48" i="24"/>
  <c r="G273" i="32"/>
  <c r="BJ85" i="24"/>
  <c r="F277" i="32" s="1"/>
  <c r="H273" i="32"/>
  <c r="N85" i="24"/>
  <c r="G53" i="32" s="1"/>
  <c r="BI85" i="24"/>
  <c r="C634" i="24" s="1"/>
  <c r="Y85" i="24"/>
  <c r="D117" i="32" s="1"/>
  <c r="C140" i="32"/>
  <c r="AA85" i="24"/>
  <c r="F117" i="32" s="1"/>
  <c r="AB85" i="24"/>
  <c r="C693" i="24" s="1"/>
  <c r="E12" i="32"/>
  <c r="D213" i="32"/>
  <c r="BN85" i="24"/>
  <c r="M49" i="31"/>
  <c r="H209" i="32"/>
  <c r="H36" i="31"/>
  <c r="AK85" i="24"/>
  <c r="I140" i="32"/>
  <c r="H68" i="31"/>
  <c r="F300" i="32"/>
  <c r="BQ85" i="24"/>
  <c r="M66" i="31"/>
  <c r="D305" i="32"/>
  <c r="BO85" i="24"/>
  <c r="I378" i="32"/>
  <c r="K612" i="24"/>
  <c r="H52" i="31"/>
  <c r="D236" i="32"/>
  <c r="BA85" i="24"/>
  <c r="H37" i="31"/>
  <c r="C172" i="32"/>
  <c r="AL85" i="24"/>
  <c r="E236" i="32"/>
  <c r="BB85" i="24"/>
  <c r="H53" i="31"/>
  <c r="H69" i="31"/>
  <c r="G300" i="32"/>
  <c r="BR85" i="24"/>
  <c r="M67" i="31"/>
  <c r="E305" i="32"/>
  <c r="BP85" i="24"/>
  <c r="M65" i="31"/>
  <c r="C305" i="32"/>
  <c r="H38" i="31"/>
  <c r="D172" i="32"/>
  <c r="AM85" i="24"/>
  <c r="H54" i="31"/>
  <c r="BC85" i="24"/>
  <c r="F236" i="32"/>
  <c r="H300" i="32"/>
  <c r="BS85" i="24"/>
  <c r="H70" i="31"/>
  <c r="F305" i="32"/>
  <c r="M68" i="31"/>
  <c r="H71" i="31"/>
  <c r="I300" i="32"/>
  <c r="BT85" i="24"/>
  <c r="H72" i="31"/>
  <c r="C332" i="32"/>
  <c r="BU85" i="24"/>
  <c r="M17" i="31"/>
  <c r="D81" i="32"/>
  <c r="M33" i="31"/>
  <c r="F145" i="32"/>
  <c r="C67" i="24"/>
  <c r="M29" i="31"/>
  <c r="I113" i="32"/>
  <c r="AD85" i="24"/>
  <c r="D308" i="24"/>
  <c r="C16" i="8"/>
  <c r="H48" i="31"/>
  <c r="G204" i="32"/>
  <c r="AW85" i="24"/>
  <c r="H113" i="32"/>
  <c r="M28" i="31"/>
  <c r="D241" i="32"/>
  <c r="M52" i="31"/>
  <c r="I362" i="32"/>
  <c r="BK2" i="30"/>
  <c r="H612" i="24"/>
  <c r="M5" i="31"/>
  <c r="F17" i="32"/>
  <c r="AE29" i="31"/>
  <c r="I122" i="32"/>
  <c r="H7" i="31"/>
  <c r="H12" i="32"/>
  <c r="H85" i="24"/>
  <c r="CD85" i="24"/>
  <c r="H64" i="15"/>
  <c r="I64" i="15" s="1"/>
  <c r="F64" i="15"/>
  <c r="H80" i="31"/>
  <c r="D364" i="32"/>
  <c r="M78" i="31"/>
  <c r="I337" i="32"/>
  <c r="H55" i="31"/>
  <c r="G236" i="32"/>
  <c r="BD85" i="24"/>
  <c r="M26" i="31"/>
  <c r="F113" i="32"/>
  <c r="O36" i="31"/>
  <c r="I147" i="32"/>
  <c r="H49" i="31"/>
  <c r="H204" i="32"/>
  <c r="AX85" i="24"/>
  <c r="M50" i="31"/>
  <c r="I209" i="32"/>
  <c r="E140" i="32"/>
  <c r="H32" i="31"/>
  <c r="AG85" i="24"/>
  <c r="M3" i="31"/>
  <c r="D17" i="32"/>
  <c r="H76" i="32"/>
  <c r="H21" i="31"/>
  <c r="V85" i="24"/>
  <c r="M35" i="31"/>
  <c r="H145" i="32"/>
  <c r="M51" i="31"/>
  <c r="C241" i="32"/>
  <c r="H33" i="31"/>
  <c r="F140" i="32"/>
  <c r="AH85" i="24"/>
  <c r="E17" i="32"/>
  <c r="M4" i="31"/>
  <c r="H22" i="31"/>
  <c r="W85" i="24"/>
  <c r="M20" i="31"/>
  <c r="G81" i="32"/>
  <c r="CC85" i="24"/>
  <c r="H23" i="31"/>
  <c r="C108" i="32"/>
  <c r="X85" i="24"/>
  <c r="M21" i="31"/>
  <c r="H81" i="32"/>
  <c r="M53" i="31"/>
  <c r="E241" i="32"/>
  <c r="AE30" i="31"/>
  <c r="C154" i="32"/>
  <c r="F7" i="6"/>
  <c r="E220" i="24"/>
  <c r="H40" i="31"/>
  <c r="F172" i="32"/>
  <c r="AO85" i="24"/>
  <c r="M6" i="31"/>
  <c r="G17" i="32"/>
  <c r="M22" i="31"/>
  <c r="I81" i="32"/>
  <c r="M70" i="31"/>
  <c r="H305" i="32"/>
  <c r="M10" i="31"/>
  <c r="D49" i="32"/>
  <c r="F44" i="15"/>
  <c r="H44" i="15"/>
  <c r="I44" i="15" s="1"/>
  <c r="H9" i="31"/>
  <c r="C44" i="32"/>
  <c r="H25" i="31"/>
  <c r="E108" i="32"/>
  <c r="H41" i="31"/>
  <c r="G172" i="32"/>
  <c r="AP85" i="24"/>
  <c r="H57" i="31"/>
  <c r="I236" i="32"/>
  <c r="BF85" i="24"/>
  <c r="M11" i="31"/>
  <c r="E49" i="32"/>
  <c r="L85" i="24"/>
  <c r="M44" i="31"/>
  <c r="C209" i="32"/>
  <c r="C90" i="32"/>
  <c r="AE16" i="31"/>
  <c r="AE32" i="31"/>
  <c r="E154" i="32"/>
  <c r="I76" i="32"/>
  <c r="I268" i="32"/>
  <c r="H64" i="31"/>
  <c r="H19" i="31"/>
  <c r="F76" i="32"/>
  <c r="T85" i="24"/>
  <c r="O4" i="31"/>
  <c r="E19" i="32"/>
  <c r="G83" i="32"/>
  <c r="O20" i="31"/>
  <c r="F307" i="32"/>
  <c r="O68" i="31"/>
  <c r="C74" i="15"/>
  <c r="G74" i="15" s="1"/>
  <c r="C617" i="24"/>
  <c r="F57" i="15"/>
  <c r="H57" i="15"/>
  <c r="I57" i="15" s="1"/>
  <c r="M34" i="31"/>
  <c r="G145" i="32"/>
  <c r="M30" i="31"/>
  <c r="C145" i="32"/>
  <c r="AE85" i="24"/>
  <c r="H5" i="31"/>
  <c r="F12" i="32"/>
  <c r="F85" i="24"/>
  <c r="M19" i="31"/>
  <c r="F81" i="32"/>
  <c r="G140" i="32"/>
  <c r="H34" i="31"/>
  <c r="AI85" i="24"/>
  <c r="H39" i="31"/>
  <c r="E172" i="32"/>
  <c r="AN85" i="24"/>
  <c r="M37" i="31"/>
  <c r="C177" i="32"/>
  <c r="M9" i="31"/>
  <c r="C49" i="32"/>
  <c r="AE14" i="31"/>
  <c r="H58" i="32"/>
  <c r="AE46" i="31"/>
  <c r="E218" i="32"/>
  <c r="I12" i="32"/>
  <c r="H8" i="31"/>
  <c r="H10" i="31"/>
  <c r="D44" i="32"/>
  <c r="K85" i="24"/>
  <c r="H172" i="32"/>
  <c r="H42" i="31"/>
  <c r="M8" i="31"/>
  <c r="I17" i="32"/>
  <c r="M45" i="31"/>
  <c r="D209" i="32"/>
  <c r="D90" i="32"/>
  <c r="AE17" i="31"/>
  <c r="F154" i="32"/>
  <c r="AE33" i="31"/>
  <c r="I380" i="32"/>
  <c r="CF90" i="24"/>
  <c r="D612" i="24"/>
  <c r="C615" i="24"/>
  <c r="M27" i="31"/>
  <c r="G113" i="32"/>
  <c r="M18" i="31"/>
  <c r="E81" i="32"/>
  <c r="M64" i="31"/>
  <c r="I273" i="32"/>
  <c r="CP2" i="30"/>
  <c r="D416" i="24"/>
  <c r="M36" i="31"/>
  <c r="I145" i="32"/>
  <c r="M69" i="31"/>
  <c r="G305" i="32"/>
  <c r="H24" i="31"/>
  <c r="D108" i="32"/>
  <c r="M38" i="31"/>
  <c r="D177" i="32"/>
  <c r="H2" i="31"/>
  <c r="C12" i="32"/>
  <c r="CE62" i="24"/>
  <c r="I364" i="32" s="1"/>
  <c r="AC85" i="24"/>
  <c r="AE15" i="31"/>
  <c r="I58" i="32"/>
  <c r="F218" i="32"/>
  <c r="AE47" i="31"/>
  <c r="H26" i="31"/>
  <c r="F108" i="32"/>
  <c r="H58" i="31"/>
  <c r="C268" i="32"/>
  <c r="BG85" i="24"/>
  <c r="H73" i="31"/>
  <c r="D332" i="32"/>
  <c r="BV85" i="24"/>
  <c r="M41" i="31"/>
  <c r="G177" i="32"/>
  <c r="M57" i="31"/>
  <c r="I241" i="32"/>
  <c r="H14" i="31"/>
  <c r="H44" i="32"/>
  <c r="O85" i="24"/>
  <c r="H50" i="31"/>
  <c r="I204" i="32"/>
  <c r="AY85" i="24"/>
  <c r="E332" i="32"/>
  <c r="H74" i="31"/>
  <c r="BW85" i="24"/>
  <c r="M46" i="31"/>
  <c r="E209" i="32"/>
  <c r="AS85" i="24"/>
  <c r="H65" i="31"/>
  <c r="C300" i="32"/>
  <c r="H35" i="31"/>
  <c r="AJ85" i="24"/>
  <c r="H140" i="32"/>
  <c r="AE31" i="31"/>
  <c r="D154" i="32"/>
  <c r="H15" i="31"/>
  <c r="I44" i="32"/>
  <c r="P85" i="24"/>
  <c r="H51" i="31"/>
  <c r="C236" i="32"/>
  <c r="AZ85" i="24"/>
  <c r="M47" i="31"/>
  <c r="F209" i="32"/>
  <c r="F37" i="15"/>
  <c r="E21" i="32"/>
  <c r="C17" i="15"/>
  <c r="C670" i="24"/>
  <c r="H56" i="31"/>
  <c r="BE85" i="24"/>
  <c r="AE45" i="31"/>
  <c r="D218" i="32"/>
  <c r="I21" i="32"/>
  <c r="H6" i="31"/>
  <c r="G12" i="32"/>
  <c r="G85" i="24"/>
  <c r="H46" i="31"/>
  <c r="E204" i="32"/>
  <c r="G268" i="32"/>
  <c r="H62" i="31"/>
  <c r="M76" i="31"/>
  <c r="G337" i="32"/>
  <c r="BY85" i="24"/>
  <c r="H17" i="31"/>
  <c r="D76" i="32"/>
  <c r="R85" i="24"/>
  <c r="O2" i="31"/>
  <c r="C19" i="32"/>
  <c r="O18" i="31"/>
  <c r="E83" i="32"/>
  <c r="G147" i="32"/>
  <c r="O34" i="31"/>
  <c r="O50" i="31"/>
  <c r="I211" i="32"/>
  <c r="O66" i="31"/>
  <c r="D307" i="32"/>
  <c r="O52" i="31"/>
  <c r="D243" i="32"/>
  <c r="H20" i="31"/>
  <c r="G76" i="32"/>
  <c r="G58" i="32"/>
  <c r="AE13" i="31"/>
  <c r="H45" i="31"/>
  <c r="D204" i="32"/>
  <c r="M75" i="31"/>
  <c r="F337" i="32"/>
  <c r="H16" i="31"/>
  <c r="C76" i="32"/>
  <c r="Q85" i="24"/>
  <c r="M48" i="31"/>
  <c r="G209" i="32"/>
  <c r="O17" i="31"/>
  <c r="D83" i="32"/>
  <c r="F147" i="32"/>
  <c r="O33" i="31"/>
  <c r="O49" i="31"/>
  <c r="H211" i="32"/>
  <c r="O65" i="31"/>
  <c r="C307" i="32"/>
  <c r="H31" i="31"/>
  <c r="D140" i="32"/>
  <c r="AF85" i="24"/>
  <c r="H47" i="31"/>
  <c r="F204" i="32"/>
  <c r="H63" i="31"/>
  <c r="H268" i="32"/>
  <c r="M61" i="31"/>
  <c r="F273" i="32"/>
  <c r="M77" i="31"/>
  <c r="H337" i="32"/>
  <c r="E76" i="32"/>
  <c r="H18" i="31"/>
  <c r="S85" i="24"/>
  <c r="M25" i="31"/>
  <c r="E113" i="32"/>
  <c r="O3" i="31"/>
  <c r="D19" i="32"/>
  <c r="O19" i="31"/>
  <c r="F83" i="32"/>
  <c r="O35" i="31"/>
  <c r="H147" i="32"/>
  <c r="O51" i="31"/>
  <c r="C243" i="32"/>
  <c r="E307" i="32"/>
  <c r="O67" i="31"/>
  <c r="D85" i="24"/>
  <c r="H34" i="15"/>
  <c r="I34" i="15" s="1"/>
  <c r="F34" i="15"/>
  <c r="F50" i="15"/>
  <c r="M23" i="31"/>
  <c r="C113" i="32"/>
  <c r="H3" i="31"/>
  <c r="D12" i="32"/>
  <c r="H77" i="31"/>
  <c r="H332" i="32"/>
  <c r="M12" i="31"/>
  <c r="F49" i="32"/>
  <c r="M31" i="31"/>
  <c r="D145" i="32"/>
  <c r="H78" i="31"/>
  <c r="I332" i="32"/>
  <c r="E145" i="32"/>
  <c r="H11" i="31"/>
  <c r="E44" i="32"/>
  <c r="I172" i="32"/>
  <c r="H43" i="31"/>
  <c r="M14" i="31"/>
  <c r="H49" i="32"/>
  <c r="M74" i="31"/>
  <c r="E337" i="32"/>
  <c r="O9" i="31"/>
  <c r="C51" i="32"/>
  <c r="O41" i="31"/>
  <c r="G179" i="32"/>
  <c r="O57" i="31"/>
  <c r="I243" i="32"/>
  <c r="O73" i="31"/>
  <c r="D339" i="32"/>
  <c r="M85" i="24"/>
  <c r="AE5" i="31"/>
  <c r="F26" i="32"/>
  <c r="AE21" i="31"/>
  <c r="H90" i="32"/>
  <c r="M24" i="31"/>
  <c r="H12" i="31"/>
  <c r="F44" i="32"/>
  <c r="H28" i="31"/>
  <c r="H108" i="32"/>
  <c r="H44" i="31"/>
  <c r="C204" i="32"/>
  <c r="H60" i="31"/>
  <c r="E268" i="32"/>
  <c r="H76" i="31"/>
  <c r="G332" i="32"/>
  <c r="M15" i="31"/>
  <c r="I49" i="32"/>
  <c r="O10" i="31"/>
  <c r="D51" i="32"/>
  <c r="H179" i="32"/>
  <c r="O42" i="31"/>
  <c r="O58" i="31"/>
  <c r="C275" i="32"/>
  <c r="O74" i="31"/>
  <c r="E339" i="32"/>
  <c r="AE6" i="31"/>
  <c r="G26" i="32"/>
  <c r="AE22" i="31"/>
  <c r="I90" i="32"/>
  <c r="AE38" i="31"/>
  <c r="D186" i="32"/>
  <c r="I383" i="32"/>
  <c r="J612" i="24"/>
  <c r="E233" i="24"/>
  <c r="F32" i="6" s="1"/>
  <c r="F420" i="24"/>
  <c r="F45" i="15"/>
  <c r="M39" i="31"/>
  <c r="E177" i="32"/>
  <c r="C337" i="32"/>
  <c r="M72" i="31"/>
  <c r="H59" i="31"/>
  <c r="D268" i="32"/>
  <c r="H79" i="31"/>
  <c r="C364" i="32"/>
  <c r="C81" i="32"/>
  <c r="M16" i="31"/>
  <c r="O11" i="31"/>
  <c r="E51" i="32"/>
  <c r="O43" i="31"/>
  <c r="I179" i="32"/>
  <c r="D275" i="32"/>
  <c r="O59" i="31"/>
  <c r="O75" i="31"/>
  <c r="F339" i="32"/>
  <c r="H26" i="32"/>
  <c r="AE7" i="31"/>
  <c r="E186" i="32"/>
  <c r="AE39" i="31"/>
  <c r="D341" i="24"/>
  <c r="C87" i="8" s="1"/>
  <c r="D211" i="32"/>
  <c r="M73" i="31"/>
  <c r="D337" i="32"/>
  <c r="O40" i="31"/>
  <c r="F179" i="32"/>
  <c r="H75" i="31"/>
  <c r="F332" i="32"/>
  <c r="AE37" i="31"/>
  <c r="C186" i="32"/>
  <c r="M58" i="31"/>
  <c r="C273" i="32"/>
  <c r="O12" i="31"/>
  <c r="F51" i="32"/>
  <c r="O44" i="31"/>
  <c r="C211" i="32"/>
  <c r="E275" i="32"/>
  <c r="O60" i="31"/>
  <c r="O76" i="31"/>
  <c r="G339" i="32"/>
  <c r="BX85" i="24"/>
  <c r="AE8" i="31"/>
  <c r="I26" i="32"/>
  <c r="AE40" i="31"/>
  <c r="F186" i="32"/>
  <c r="CF2" i="28"/>
  <c r="D5" i="7"/>
  <c r="C170" i="8"/>
  <c r="E115" i="32"/>
  <c r="C122" i="32"/>
  <c r="E211" i="32"/>
  <c r="M71" i="31"/>
  <c r="I305" i="32"/>
  <c r="H241" i="32"/>
  <c r="M56" i="31"/>
  <c r="O24" i="31"/>
  <c r="D115" i="32"/>
  <c r="M59" i="31"/>
  <c r="D273" i="32"/>
  <c r="O13" i="31"/>
  <c r="G51" i="32"/>
  <c r="O29" i="31"/>
  <c r="I115" i="32"/>
  <c r="O61" i="31"/>
  <c r="F275" i="32"/>
  <c r="O77" i="31"/>
  <c r="H339" i="32"/>
  <c r="C58" i="32"/>
  <c r="AE9" i="31"/>
  <c r="AE25" i="31"/>
  <c r="E122" i="32"/>
  <c r="AE41" i="31"/>
  <c r="G186" i="32"/>
  <c r="F115" i="32"/>
  <c r="D122" i="32"/>
  <c r="F211" i="32"/>
  <c r="M55" i="31"/>
  <c r="G241" i="32"/>
  <c r="F177" i="32"/>
  <c r="M40" i="31"/>
  <c r="O8" i="31"/>
  <c r="I19" i="32"/>
  <c r="O56" i="31"/>
  <c r="H243" i="32"/>
  <c r="H27" i="31"/>
  <c r="G108" i="32"/>
  <c r="F268" i="32"/>
  <c r="H61" i="31"/>
  <c r="H66" i="31"/>
  <c r="D300" i="32"/>
  <c r="E273" i="32"/>
  <c r="M60" i="31"/>
  <c r="M79" i="31"/>
  <c r="C369" i="32"/>
  <c r="H51" i="32"/>
  <c r="O14" i="31"/>
  <c r="O30" i="31"/>
  <c r="C147" i="32"/>
  <c r="O62" i="31"/>
  <c r="G275" i="32"/>
  <c r="I339" i="32"/>
  <c r="O78" i="31"/>
  <c r="BZ85" i="24"/>
  <c r="D58" i="32"/>
  <c r="AE10" i="31"/>
  <c r="F122" i="32"/>
  <c r="AE26" i="31"/>
  <c r="AE42" i="31"/>
  <c r="H186" i="32"/>
  <c r="D12" i="33"/>
  <c r="C113" i="8"/>
  <c r="E380" i="24"/>
  <c r="G115" i="32"/>
  <c r="G211" i="32"/>
  <c r="M13" i="31"/>
  <c r="G49" i="32"/>
  <c r="O72" i="31"/>
  <c r="C339" i="32"/>
  <c r="I382" i="32"/>
  <c r="I612" i="24"/>
  <c r="H13" i="31"/>
  <c r="G44" i="32"/>
  <c r="H67" i="31"/>
  <c r="E300" i="32"/>
  <c r="M42" i="31"/>
  <c r="H177" i="32"/>
  <c r="M80" i="31"/>
  <c r="D369" i="32"/>
  <c r="O15" i="31"/>
  <c r="I51" i="32"/>
  <c r="D147" i="32"/>
  <c r="O31" i="31"/>
  <c r="H275" i="32"/>
  <c r="O63" i="31"/>
  <c r="C371" i="32"/>
  <c r="O79" i="31"/>
  <c r="BH85" i="24"/>
  <c r="CA85" i="24"/>
  <c r="AE11" i="31"/>
  <c r="E58" i="32"/>
  <c r="G122" i="32"/>
  <c r="AE27" i="31"/>
  <c r="AE43" i="31"/>
  <c r="I186" i="32"/>
  <c r="C117" i="8"/>
  <c r="BN2" i="30"/>
  <c r="F612" i="24"/>
  <c r="H115" i="32"/>
  <c r="M43" i="31"/>
  <c r="I177" i="32"/>
  <c r="O16" i="31"/>
  <c r="C83" i="32"/>
  <c r="O32" i="31"/>
  <c r="E147" i="32"/>
  <c r="I275" i="32"/>
  <c r="O64" i="31"/>
  <c r="D371" i="32"/>
  <c r="O80" i="31"/>
  <c r="CB85" i="24"/>
  <c r="AE12" i="31"/>
  <c r="F58" i="32"/>
  <c r="H122" i="32"/>
  <c r="AE28" i="31"/>
  <c r="AE44" i="31"/>
  <c r="C218" i="32"/>
  <c r="BP2" i="30"/>
  <c r="C119" i="8"/>
  <c r="H29" i="15"/>
  <c r="I29" i="15" s="1"/>
  <c r="F29" i="15"/>
  <c r="E28" i="4"/>
  <c r="C26" i="32"/>
  <c r="F19" i="32"/>
  <c r="D26" i="32"/>
  <c r="H83" i="32"/>
  <c r="O21" i="31"/>
  <c r="O53" i="31"/>
  <c r="E243" i="32"/>
  <c r="AE18" i="31"/>
  <c r="E90" i="32"/>
  <c r="G19" i="32"/>
  <c r="E26" i="32"/>
  <c r="O22" i="31"/>
  <c r="I83" i="32"/>
  <c r="D179" i="32"/>
  <c r="O38" i="31"/>
  <c r="F243" i="32"/>
  <c r="O54" i="31"/>
  <c r="O70" i="31"/>
  <c r="H307" i="32"/>
  <c r="H154" i="32"/>
  <c r="AE35" i="31"/>
  <c r="H19" i="32"/>
  <c r="O7" i="31"/>
  <c r="O39" i="31"/>
  <c r="E179" i="32"/>
  <c r="O55" i="31"/>
  <c r="G243" i="32"/>
  <c r="O71" i="31"/>
  <c r="I307" i="32"/>
  <c r="AE20" i="31"/>
  <c r="G90" i="32"/>
  <c r="F43" i="15"/>
  <c r="F48" i="15"/>
  <c r="F58" i="15"/>
  <c r="C253" i="32"/>
  <c r="H25" i="15"/>
  <c r="I25" i="15" s="1"/>
  <c r="F90" i="32"/>
  <c r="O23" i="31"/>
  <c r="F35" i="15"/>
  <c r="C715" i="34"/>
  <c r="D673" i="34"/>
  <c r="D676" i="34"/>
  <c r="D683" i="34"/>
  <c r="D686" i="34"/>
  <c r="D707" i="34"/>
  <c r="D691" i="34"/>
  <c r="D675" i="34"/>
  <c r="D644" i="34"/>
  <c r="D642" i="34"/>
  <c r="D640" i="34"/>
  <c r="D638" i="34"/>
  <c r="D636" i="34"/>
  <c r="D634" i="34"/>
  <c r="D632" i="34"/>
  <c r="D630" i="34"/>
  <c r="D624" i="34"/>
  <c r="D704" i="34"/>
  <c r="D688" i="34"/>
  <c r="D672" i="34"/>
  <c r="D616" i="34"/>
  <c r="D698" i="34"/>
  <c r="D682" i="34"/>
  <c r="D711" i="34"/>
  <c r="D695" i="34"/>
  <c r="D679" i="34"/>
  <c r="D703" i="34"/>
  <c r="D687" i="34"/>
  <c r="D671" i="34"/>
  <c r="D625" i="34"/>
  <c r="D689" i="34"/>
  <c r="D681" i="34"/>
  <c r="D637" i="34"/>
  <c r="D701" i="34"/>
  <c r="D699" i="34"/>
  <c r="D693" i="34"/>
  <c r="D619" i="34"/>
  <c r="D705" i="34"/>
  <c r="D697" i="34"/>
  <c r="D709" i="34"/>
  <c r="D639" i="34"/>
  <c r="D629" i="34"/>
  <c r="D618" i="34"/>
  <c r="D670" i="34"/>
  <c r="D641" i="34"/>
  <c r="D712" i="34"/>
  <c r="D710" i="34"/>
  <c r="D706" i="34"/>
  <c r="D645" i="34"/>
  <c r="D627" i="34"/>
  <c r="D622" i="34"/>
  <c r="D646" i="34"/>
  <c r="D680" i="34"/>
  <c r="D690" i="34"/>
  <c r="D643" i="34"/>
  <c r="D677" i="34"/>
  <c r="D626" i="34"/>
  <c r="D631" i="34"/>
  <c r="D635" i="34"/>
  <c r="D700" i="34"/>
  <c r="D617" i="34"/>
  <c r="D647" i="34"/>
  <c r="D674" i="34"/>
  <c r="D684" i="34"/>
  <c r="D694" i="34"/>
  <c r="C674" i="24" l="1"/>
  <c r="C679" i="24"/>
  <c r="C26" i="15"/>
  <c r="G26" i="15" s="1"/>
  <c r="C691" i="24"/>
  <c r="D367" i="24"/>
  <c r="C75" i="15"/>
  <c r="G75" i="15" s="1"/>
  <c r="C690" i="24"/>
  <c r="C38" i="15"/>
  <c r="G38" i="15" s="1"/>
  <c r="H181" i="32"/>
  <c r="C55" i="15"/>
  <c r="G55" i="15" s="1"/>
  <c r="C686" i="24"/>
  <c r="C711" i="24"/>
  <c r="C37" i="15"/>
  <c r="G37" i="15" s="1"/>
  <c r="G85" i="32"/>
  <c r="C56" i="15"/>
  <c r="G56" i="15" s="1"/>
  <c r="C638" i="24"/>
  <c r="C77" i="15"/>
  <c r="G77" i="15" s="1"/>
  <c r="C709" i="24"/>
  <c r="H277" i="32"/>
  <c r="C637" i="24"/>
  <c r="C60" i="15"/>
  <c r="C713" i="24"/>
  <c r="G277" i="32"/>
  <c r="C675" i="24"/>
  <c r="C39" i="15"/>
  <c r="G39" i="15" s="1"/>
  <c r="E213" i="32"/>
  <c r="C22" i="15"/>
  <c r="G22" i="15" s="1"/>
  <c r="C712" i="24"/>
  <c r="C73" i="15"/>
  <c r="G73" i="15" s="1"/>
  <c r="E277" i="32"/>
  <c r="C40" i="15"/>
  <c r="G40" i="15" s="1"/>
  <c r="G117" i="32"/>
  <c r="C692" i="24"/>
  <c r="C63" i="15"/>
  <c r="I213" i="32"/>
  <c r="C625" i="24"/>
  <c r="C23" i="15"/>
  <c r="G23" i="15" s="1"/>
  <c r="D53" i="32"/>
  <c r="C676" i="24"/>
  <c r="C121" i="8"/>
  <c r="D384" i="24"/>
  <c r="C45" i="15"/>
  <c r="E149" i="32"/>
  <c r="C698" i="24"/>
  <c r="C341" i="32"/>
  <c r="C85" i="15"/>
  <c r="G85" i="15" s="1"/>
  <c r="C641" i="24"/>
  <c r="E245" i="32"/>
  <c r="C66" i="15"/>
  <c r="G66" i="15" s="1"/>
  <c r="C632" i="24"/>
  <c r="D21" i="32"/>
  <c r="C669" i="24"/>
  <c r="C16" i="15"/>
  <c r="F16" i="6"/>
  <c r="F234" i="24"/>
  <c r="G245" i="32"/>
  <c r="C68" i="15"/>
  <c r="G68" i="15" s="1"/>
  <c r="C624" i="24"/>
  <c r="G21" i="32"/>
  <c r="C19" i="15"/>
  <c r="G19" i="15" s="1"/>
  <c r="C672" i="24"/>
  <c r="I85" i="32"/>
  <c r="C35" i="15"/>
  <c r="C688" i="24"/>
  <c r="I53" i="32"/>
  <c r="C28" i="15"/>
  <c r="C681" i="24"/>
  <c r="C71" i="15"/>
  <c r="G71" i="15" s="1"/>
  <c r="C618" i="24"/>
  <c r="C277" i="32"/>
  <c r="C47" i="15"/>
  <c r="G47" i="15" s="1"/>
  <c r="G149" i="32"/>
  <c r="C700" i="24"/>
  <c r="C61" i="15"/>
  <c r="C631" i="24"/>
  <c r="G213" i="32"/>
  <c r="F309" i="32"/>
  <c r="C81" i="15"/>
  <c r="G81" i="15" s="1"/>
  <c r="C623" i="24"/>
  <c r="C181" i="32"/>
  <c r="C50" i="15"/>
  <c r="C703" i="24"/>
  <c r="C25" i="15"/>
  <c r="G25" i="15" s="1"/>
  <c r="F53" i="32"/>
  <c r="C678" i="24"/>
  <c r="E85" i="32"/>
  <c r="C684" i="24"/>
  <c r="C31" i="15"/>
  <c r="G31" i="15" s="1"/>
  <c r="H53" i="32"/>
  <c r="C27" i="15"/>
  <c r="C680" i="24"/>
  <c r="F149" i="32"/>
  <c r="C699" i="24"/>
  <c r="C46" i="15"/>
  <c r="G46" i="15" s="1"/>
  <c r="C50" i="8"/>
  <c r="F309" i="24"/>
  <c r="D352" i="24"/>
  <c r="C103" i="8" s="1"/>
  <c r="D350" i="24"/>
  <c r="G341" i="32"/>
  <c r="C89" i="15"/>
  <c r="G89" i="15" s="1"/>
  <c r="C645" i="24"/>
  <c r="G17" i="15"/>
  <c r="H17" i="15" s="1"/>
  <c r="F341" i="32"/>
  <c r="C644" i="24"/>
  <c r="C88" i="15"/>
  <c r="G88" i="15" s="1"/>
  <c r="C373" i="32"/>
  <c r="C622" i="24"/>
  <c r="C92" i="15"/>
  <c r="G92" i="15" s="1"/>
  <c r="H245" i="32"/>
  <c r="C614" i="24"/>
  <c r="C69" i="15"/>
  <c r="D715" i="34"/>
  <c r="E623" i="34"/>
  <c r="C43" i="15"/>
  <c r="C149" i="32"/>
  <c r="C696" i="24"/>
  <c r="M2" i="31"/>
  <c r="CE67" i="24"/>
  <c r="I369" i="32" s="1"/>
  <c r="C85" i="24"/>
  <c r="C17" i="32"/>
  <c r="C309" i="32"/>
  <c r="C78" i="15"/>
  <c r="G78" i="15" s="1"/>
  <c r="C619" i="24"/>
  <c r="C683" i="24"/>
  <c r="C30" i="15"/>
  <c r="D85" i="32"/>
  <c r="F21" i="32"/>
  <c r="C671" i="24"/>
  <c r="C18" i="15"/>
  <c r="D149" i="32"/>
  <c r="C44" i="15"/>
  <c r="G44" i="15" s="1"/>
  <c r="C697" i="24"/>
  <c r="C41" i="15"/>
  <c r="C694" i="24"/>
  <c r="H117" i="32"/>
  <c r="I245" i="32"/>
  <c r="C629" i="24"/>
  <c r="C70" i="15"/>
  <c r="G70" i="15" s="1"/>
  <c r="C117" i="32"/>
  <c r="C36" i="15"/>
  <c r="C689" i="24"/>
  <c r="H309" i="32"/>
  <c r="C83" i="15"/>
  <c r="G83" i="15" s="1"/>
  <c r="C639" i="24"/>
  <c r="E309" i="32"/>
  <c r="C80" i="15"/>
  <c r="G80" i="15" s="1"/>
  <c r="C621" i="24"/>
  <c r="C85" i="32"/>
  <c r="C682" i="24"/>
  <c r="C29" i="15"/>
  <c r="G29" i="15" s="1"/>
  <c r="H37" i="15"/>
  <c r="I37" i="15" s="1"/>
  <c r="C57" i="15"/>
  <c r="G57" i="15" s="1"/>
  <c r="C213" i="32"/>
  <c r="C710" i="24"/>
  <c r="C86" i="15"/>
  <c r="G86" i="15" s="1"/>
  <c r="C642" i="24"/>
  <c r="D341" i="32"/>
  <c r="F85" i="32"/>
  <c r="C32" i="15"/>
  <c r="G32" i="15" s="1"/>
  <c r="C685" i="24"/>
  <c r="C62" i="15"/>
  <c r="H213" i="32"/>
  <c r="C616" i="24"/>
  <c r="E373" i="32"/>
  <c r="C94" i="15"/>
  <c r="G94" i="15" s="1"/>
  <c r="H341" i="32"/>
  <c r="C90" i="15"/>
  <c r="G90" i="15" s="1"/>
  <c r="C646" i="24"/>
  <c r="C701" i="24"/>
  <c r="H149" i="32"/>
  <c r="C48" i="15"/>
  <c r="C677" i="24"/>
  <c r="E53" i="32"/>
  <c r="C24" i="15"/>
  <c r="G24" i="15" s="1"/>
  <c r="I341" i="32"/>
  <c r="C91" i="15"/>
  <c r="G91" i="15" s="1"/>
  <c r="C647" i="24"/>
  <c r="H85" i="32"/>
  <c r="C687" i="24"/>
  <c r="C34" i="15"/>
  <c r="G34" i="15" s="1"/>
  <c r="H21" i="32"/>
  <c r="C673" i="24"/>
  <c r="C20" i="15"/>
  <c r="G20" i="15" s="1"/>
  <c r="G33" i="15"/>
  <c r="H33" i="15"/>
  <c r="I33" i="15" s="1"/>
  <c r="I309" i="32"/>
  <c r="C640" i="24"/>
  <c r="C84" i="15"/>
  <c r="G84" i="15" s="1"/>
  <c r="D245" i="32"/>
  <c r="C65" i="15"/>
  <c r="C630" i="24"/>
  <c r="D277" i="32"/>
  <c r="C636" i="24"/>
  <c r="C72" i="15"/>
  <c r="G72" i="15" s="1"/>
  <c r="G181" i="32"/>
  <c r="C54" i="15"/>
  <c r="G54" i="15" s="1"/>
  <c r="C707" i="24"/>
  <c r="D373" i="32"/>
  <c r="C620" i="24"/>
  <c r="C93" i="15"/>
  <c r="G93" i="15" s="1"/>
  <c r="C67" i="15"/>
  <c r="G67" i="15" s="1"/>
  <c r="F245" i="32"/>
  <c r="C633" i="24"/>
  <c r="G309" i="32"/>
  <c r="C626" i="24"/>
  <c r="C82" i="15"/>
  <c r="G82" i="15" s="1"/>
  <c r="C49" i="15"/>
  <c r="I149" i="32"/>
  <c r="C702" i="24"/>
  <c r="D26" i="33"/>
  <c r="C167" i="8"/>
  <c r="E414" i="24"/>
  <c r="C695" i="24"/>
  <c r="C42" i="15"/>
  <c r="G42" i="15" s="1"/>
  <c r="I117" i="32"/>
  <c r="E612" i="34"/>
  <c r="C245" i="32"/>
  <c r="C64" i="15"/>
  <c r="G64" i="15" s="1"/>
  <c r="C628" i="24"/>
  <c r="E341" i="32"/>
  <c r="C643" i="24"/>
  <c r="C87" i="15"/>
  <c r="G87" i="15" s="1"/>
  <c r="E181" i="32"/>
  <c r="C705" i="24"/>
  <c r="C52" i="15"/>
  <c r="G52" i="15" s="1"/>
  <c r="F181" i="32"/>
  <c r="C53" i="15"/>
  <c r="G53" i="15" s="1"/>
  <c r="C706" i="24"/>
  <c r="D309" i="32"/>
  <c r="C79" i="15"/>
  <c r="G79" i="15" s="1"/>
  <c r="C627" i="24"/>
  <c r="D181" i="32"/>
  <c r="C51" i="15"/>
  <c r="G51" i="15" s="1"/>
  <c r="C704" i="24"/>
  <c r="H38" i="15" l="1"/>
  <c r="I38" i="15" s="1"/>
  <c r="H39" i="15"/>
  <c r="I39" i="15" s="1"/>
  <c r="H41" i="15"/>
  <c r="I41" i="15" s="1"/>
  <c r="G41" i="15"/>
  <c r="C21" i="32"/>
  <c r="C15" i="15"/>
  <c r="C668" i="24"/>
  <c r="C715" i="24" s="1"/>
  <c r="CE85" i="24"/>
  <c r="G45" i="15"/>
  <c r="H45" i="15"/>
  <c r="I45" i="15" s="1"/>
  <c r="H49" i="15"/>
  <c r="I49" i="15" s="1"/>
  <c r="G49" i="15"/>
  <c r="G43" i="15"/>
  <c r="H43" i="15"/>
  <c r="I43" i="15" s="1"/>
  <c r="C138" i="8"/>
  <c r="D417" i="24"/>
  <c r="H16" i="15"/>
  <c r="I16" i="15" s="1"/>
  <c r="G16" i="15"/>
  <c r="H28" i="15"/>
  <c r="I28" i="15" s="1"/>
  <c r="G28" i="15"/>
  <c r="G36" i="15"/>
  <c r="H36" i="15"/>
  <c r="I36" i="15" s="1"/>
  <c r="C648" i="24"/>
  <c r="M716" i="24" s="1"/>
  <c r="D615" i="24"/>
  <c r="G48" i="15"/>
  <c r="H48" i="15"/>
  <c r="I48" i="15" s="1"/>
  <c r="G63" i="15"/>
  <c r="H63" i="15" s="1"/>
  <c r="G35" i="15"/>
  <c r="H35" i="15"/>
  <c r="I35" i="15" s="1"/>
  <c r="G18" i="15"/>
  <c r="H18" i="15" s="1"/>
  <c r="E704" i="34"/>
  <c r="E688" i="34"/>
  <c r="E672" i="34"/>
  <c r="E701" i="34"/>
  <c r="E685" i="34"/>
  <c r="E669" i="34"/>
  <c r="E627" i="34"/>
  <c r="E711" i="34"/>
  <c r="E695" i="34"/>
  <c r="E679" i="34"/>
  <c r="E708" i="34"/>
  <c r="E692" i="34"/>
  <c r="E676" i="34"/>
  <c r="E716" i="34"/>
  <c r="E700" i="34"/>
  <c r="E684" i="34"/>
  <c r="E668" i="34"/>
  <c r="E628" i="34"/>
  <c r="E699" i="34"/>
  <c r="E693" i="34"/>
  <c r="E691" i="34"/>
  <c r="E687" i="34"/>
  <c r="E632" i="34"/>
  <c r="E705" i="34"/>
  <c r="E697" i="34"/>
  <c r="E709" i="34"/>
  <c r="E707" i="34"/>
  <c r="E703" i="34"/>
  <c r="E644" i="34"/>
  <c r="E639" i="34"/>
  <c r="E629" i="34"/>
  <c r="E713" i="34"/>
  <c r="E634" i="34"/>
  <c r="E625" i="34"/>
  <c r="E686" i="34"/>
  <c r="E682" i="34"/>
  <c r="E680" i="34"/>
  <c r="E678" i="34"/>
  <c r="E674" i="34"/>
  <c r="E636" i="34"/>
  <c r="E631" i="34"/>
  <c r="E624" i="34"/>
  <c r="E640" i="34"/>
  <c r="E635" i="34"/>
  <c r="E710" i="34"/>
  <c r="E694" i="34"/>
  <c r="E671" i="34"/>
  <c r="E681" i="34"/>
  <c r="E647" i="34"/>
  <c r="E626" i="34"/>
  <c r="E706" i="34"/>
  <c r="E677" i="34"/>
  <c r="E670" i="34"/>
  <c r="E643" i="34"/>
  <c r="E712" i="34"/>
  <c r="E690" i="34"/>
  <c r="E646" i="34"/>
  <c r="E702" i="34"/>
  <c r="E638" i="34"/>
  <c r="E630" i="34"/>
  <c r="E673" i="34"/>
  <c r="E641" i="34"/>
  <c r="E689" i="34"/>
  <c r="E683" i="34"/>
  <c r="E633" i="34"/>
  <c r="E675" i="34"/>
  <c r="E645" i="34"/>
  <c r="E637" i="34"/>
  <c r="E696" i="34"/>
  <c r="E698" i="34"/>
  <c r="E642" i="34"/>
  <c r="H65" i="15"/>
  <c r="I65" i="15" s="1"/>
  <c r="G65" i="15"/>
  <c r="G27" i="15"/>
  <c r="H27" i="15"/>
  <c r="I27" i="15" s="1"/>
  <c r="G69" i="15"/>
  <c r="H69" i="15"/>
  <c r="G50" i="15"/>
  <c r="H50" i="15"/>
  <c r="I50" i="15" s="1"/>
  <c r="H30" i="15"/>
  <c r="I30" i="15" s="1"/>
  <c r="G30" i="15"/>
  <c r="E715" i="34" l="1"/>
  <c r="F624" i="34"/>
  <c r="I373" i="32"/>
  <c r="C716" i="24"/>
  <c r="D705" i="24"/>
  <c r="D689" i="24"/>
  <c r="D712" i="24"/>
  <c r="D696" i="24"/>
  <c r="D680" i="24"/>
  <c r="D683" i="24"/>
  <c r="D674" i="24"/>
  <c r="D698" i="24"/>
  <c r="D684" i="24"/>
  <c r="D676" i="24"/>
  <c r="D638" i="24"/>
  <c r="D703" i="24"/>
  <c r="D668" i="24"/>
  <c r="D642" i="24"/>
  <c r="D626" i="24"/>
  <c r="D621" i="24"/>
  <c r="D710" i="24"/>
  <c r="D694" i="24"/>
  <c r="D687" i="24"/>
  <c r="D671" i="24"/>
  <c r="D646" i="24"/>
  <c r="D644" i="24"/>
  <c r="D629" i="24"/>
  <c r="D682" i="24"/>
  <c r="D620" i="24"/>
  <c r="D701" i="24"/>
  <c r="D631" i="24"/>
  <c r="D695" i="24"/>
  <c r="D634" i="24"/>
  <c r="D623" i="24"/>
  <c r="D700" i="24"/>
  <c r="D692" i="24"/>
  <c r="D643" i="24"/>
  <c r="D640" i="24"/>
  <c r="D716" i="24"/>
  <c r="D697" i="24"/>
  <c r="D622" i="24"/>
  <c r="D704" i="24"/>
  <c r="D679" i="24"/>
  <c r="D617" i="24"/>
  <c r="D675" i="24"/>
  <c r="D673" i="24"/>
  <c r="D627" i="24"/>
  <c r="D702" i="24"/>
  <c r="D677" i="24"/>
  <c r="D633" i="24"/>
  <c r="D619" i="24"/>
  <c r="D699" i="24"/>
  <c r="D639" i="24"/>
  <c r="D709" i="24"/>
  <c r="D672" i="24"/>
  <c r="D707" i="24"/>
  <c r="D645" i="24"/>
  <c r="D636" i="24"/>
  <c r="D630" i="24"/>
  <c r="D618" i="24"/>
  <c r="D670" i="24"/>
  <c r="D686" i="24"/>
  <c r="D635" i="24"/>
  <c r="D625" i="24"/>
  <c r="D708" i="24"/>
  <c r="D693" i="24"/>
  <c r="D616" i="24"/>
  <c r="D632" i="24"/>
  <c r="D706" i="24"/>
  <c r="D637" i="24"/>
  <c r="D647" i="24"/>
  <c r="D681" i="24"/>
  <c r="D713" i="24"/>
  <c r="D678" i="24"/>
  <c r="D688" i="24"/>
  <c r="D641" i="24"/>
  <c r="D624" i="24"/>
  <c r="D691" i="24"/>
  <c r="D685" i="24"/>
  <c r="D711" i="24"/>
  <c r="D690" i="24"/>
  <c r="D628" i="24"/>
  <c r="D669" i="24"/>
  <c r="G15" i="15"/>
  <c r="H15" i="15" s="1"/>
  <c r="C168" i="8"/>
  <c r="D421" i="24"/>
  <c r="E612" i="24" l="1"/>
  <c r="C172" i="8"/>
  <c r="D424" i="24"/>
  <c r="C177" i="8" s="1"/>
  <c r="F701" i="34"/>
  <c r="F685" i="34"/>
  <c r="F669" i="34"/>
  <c r="F627" i="34"/>
  <c r="F698" i="34"/>
  <c r="F682" i="34"/>
  <c r="F708" i="34"/>
  <c r="F692" i="34"/>
  <c r="F676" i="34"/>
  <c r="F705" i="34"/>
  <c r="F689" i="34"/>
  <c r="F673" i="34"/>
  <c r="F713" i="34"/>
  <c r="F697" i="34"/>
  <c r="F681" i="34"/>
  <c r="F711" i="34"/>
  <c r="F709" i="34"/>
  <c r="F707" i="34"/>
  <c r="F703" i="34"/>
  <c r="F644" i="34"/>
  <c r="F639" i="34"/>
  <c r="F629" i="34"/>
  <c r="F634" i="34"/>
  <c r="F625" i="34"/>
  <c r="F716" i="34"/>
  <c r="F646" i="34"/>
  <c r="F672" i="34"/>
  <c r="F668" i="34"/>
  <c r="F640" i="34"/>
  <c r="F635" i="34"/>
  <c r="F647" i="34"/>
  <c r="F630" i="34"/>
  <c r="F694" i="34"/>
  <c r="F691" i="34"/>
  <c r="F671" i="34"/>
  <c r="F632" i="34"/>
  <c r="F684" i="34"/>
  <c r="F674" i="34"/>
  <c r="F626" i="34"/>
  <c r="F706" i="34"/>
  <c r="F700" i="34"/>
  <c r="F677" i="34"/>
  <c r="F670" i="34"/>
  <c r="F643" i="34"/>
  <c r="F631" i="34"/>
  <c r="F712" i="34"/>
  <c r="F690" i="34"/>
  <c r="F687" i="34"/>
  <c r="F680" i="34"/>
  <c r="F696" i="34"/>
  <c r="F693" i="34"/>
  <c r="F683" i="34"/>
  <c r="F699" i="34"/>
  <c r="F642" i="34"/>
  <c r="F641" i="34"/>
  <c r="F628" i="34"/>
  <c r="F695" i="34"/>
  <c r="F678" i="34"/>
  <c r="F633" i="34"/>
  <c r="F645" i="34"/>
  <c r="F637" i="34"/>
  <c r="F688" i="34"/>
  <c r="F704" i="34"/>
  <c r="F686" i="34"/>
  <c r="F679" i="34"/>
  <c r="F636" i="34"/>
  <c r="F710" i="34"/>
  <c r="F702" i="34"/>
  <c r="F638" i="34"/>
  <c r="F675" i="34"/>
  <c r="D715" i="24"/>
  <c r="E623" i="24"/>
  <c r="E702" i="24" l="1"/>
  <c r="E709" i="24"/>
  <c r="E693" i="24"/>
  <c r="E686" i="24"/>
  <c r="E671" i="24"/>
  <c r="E712" i="24"/>
  <c r="E705" i="24"/>
  <c r="E689" i="24"/>
  <c r="E679" i="24"/>
  <c r="E640" i="24"/>
  <c r="E710" i="24"/>
  <c r="E694" i="24"/>
  <c r="E687" i="24"/>
  <c r="E646" i="24"/>
  <c r="E644" i="24"/>
  <c r="E629" i="24"/>
  <c r="E682" i="24"/>
  <c r="E701" i="24"/>
  <c r="E674" i="24"/>
  <c r="E631" i="24"/>
  <c r="E716" i="24"/>
  <c r="E708" i="24"/>
  <c r="E699" i="24"/>
  <c r="E692" i="24"/>
  <c r="E677" i="24"/>
  <c r="E633" i="24"/>
  <c r="E700" i="24"/>
  <c r="E643" i="24"/>
  <c r="E697" i="24"/>
  <c r="E675" i="24"/>
  <c r="E673" i="24"/>
  <c r="E627" i="24"/>
  <c r="E672" i="24"/>
  <c r="E635" i="24"/>
  <c r="E639" i="24"/>
  <c r="E707" i="24"/>
  <c r="E668" i="24"/>
  <c r="E645" i="24"/>
  <c r="E636" i="24"/>
  <c r="E630" i="24"/>
  <c r="E670" i="24"/>
  <c r="E625" i="24"/>
  <c r="E704" i="24"/>
  <c r="E684" i="24"/>
  <c r="E642" i="24"/>
  <c r="E626" i="24"/>
  <c r="E706" i="24"/>
  <c r="E691" i="24"/>
  <c r="E681" i="24"/>
  <c r="E632" i="24"/>
  <c r="E680" i="24"/>
  <c r="E647" i="24"/>
  <c r="E713" i="24"/>
  <c r="E711" i="24"/>
  <c r="E698" i="24"/>
  <c r="E637" i="24"/>
  <c r="E669" i="24"/>
  <c r="E685" i="24"/>
  <c r="E638" i="24"/>
  <c r="E634" i="24"/>
  <c r="E678" i="24"/>
  <c r="E690" i="24"/>
  <c r="E628" i="24"/>
  <c r="E696" i="24"/>
  <c r="E683" i="24"/>
  <c r="E676" i="24"/>
  <c r="E641" i="24"/>
  <c r="E624" i="24"/>
  <c r="F624" i="24" s="1"/>
  <c r="F709" i="24" s="1"/>
  <c r="E695" i="24"/>
  <c r="E703" i="24"/>
  <c r="E688" i="24"/>
  <c r="F715" i="34"/>
  <c r="G625" i="34"/>
  <c r="F716" i="24"/>
  <c r="F699" i="24"/>
  <c r="F706" i="24"/>
  <c r="F690" i="24"/>
  <c r="F703" i="24"/>
  <c r="F696" i="24"/>
  <c r="F642" i="24"/>
  <c r="F677" i="24"/>
  <c r="F640" i="24"/>
  <c r="F687" i="24"/>
  <c r="F675" i="24"/>
  <c r="F673" i="24"/>
  <c r="F627" i="24"/>
  <c r="F681" i="24"/>
  <c r="F710" i="24"/>
  <c r="F705" i="24"/>
  <c r="F684" i="24"/>
  <c r="F679" i="24"/>
  <c r="F712" i="24"/>
  <c r="F688" i="24"/>
  <c r="F641" i="24"/>
  <c r="F632" i="24"/>
  <c r="F629" i="24"/>
  <c r="F695" i="24"/>
  <c r="F634" i="24"/>
  <c r="F678" i="24"/>
  <c r="F683" i="24"/>
  <c r="F644" i="24"/>
  <c r="F643" i="24"/>
  <c r="F692" i="24" l="1"/>
  <c r="F626" i="24"/>
  <c r="F631" i="24"/>
  <c r="F708" i="24"/>
  <c r="F670" i="24"/>
  <c r="F672" i="24"/>
  <c r="F674" i="24"/>
  <c r="F701" i="24"/>
  <c r="F637" i="24"/>
  <c r="F698" i="24"/>
  <c r="F686" i="24"/>
  <c r="F671" i="24"/>
  <c r="F689" i="24"/>
  <c r="F711" i="24"/>
  <c r="F691" i="24"/>
  <c r="F682" i="24"/>
  <c r="F638" i="24"/>
  <c r="F636" i="24"/>
  <c r="F713" i="24"/>
  <c r="F668" i="24"/>
  <c r="F646" i="24"/>
  <c r="F700" i="24"/>
  <c r="F628" i="24"/>
  <c r="F645" i="24"/>
  <c r="F707" i="24"/>
  <c r="F676" i="24"/>
  <c r="F647" i="24"/>
  <c r="F639" i="24"/>
  <c r="F685" i="24"/>
  <c r="F704" i="24"/>
  <c r="F630" i="24"/>
  <c r="F697" i="24"/>
  <c r="F625" i="24"/>
  <c r="G625" i="24" s="1"/>
  <c r="F693" i="24"/>
  <c r="F635" i="24"/>
  <c r="F694" i="24"/>
  <c r="F669" i="24"/>
  <c r="F680" i="24"/>
  <c r="F702" i="24"/>
  <c r="F633" i="24"/>
  <c r="E715" i="24"/>
  <c r="G698" i="34"/>
  <c r="G682" i="34"/>
  <c r="G711" i="34"/>
  <c r="G695" i="34"/>
  <c r="G679" i="34"/>
  <c r="G705" i="34"/>
  <c r="G689" i="34"/>
  <c r="G673" i="34"/>
  <c r="G702" i="34"/>
  <c r="G686" i="34"/>
  <c r="G670" i="34"/>
  <c r="G647" i="34"/>
  <c r="G645" i="34"/>
  <c r="G629" i="34"/>
  <c r="G626" i="34"/>
  <c r="G715" i="34" s="1"/>
  <c r="G710" i="34"/>
  <c r="G694" i="34"/>
  <c r="G678" i="34"/>
  <c r="G646" i="34"/>
  <c r="G709" i="34"/>
  <c r="G707" i="34"/>
  <c r="G703" i="34"/>
  <c r="G701" i="34"/>
  <c r="G697" i="34"/>
  <c r="G644" i="34"/>
  <c r="G639" i="34"/>
  <c r="G634" i="34"/>
  <c r="G716" i="34"/>
  <c r="G713" i="34"/>
  <c r="G641" i="34"/>
  <c r="G696" i="34"/>
  <c r="G692" i="34"/>
  <c r="G690" i="34"/>
  <c r="G684" i="34"/>
  <c r="G643" i="34"/>
  <c r="G628" i="34"/>
  <c r="G630" i="34"/>
  <c r="G683" i="34"/>
  <c r="G677" i="34"/>
  <c r="G675" i="34"/>
  <c r="G671" i="34"/>
  <c r="G640" i="34"/>
  <c r="G627" i="34"/>
  <c r="G681" i="34"/>
  <c r="G674" i="34"/>
  <c r="G706" i="34"/>
  <c r="G700" i="34"/>
  <c r="G631" i="34"/>
  <c r="G712" i="34"/>
  <c r="G687" i="34"/>
  <c r="G635" i="34"/>
  <c r="G680" i="34"/>
  <c r="G693" i="34"/>
  <c r="G638" i="34"/>
  <c r="G708" i="34"/>
  <c r="G685" i="34"/>
  <c r="G668" i="34"/>
  <c r="G633" i="34"/>
  <c r="G672" i="34"/>
  <c r="G699" i="34"/>
  <c r="G704" i="34"/>
  <c r="G632" i="34"/>
  <c r="G637" i="34"/>
  <c r="G688" i="34"/>
  <c r="G636" i="34"/>
  <c r="G691" i="34"/>
  <c r="G669" i="34"/>
  <c r="G676" i="34"/>
  <c r="G642" i="34"/>
  <c r="G689" i="24" l="1"/>
  <c r="G706" i="24"/>
  <c r="G645" i="24"/>
  <c r="G647" i="24"/>
  <c r="G646" i="24"/>
  <c r="G700" i="24"/>
  <c r="G677" i="24"/>
  <c r="G712" i="24"/>
  <c r="G626" i="24"/>
  <c r="G685" i="24"/>
  <c r="G679" i="24"/>
  <c r="G713" i="24"/>
  <c r="G710" i="24"/>
  <c r="G697" i="24"/>
  <c r="G636" i="24"/>
  <c r="G638" i="24"/>
  <c r="G686" i="24"/>
  <c r="G642" i="24"/>
  <c r="G682" i="24"/>
  <c r="G628" i="24"/>
  <c r="G703" i="24"/>
  <c r="G671" i="24"/>
  <c r="G687" i="24"/>
  <c r="G699" i="24"/>
  <c r="G681" i="24"/>
  <c r="G668" i="24"/>
  <c r="G690" i="24"/>
  <c r="G630" i="24"/>
  <c r="G693" i="24"/>
  <c r="G680" i="24"/>
  <c r="G633" i="24"/>
  <c r="G635" i="24"/>
  <c r="G644" i="24"/>
  <c r="G669" i="24"/>
  <c r="G632" i="24"/>
  <c r="G640" i="24"/>
  <c r="G691" i="24"/>
  <c r="G701" i="24"/>
  <c r="G637" i="24"/>
  <c r="G684" i="24"/>
  <c r="G683" i="24"/>
  <c r="G629" i="24"/>
  <c r="G634" i="24"/>
  <c r="G674" i="24"/>
  <c r="G675" i="24"/>
  <c r="G704" i="24"/>
  <c r="G695" i="24"/>
  <c r="G631" i="24"/>
  <c r="G673" i="24"/>
  <c r="G694" i="24"/>
  <c r="G678" i="24"/>
  <c r="G688" i="24"/>
  <c r="G708" i="24"/>
  <c r="G627" i="24"/>
  <c r="G672" i="24"/>
  <c r="G711" i="24"/>
  <c r="G702" i="24"/>
  <c r="G641" i="24"/>
  <c r="G692" i="24"/>
  <c r="G705" i="24"/>
  <c r="G670" i="24"/>
  <c r="G698" i="24"/>
  <c r="G707" i="24"/>
  <c r="G643" i="24"/>
  <c r="G696" i="24"/>
  <c r="G716" i="24"/>
  <c r="G639" i="24"/>
  <c r="G709" i="24"/>
  <c r="G676" i="24"/>
  <c r="F715" i="24"/>
  <c r="H628" i="34"/>
  <c r="G715" i="24" l="1"/>
  <c r="H628" i="24"/>
  <c r="H711" i="34"/>
  <c r="H695" i="34"/>
  <c r="H679" i="34"/>
  <c r="H708" i="34"/>
  <c r="H692" i="34"/>
  <c r="H676" i="34"/>
  <c r="H702" i="34"/>
  <c r="H686" i="34"/>
  <c r="H716" i="34"/>
  <c r="H699" i="34"/>
  <c r="H683" i="34"/>
  <c r="H643" i="34"/>
  <c r="H641" i="34"/>
  <c r="H639" i="34"/>
  <c r="H637" i="34"/>
  <c r="H635" i="34"/>
  <c r="H633" i="34"/>
  <c r="H631" i="34"/>
  <c r="H707" i="34"/>
  <c r="H691" i="34"/>
  <c r="H675" i="34"/>
  <c r="H644" i="34"/>
  <c r="H642" i="34"/>
  <c r="H640" i="34"/>
  <c r="H638" i="34"/>
  <c r="H636" i="34"/>
  <c r="H634" i="34"/>
  <c r="H632" i="34"/>
  <c r="H630" i="34"/>
  <c r="H705" i="34"/>
  <c r="H629" i="34"/>
  <c r="H713" i="34"/>
  <c r="H646" i="34"/>
  <c r="H680" i="34"/>
  <c r="H674" i="34"/>
  <c r="H670" i="34"/>
  <c r="H694" i="34"/>
  <c r="H688" i="34"/>
  <c r="H677" i="34"/>
  <c r="H671" i="34"/>
  <c r="H647" i="34"/>
  <c r="H673" i="34"/>
  <c r="H669" i="34"/>
  <c r="H681" i="34"/>
  <c r="H706" i="34"/>
  <c r="H700" i="34"/>
  <c r="H684" i="34"/>
  <c r="H712" i="34"/>
  <c r="H697" i="34"/>
  <c r="H687" i="34"/>
  <c r="H703" i="34"/>
  <c r="H690" i="34"/>
  <c r="H709" i="34"/>
  <c r="H693" i="34"/>
  <c r="H696" i="34"/>
  <c r="H701" i="34"/>
  <c r="H689" i="34"/>
  <c r="H678" i="34"/>
  <c r="H672" i="34"/>
  <c r="H645" i="34"/>
  <c r="H710" i="34"/>
  <c r="H704" i="34"/>
  <c r="H668" i="34"/>
  <c r="H698" i="34"/>
  <c r="H685" i="34"/>
  <c r="H682" i="34"/>
  <c r="H692" i="24" l="1"/>
  <c r="H705" i="24"/>
  <c r="H712" i="24"/>
  <c r="H676" i="24"/>
  <c r="H686" i="24"/>
  <c r="H629" i="24"/>
  <c r="H680" i="24"/>
  <c r="H677" i="24"/>
  <c r="H710" i="24"/>
  <c r="H679" i="24"/>
  <c r="H644" i="24"/>
  <c r="H707" i="24"/>
  <c r="H643" i="24"/>
  <c r="H704" i="24"/>
  <c r="H640" i="24"/>
  <c r="H633" i="24"/>
  <c r="H702" i="24"/>
  <c r="H691" i="24"/>
  <c r="H703" i="24"/>
  <c r="H716" i="24"/>
  <c r="H668" i="24"/>
  <c r="H709" i="24"/>
  <c r="H685" i="24"/>
  <c r="H645" i="24"/>
  <c r="H641" i="24"/>
  <c r="H695" i="24"/>
  <c r="H637" i="24"/>
  <c r="H631" i="24"/>
  <c r="H688" i="24"/>
  <c r="H693" i="24"/>
  <c r="H635" i="24"/>
  <c r="H636" i="24"/>
  <c r="H711" i="24"/>
  <c r="H634" i="24"/>
  <c r="H646" i="24"/>
  <c r="H673" i="24"/>
  <c r="H672" i="24"/>
  <c r="H639" i="24"/>
  <c r="H700" i="24"/>
  <c r="H713" i="24"/>
  <c r="H630" i="24"/>
  <c r="H701" i="24"/>
  <c r="H684" i="24"/>
  <c r="H706" i="24"/>
  <c r="H632" i="24"/>
  <c r="H696" i="24"/>
  <c r="H689" i="24"/>
  <c r="H682" i="24"/>
  <c r="H642" i="24"/>
  <c r="H675" i="24"/>
  <c r="H681" i="24"/>
  <c r="H699" i="24"/>
  <c r="H647" i="24"/>
  <c r="H683" i="24"/>
  <c r="H690" i="24"/>
  <c r="H708" i="24"/>
  <c r="H678" i="24"/>
  <c r="H697" i="24"/>
  <c r="H638" i="24"/>
  <c r="H674" i="24"/>
  <c r="H694" i="24"/>
  <c r="H671" i="24"/>
  <c r="H687" i="24"/>
  <c r="H669" i="24"/>
  <c r="H670" i="24"/>
  <c r="H698" i="24"/>
  <c r="H715" i="34"/>
  <c r="I629" i="34"/>
  <c r="H715" i="24" l="1"/>
  <c r="I629" i="24"/>
  <c r="I708" i="34"/>
  <c r="I692" i="34"/>
  <c r="I676" i="34"/>
  <c r="I705" i="34"/>
  <c r="I689" i="34"/>
  <c r="I673" i="34"/>
  <c r="I716" i="34"/>
  <c r="I699" i="34"/>
  <c r="I683" i="34"/>
  <c r="I712" i="34"/>
  <c r="I696" i="34"/>
  <c r="I680" i="34"/>
  <c r="I704" i="34"/>
  <c r="I688" i="34"/>
  <c r="I672" i="34"/>
  <c r="I713" i="34"/>
  <c r="I711" i="34"/>
  <c r="I634" i="34"/>
  <c r="I646" i="34"/>
  <c r="I674" i="34"/>
  <c r="I670" i="34"/>
  <c r="I641" i="34"/>
  <c r="I678" i="34"/>
  <c r="I668" i="34"/>
  <c r="I636" i="34"/>
  <c r="I631" i="34"/>
  <c r="I706" i="34"/>
  <c r="I702" i="34"/>
  <c r="I700" i="34"/>
  <c r="I698" i="34"/>
  <c r="I638" i="34"/>
  <c r="I633" i="34"/>
  <c r="I675" i="34"/>
  <c r="I669" i="34"/>
  <c r="I693" i="34"/>
  <c r="I687" i="34"/>
  <c r="I685" i="34"/>
  <c r="I681" i="34"/>
  <c r="I679" i="34"/>
  <c r="I642" i="34"/>
  <c r="I637" i="34"/>
  <c r="I684" i="34"/>
  <c r="I697" i="34"/>
  <c r="I647" i="34"/>
  <c r="I703" i="34"/>
  <c r="I690" i="34"/>
  <c r="I677" i="34"/>
  <c r="I643" i="34"/>
  <c r="I635" i="34"/>
  <c r="I709" i="34"/>
  <c r="I639" i="34"/>
  <c r="I686" i="34"/>
  <c r="I645" i="34"/>
  <c r="I701" i="34"/>
  <c r="I695" i="34"/>
  <c r="I710" i="34"/>
  <c r="I640" i="34"/>
  <c r="I694" i="34"/>
  <c r="I682" i="34"/>
  <c r="I644" i="34"/>
  <c r="I671" i="34"/>
  <c r="I632" i="34"/>
  <c r="I691" i="34"/>
  <c r="I630" i="34"/>
  <c r="I707" i="34"/>
  <c r="I716" i="24" l="1"/>
  <c r="I639" i="24"/>
  <c r="I707" i="24"/>
  <c r="I678" i="24"/>
  <c r="I700" i="24"/>
  <c r="I672" i="24"/>
  <c r="I693" i="24"/>
  <c r="I632" i="24"/>
  <c r="I682" i="24"/>
  <c r="I683" i="24"/>
  <c r="I634" i="24"/>
  <c r="I680" i="24"/>
  <c r="I633" i="24"/>
  <c r="I704" i="24"/>
  <c r="I644" i="24"/>
  <c r="I685" i="24"/>
  <c r="I690" i="24"/>
  <c r="I684" i="24"/>
  <c r="I705" i="24"/>
  <c r="I641" i="24"/>
  <c r="I686" i="24"/>
  <c r="I701" i="24"/>
  <c r="I676" i="24"/>
  <c r="I631" i="24"/>
  <c r="I645" i="24"/>
  <c r="I642" i="24"/>
  <c r="I677" i="24"/>
  <c r="I670" i="24"/>
  <c r="I703" i="24"/>
  <c r="I699" i="24"/>
  <c r="I713" i="24"/>
  <c r="I709" i="24"/>
  <c r="I712" i="24"/>
  <c r="I710" i="24"/>
  <c r="I679" i="24"/>
  <c r="I635" i="24"/>
  <c r="I636" i="24"/>
  <c r="I708" i="24"/>
  <c r="I638" i="24"/>
  <c r="I691" i="24"/>
  <c r="I643" i="24"/>
  <c r="I695" i="24"/>
  <c r="I671" i="24"/>
  <c r="I647" i="24"/>
  <c r="I668" i="24"/>
  <c r="I711" i="24"/>
  <c r="I687" i="24"/>
  <c r="I694" i="24"/>
  <c r="I681" i="24"/>
  <c r="I646" i="24"/>
  <c r="I697" i="24"/>
  <c r="I702" i="24"/>
  <c r="I673" i="24"/>
  <c r="I675" i="24"/>
  <c r="I674" i="24"/>
  <c r="I688" i="24"/>
  <c r="I640" i="24"/>
  <c r="I692" i="24"/>
  <c r="I689" i="24"/>
  <c r="I637" i="24"/>
  <c r="I706" i="24"/>
  <c r="I696" i="24"/>
  <c r="I669" i="24"/>
  <c r="I630" i="24"/>
  <c r="I698" i="24"/>
  <c r="I715" i="34"/>
  <c r="J630" i="34"/>
  <c r="I715" i="24" l="1"/>
  <c r="J630" i="24"/>
  <c r="J705" i="34"/>
  <c r="J689" i="34"/>
  <c r="J673" i="34"/>
  <c r="J702" i="34"/>
  <c r="J686" i="34"/>
  <c r="J670" i="34"/>
  <c r="J647" i="34"/>
  <c r="J645" i="34"/>
  <c r="J712" i="34"/>
  <c r="J696" i="34"/>
  <c r="J680" i="34"/>
  <c r="J709" i="34"/>
  <c r="J693" i="34"/>
  <c r="J677" i="34"/>
  <c r="J701" i="34"/>
  <c r="J685" i="34"/>
  <c r="J669" i="34"/>
  <c r="J646" i="34"/>
  <c r="J716" i="34"/>
  <c r="J674" i="34"/>
  <c r="J641" i="34"/>
  <c r="J678" i="34"/>
  <c r="J668" i="34"/>
  <c r="J636" i="34"/>
  <c r="J631" i="34"/>
  <c r="J690" i="34"/>
  <c r="J684" i="34"/>
  <c r="J682" i="34"/>
  <c r="J676" i="34"/>
  <c r="J672" i="34"/>
  <c r="J710" i="34"/>
  <c r="J687" i="34"/>
  <c r="J683" i="34"/>
  <c r="J681" i="34"/>
  <c r="J679" i="34"/>
  <c r="J642" i="34"/>
  <c r="J637" i="34"/>
  <c r="J691" i="34"/>
  <c r="J632" i="34"/>
  <c r="J706" i="34"/>
  <c r="J700" i="34"/>
  <c r="J697" i="34"/>
  <c r="J703" i="34"/>
  <c r="J643" i="34"/>
  <c r="J635" i="34"/>
  <c r="J639" i="34"/>
  <c r="J638" i="34"/>
  <c r="J699" i="34"/>
  <c r="J634" i="34"/>
  <c r="J633" i="34"/>
  <c r="J711" i="34"/>
  <c r="J695" i="34"/>
  <c r="J640" i="34"/>
  <c r="J694" i="34"/>
  <c r="J688" i="34"/>
  <c r="J698" i="34"/>
  <c r="J692" i="34"/>
  <c r="J713" i="34"/>
  <c r="J704" i="34"/>
  <c r="J644" i="34"/>
  <c r="J671" i="34"/>
  <c r="J707" i="34"/>
  <c r="J675" i="34"/>
  <c r="J708" i="34"/>
  <c r="J676" i="24" l="1"/>
  <c r="J708" i="24"/>
  <c r="J685" i="24"/>
  <c r="J645" i="24"/>
  <c r="J705" i="24"/>
  <c r="J682" i="24"/>
  <c r="J699" i="24"/>
  <c r="J689" i="24"/>
  <c r="J684" i="24"/>
  <c r="J706" i="24"/>
  <c r="J694" i="24"/>
  <c r="J668" i="24"/>
  <c r="J681" i="24"/>
  <c r="J707" i="24"/>
  <c r="J646" i="24"/>
  <c r="J696" i="24"/>
  <c r="J680" i="24"/>
  <c r="J633" i="24"/>
  <c r="J647" i="24"/>
  <c r="J695" i="24"/>
  <c r="J640" i="24"/>
  <c r="J709" i="24"/>
  <c r="J683" i="24"/>
  <c r="J711" i="24"/>
  <c r="J691" i="24"/>
  <c r="J701" i="24"/>
  <c r="J671" i="24"/>
  <c r="J713" i="24"/>
  <c r="J716" i="24"/>
  <c r="J639" i="24"/>
  <c r="J692" i="24"/>
  <c r="J634" i="24"/>
  <c r="J642" i="24"/>
  <c r="J702" i="24"/>
  <c r="J643" i="24"/>
  <c r="J673" i="24"/>
  <c r="J704" i="24"/>
  <c r="J678" i="24"/>
  <c r="J710" i="24"/>
  <c r="J697" i="24"/>
  <c r="J688" i="24"/>
  <c r="J703" i="24"/>
  <c r="J644" i="24"/>
  <c r="J670" i="24"/>
  <c r="J686" i="24"/>
  <c r="J693" i="24"/>
  <c r="J635" i="24"/>
  <c r="J690" i="24"/>
  <c r="J672" i="24"/>
  <c r="J679" i="24"/>
  <c r="J631" i="24"/>
  <c r="J698" i="24"/>
  <c r="J687" i="24"/>
  <c r="J636" i="24"/>
  <c r="J674" i="24"/>
  <c r="J675" i="24"/>
  <c r="J632" i="24"/>
  <c r="J712" i="24"/>
  <c r="J669" i="24"/>
  <c r="J637" i="24"/>
  <c r="J677" i="24"/>
  <c r="J638" i="24"/>
  <c r="J641" i="24"/>
  <c r="J700" i="24"/>
  <c r="K644" i="34"/>
  <c r="J715" i="34"/>
  <c r="L647" i="34"/>
  <c r="K644" i="24" l="1"/>
  <c r="K695" i="24" s="1"/>
  <c r="K676" i="24"/>
  <c r="K691" i="24"/>
  <c r="K684" i="24"/>
  <c r="K701" i="24"/>
  <c r="K711" i="24"/>
  <c r="K705" i="24"/>
  <c r="K674" i="24"/>
  <c r="K687" i="24"/>
  <c r="K692" i="24"/>
  <c r="K712" i="24"/>
  <c r="K680" i="24"/>
  <c r="K696" i="24"/>
  <c r="K678" i="24"/>
  <c r="K673" i="24"/>
  <c r="K686" i="24"/>
  <c r="K671" i="24"/>
  <c r="K688" i="24"/>
  <c r="K700" i="24"/>
  <c r="K672" i="24"/>
  <c r="K702" i="24"/>
  <c r="K706" i="24"/>
  <c r="K675" i="24"/>
  <c r="K682" i="24"/>
  <c r="K708" i="24"/>
  <c r="K669" i="24"/>
  <c r="K679" i="24"/>
  <c r="K683" i="24"/>
  <c r="K698" i="24"/>
  <c r="K704" i="24"/>
  <c r="K689" i="24"/>
  <c r="K693" i="24"/>
  <c r="K707" i="24"/>
  <c r="K716" i="24"/>
  <c r="K677" i="24"/>
  <c r="K670" i="24"/>
  <c r="K681" i="24"/>
  <c r="K697" i="24"/>
  <c r="K694" i="24"/>
  <c r="K668" i="24"/>
  <c r="J715" i="24"/>
  <c r="L647" i="24"/>
  <c r="L716" i="34"/>
  <c r="L699" i="34"/>
  <c r="L683" i="34"/>
  <c r="M683" i="34" s="1"/>
  <c r="L712" i="34"/>
  <c r="M712" i="34" s="1"/>
  <c r="L696" i="34"/>
  <c r="L680" i="34"/>
  <c r="M680" i="34" s="1"/>
  <c r="L706" i="34"/>
  <c r="L690" i="34"/>
  <c r="L674" i="34"/>
  <c r="L703" i="34"/>
  <c r="L687" i="34"/>
  <c r="L671" i="34"/>
  <c r="M671" i="34" s="1"/>
  <c r="L711" i="34"/>
  <c r="L695" i="34"/>
  <c r="M695" i="34" s="1"/>
  <c r="L679" i="34"/>
  <c r="M679" i="34" s="1"/>
  <c r="L678" i="34"/>
  <c r="M678" i="34" s="1"/>
  <c r="L668" i="34"/>
  <c r="L684" i="34"/>
  <c r="L676" i="34"/>
  <c r="M676" i="34" s="1"/>
  <c r="L672" i="34"/>
  <c r="L670" i="34"/>
  <c r="L694" i="34"/>
  <c r="L682" i="34"/>
  <c r="L700" i="34"/>
  <c r="M700" i="34" s="1"/>
  <c r="L692" i="34"/>
  <c r="M692" i="34" s="1"/>
  <c r="L688" i="34"/>
  <c r="M688" i="34" s="1"/>
  <c r="L686" i="34"/>
  <c r="M686" i="34" s="1"/>
  <c r="L697" i="34"/>
  <c r="M697" i="34" s="1"/>
  <c r="L693" i="34"/>
  <c r="M693" i="34" s="1"/>
  <c r="L707" i="34"/>
  <c r="M707" i="34" s="1"/>
  <c r="L701" i="34"/>
  <c r="M701" i="34" s="1"/>
  <c r="L689" i="34"/>
  <c r="M689" i="34" s="1"/>
  <c r="L677" i="34"/>
  <c r="L709" i="34"/>
  <c r="L708" i="34"/>
  <c r="L702" i="34"/>
  <c r="L673" i="34"/>
  <c r="L710" i="34"/>
  <c r="L705" i="34"/>
  <c r="M705" i="34" s="1"/>
  <c r="L704" i="34"/>
  <c r="M704" i="34" s="1"/>
  <c r="L681" i="34"/>
  <c r="L691" i="34"/>
  <c r="M691" i="34" s="1"/>
  <c r="L675" i="34"/>
  <c r="L698" i="34"/>
  <c r="M698" i="34" s="1"/>
  <c r="L669" i="34"/>
  <c r="M669" i="34" s="1"/>
  <c r="L713" i="34"/>
  <c r="M713" i="34" s="1"/>
  <c r="L685" i="34"/>
  <c r="M685" i="34" s="1"/>
  <c r="K702" i="34"/>
  <c r="K686" i="34"/>
  <c r="K670" i="34"/>
  <c r="K716" i="34"/>
  <c r="K699" i="34"/>
  <c r="K683" i="34"/>
  <c r="K709" i="34"/>
  <c r="K693" i="34"/>
  <c r="K677" i="34"/>
  <c r="K706" i="34"/>
  <c r="K690" i="34"/>
  <c r="K674" i="34"/>
  <c r="K698" i="34"/>
  <c r="K682" i="34"/>
  <c r="K678" i="34"/>
  <c r="K668" i="34"/>
  <c r="K684" i="34"/>
  <c r="K680" i="34"/>
  <c r="K676" i="34"/>
  <c r="K672" i="34"/>
  <c r="K694" i="34"/>
  <c r="K712" i="34"/>
  <c r="K708" i="34"/>
  <c r="K704" i="34"/>
  <c r="K691" i="34"/>
  <c r="K685" i="34"/>
  <c r="K673" i="34"/>
  <c r="K703" i="34"/>
  <c r="K697" i="34"/>
  <c r="K695" i="34"/>
  <c r="K687" i="34"/>
  <c r="K696" i="34"/>
  <c r="K711" i="34"/>
  <c r="K705" i="34"/>
  <c r="K692" i="34"/>
  <c r="K689" i="34"/>
  <c r="K669" i="34"/>
  <c r="K701" i="34"/>
  <c r="K710" i="34"/>
  <c r="K700" i="34"/>
  <c r="K688" i="34"/>
  <c r="K671" i="34"/>
  <c r="K713" i="34"/>
  <c r="K681" i="34"/>
  <c r="K679" i="34"/>
  <c r="K707" i="34"/>
  <c r="K675" i="34"/>
  <c r="K710" i="24" l="1"/>
  <c r="K690" i="24"/>
  <c r="K703" i="24"/>
  <c r="K713" i="24"/>
  <c r="K709" i="24"/>
  <c r="K685" i="24"/>
  <c r="K699" i="24"/>
  <c r="L694" i="24"/>
  <c r="M694" i="24" s="1"/>
  <c r="H119" i="32" s="1"/>
  <c r="L704" i="24"/>
  <c r="M704" i="24" s="1"/>
  <c r="D183" i="32" s="1"/>
  <c r="L695" i="24"/>
  <c r="M695" i="24" s="1"/>
  <c r="I119" i="32" s="1"/>
  <c r="L683" i="24"/>
  <c r="M683" i="24" s="1"/>
  <c r="D87" i="32" s="1"/>
  <c r="L693" i="24"/>
  <c r="M693" i="24" s="1"/>
  <c r="L713" i="24"/>
  <c r="M713" i="24" s="1"/>
  <c r="F215" i="32" s="1"/>
  <c r="L699" i="24"/>
  <c r="M699" i="24" s="1"/>
  <c r="F151" i="32" s="1"/>
  <c r="L690" i="24"/>
  <c r="M690" i="24" s="1"/>
  <c r="D119" i="32" s="1"/>
  <c r="L688" i="24"/>
  <c r="M688" i="24" s="1"/>
  <c r="I87" i="32" s="1"/>
  <c r="L685" i="24"/>
  <c r="L681" i="24"/>
  <c r="M681" i="24" s="1"/>
  <c r="I55" i="32" s="1"/>
  <c r="L686" i="24"/>
  <c r="M686" i="24" s="1"/>
  <c r="G87" i="32" s="1"/>
  <c r="L679" i="24"/>
  <c r="M679" i="24" s="1"/>
  <c r="L702" i="24"/>
  <c r="M702" i="24" s="1"/>
  <c r="I151" i="32" s="1"/>
  <c r="L687" i="24"/>
  <c r="M687" i="24" s="1"/>
  <c r="H87" i="32" s="1"/>
  <c r="L696" i="24"/>
  <c r="M696" i="24" s="1"/>
  <c r="C151" i="32" s="1"/>
  <c r="L707" i="24"/>
  <c r="M707" i="24" s="1"/>
  <c r="G183" i="32" s="1"/>
  <c r="L689" i="24"/>
  <c r="M689" i="24" s="1"/>
  <c r="C119" i="32" s="1"/>
  <c r="L672" i="24"/>
  <c r="M672" i="24" s="1"/>
  <c r="G23" i="32" s="1"/>
  <c r="L676" i="24"/>
  <c r="M676" i="24" s="1"/>
  <c r="D55" i="32" s="1"/>
  <c r="L677" i="24"/>
  <c r="M677" i="24" s="1"/>
  <c r="L711" i="24"/>
  <c r="M711" i="24" s="1"/>
  <c r="D215" i="32" s="1"/>
  <c r="L678" i="24"/>
  <c r="M678" i="24" s="1"/>
  <c r="L673" i="24"/>
  <c r="M673" i="24" s="1"/>
  <c r="H23" i="32" s="1"/>
  <c r="L701" i="24"/>
  <c r="M701" i="24" s="1"/>
  <c r="H151" i="32" s="1"/>
  <c r="L703" i="24"/>
  <c r="L712" i="24"/>
  <c r="M712" i="24" s="1"/>
  <c r="E215" i="32" s="1"/>
  <c r="L671" i="24"/>
  <c r="M671" i="24" s="1"/>
  <c r="F23" i="32" s="1"/>
  <c r="L698" i="24"/>
  <c r="M698" i="24" s="1"/>
  <c r="E151" i="32" s="1"/>
  <c r="L682" i="24"/>
  <c r="M682" i="24" s="1"/>
  <c r="C87" i="32" s="1"/>
  <c r="L675" i="24"/>
  <c r="M675" i="24" s="1"/>
  <c r="C55" i="32" s="1"/>
  <c r="L716" i="24"/>
  <c r="L706" i="24"/>
  <c r="M706" i="24" s="1"/>
  <c r="F183" i="32" s="1"/>
  <c r="L705" i="24"/>
  <c r="M705" i="24" s="1"/>
  <c r="E183" i="32" s="1"/>
  <c r="L668" i="24"/>
  <c r="L708" i="24"/>
  <c r="M708" i="24" s="1"/>
  <c r="H183" i="32" s="1"/>
  <c r="L680" i="24"/>
  <c r="M680" i="24" s="1"/>
  <c r="H55" i="32" s="1"/>
  <c r="L709" i="24"/>
  <c r="M709" i="24" s="1"/>
  <c r="I183" i="32" s="1"/>
  <c r="L700" i="24"/>
  <c r="M700" i="24" s="1"/>
  <c r="G151" i="32" s="1"/>
  <c r="L710" i="24"/>
  <c r="M710" i="24" s="1"/>
  <c r="C215" i="32" s="1"/>
  <c r="L697" i="24"/>
  <c r="M697" i="24" s="1"/>
  <c r="D151" i="32" s="1"/>
  <c r="L692" i="24"/>
  <c r="M692" i="24" s="1"/>
  <c r="L670" i="24"/>
  <c r="M670" i="24" s="1"/>
  <c r="E23" i="32" s="1"/>
  <c r="L669" i="24"/>
  <c r="M669" i="24" s="1"/>
  <c r="D23" i="32" s="1"/>
  <c r="L691" i="24"/>
  <c r="M691" i="24" s="1"/>
  <c r="L684" i="24"/>
  <c r="M684" i="24" s="1"/>
  <c r="E87" i="32" s="1"/>
  <c r="L674" i="24"/>
  <c r="M674" i="24" s="1"/>
  <c r="I23" i="32" s="1"/>
  <c r="K715" i="34"/>
  <c r="M690" i="34"/>
  <c r="M682" i="34"/>
  <c r="M710" i="34"/>
  <c r="M694" i="34"/>
  <c r="M673" i="34"/>
  <c r="M670" i="34"/>
  <c r="M696" i="34"/>
  <c r="M711" i="34"/>
  <c r="M687" i="34"/>
  <c r="M702" i="34"/>
  <c r="M672" i="34"/>
  <c r="M699" i="34"/>
  <c r="M675" i="34"/>
  <c r="M703" i="34"/>
  <c r="M681" i="34"/>
  <c r="M674" i="34"/>
  <c r="M706" i="34"/>
  <c r="M708" i="34"/>
  <c r="M709" i="34"/>
  <c r="M684" i="34"/>
  <c r="M677" i="34"/>
  <c r="L715" i="34"/>
  <c r="M668" i="34"/>
  <c r="K715" i="24" l="1"/>
  <c r="M703" i="24"/>
  <c r="C183" i="32" s="1"/>
  <c r="M685" i="24"/>
  <c r="F87" i="32" s="1"/>
  <c r="L715" i="24"/>
  <c r="M668" i="24"/>
  <c r="F119" i="32"/>
  <c r="F55" i="32"/>
  <c r="E119" i="32"/>
  <c r="E55" i="32"/>
  <c r="G119" i="32"/>
  <c r="G55" i="32"/>
  <c r="M715" i="34"/>
  <c r="C23" i="32" l="1"/>
  <c r="M715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tc={9AE193B0-FD6A-4A85-A9B7-994842556AF3}</author>
  </authors>
  <commentList>
    <comment ref="A29" authorId="0" shapeId="0" xr:uid="{9AE193B0-FD6A-4A85-A9B7-994842556AF3}">
      <text>
        <t>[Threaded comment]
Your version of Excel allows you to read this threaded comment; however, any edits to it will get removed if the file is opened in a newer version of Excel. Learn more: https://go.microsoft.com/fwlink/?linkid=870924
Comment:
    80200.SC222</t>
      </text>
    </comment>
  </commentList>
</comments>
</file>

<file path=xl/sharedStrings.xml><?xml version="1.0" encoding="utf-8"?>
<sst xmlns="http://schemas.openxmlformats.org/spreadsheetml/2006/main" count="4866" uniqueCount="1369">
  <si>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</si>
  <si>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</si>
  <si>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</si>
  <si>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</si>
  <si>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</si>
  <si>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</si>
  <si>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</si>
  <si>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</si>
  <si>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</si>
  <si>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</si>
  <si>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</si>
  <si>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</si>
  <si>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</si>
  <si>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</si>
  <si>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</si>
  <si>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</si>
  <si>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</si>
  <si>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</si>
  <si>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</si>
  <si>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</si>
  <si>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</si>
  <si>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</si>
  <si>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</si>
  <si>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</si>
  <si>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</si>
  <si>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</si>
  <si>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</si>
  <si>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</si>
  <si>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</si>
  <si>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</si>
  <si>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</si>
  <si>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</si>
  <si>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</si>
  <si>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</si>
  <si>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</si>
  <si>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</si>
  <si>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</si>
  <si>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</si>
  <si>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</si>
  <si>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</si>
  <si>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</si>
  <si>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</si>
  <si>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</si>
  <si>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</si>
  <si>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</si>
  <si>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</si>
  <si>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</si>
  <si>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</si>
  <si>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</si>
  <si>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</si>
  <si>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</si>
  <si>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</si>
  <si>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</si>
  <si>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</si>
  <si>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</si>
  <si>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</si>
  <si>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</si>
  <si>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</si>
  <si>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</si>
  <si>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</si>
  <si>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</si>
  <si>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</si>
  <si>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</si>
  <si>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</si>
  <si>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</si>
  <si>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</si>
  <si>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</si>
  <si>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</si>
  <si>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</si>
  <si>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</si>
  <si>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</si>
  <si>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</si>
  <si>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</si>
  <si>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</si>
  <si>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</si>
  <si>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</si>
  <si>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</si>
  <si>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</si>
  <si>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</si>
  <si>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</si>
  <si>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</si>
  <si>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</si>
  <si>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</si>
  <si>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</si>
  <si>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</si>
  <si>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</si>
  <si>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</si>
  <si>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</si>
  <si>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</si>
  <si>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</si>
  <si>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</si>
  <si>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</si>
  <si>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</si>
  <si>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</si>
  <si>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</si>
  <si>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</si>
  <si>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</si>
  <si>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</si>
  <si>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</si>
  <si>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</si>
  <si>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</si>
  <si>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</si>
  <si>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</si>
  <si>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</si>
  <si>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</si>
  <si>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</si>
  <si>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</si>
  <si>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</si>
  <si>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</si>
  <si>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</si>
  <si>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</si>
  <si>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</si>
  <si>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</si>
  <si>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</si>
  <si>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</si>
  <si>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</si>
  <si>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</si>
  <si>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</si>
  <si>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</si>
  <si>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</si>
  <si>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</si>
  <si>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</si>
  <si>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</si>
  <si>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</si>
  <si>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</si>
  <si>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</si>
  <si>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</si>
  <si>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</si>
  <si>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</si>
  <si>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</si>
  <si>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</si>
  <si>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</si>
  <si>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</si>
  <si>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</si>
  <si>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</si>
  <si>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</si>
  <si>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</si>
  <si>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</si>
  <si>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</si>
  <si>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</si>
  <si>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</si>
  <si>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</si>
  <si>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</si>
  <si>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</si>
  <si>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</si>
  <si>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</si>
  <si>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</si>
  <si>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</si>
  <si>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</si>
  <si>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</si>
  <si>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</si>
  <si>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</si>
  <si>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</si>
  <si>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</si>
  <si>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</si>
  <si>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</si>
  <si>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</si>
  <si>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</si>
  <si>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</si>
  <si>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</si>
  <si>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</si>
  <si>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</si>
  <si>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</si>
  <si>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</si>
  <si>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</si>
  <si>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</si>
  <si>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</si>
  <si>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</si>
  <si>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</si>
  <si>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</si>
  <si>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</si>
  <si>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</si>
  <si>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</si>
  <si>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</si>
  <si>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</si>
  <si>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</si>
  <si>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</si>
  <si>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</si>
  <si>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</si>
  <si>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</si>
  <si>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</si>
  <si>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</si>
  <si>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</si>
  <si>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</si>
  <si>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</si>
  <si>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</si>
  <si>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</si>
  <si>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</si>
  <si>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</si>
  <si>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</si>
  <si>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</si>
  <si>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</si>
  <si>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</si>
  <si>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</si>
  <si>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</si>
  <si>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</si>
  <si>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</si>
  <si>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</si>
  <si>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</si>
  <si>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</si>
  <si>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</si>
  <si>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</si>
  <si>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</si>
  <si>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</si>
  <si>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</si>
  <si>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</si>
  <si>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</si>
  <si>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</si>
  <si>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</si>
  <si>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</si>
  <si>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</si>
  <si>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</si>
  <si>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</si>
  <si>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</si>
  <si>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</si>
  <si>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</si>
  <si>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</si>
  <si>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</si>
  <si>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</si>
  <si>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</si>
  <si>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</si>
  <si>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</si>
  <si>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</si>
  <si>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</si>
  <si>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</si>
  <si>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</si>
  <si>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</si>
  <si>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</si>
  <si>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</si>
  <si>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</si>
  <si>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</si>
  <si>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</si>
  <si>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</si>
  <si>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</si>
  <si>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</si>
  <si>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</si>
  <si>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</si>
  <si>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</si>
  <si>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</si>
  <si>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</si>
  <si>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</si>
  <si>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</si>
  <si>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</si>
  <si>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</si>
  <si>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</si>
  <si>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</si>
  <si>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</si>
  <si>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</si>
  <si>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</si>
  <si>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</si>
  <si>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</si>
  <si>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</si>
  <si>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</si>
  <si>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</si>
  <si>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</si>
  <si>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</si>
  <si>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</si>
  <si>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</si>
  <si>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</si>
  <si>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</si>
  <si>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</si>
  <si>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</si>
  <si>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</si>
  <si>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</si>
  <si>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</si>
  <si>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</si>
  <si>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</si>
  <si>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</si>
  <si>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</si>
  <si>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</si>
  <si>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</si>
  <si>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</si>
  <si>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</si>
  <si>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</si>
  <si>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</si>
  <si>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</si>
  <si>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</si>
  <si>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</si>
  <si>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</si>
  <si>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</si>
  <si>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</si>
  <si>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</si>
  <si>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</si>
  <si>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</si>
  <si>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</si>
  <si>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</si>
  <si>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</si>
  <si>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</si>
  <si>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</si>
  <si>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</si>
  <si>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</si>
  <si>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</si>
  <si>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</si>
  <si>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</si>
  <si>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</si>
  <si>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</si>
  <si>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</si>
  <si>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</si>
  <si>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</si>
  <si>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</si>
  <si>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197</t>
  </si>
  <si>
    <t>Hospital Name</t>
  </si>
  <si>
    <t>Capital Medical Center</t>
  </si>
  <si>
    <t>Mailing Address</t>
  </si>
  <si>
    <t>3900 Capital Mall Drive SW</t>
  </si>
  <si>
    <t>City</t>
  </si>
  <si>
    <t>Olympia</t>
  </si>
  <si>
    <t>State</t>
  </si>
  <si>
    <t>WA</t>
  </si>
  <si>
    <t>Zip</t>
  </si>
  <si>
    <t>County</t>
  </si>
  <si>
    <t>Thurston</t>
  </si>
  <si>
    <t>Chief Executive Officer</t>
  </si>
  <si>
    <t>Chief Financial Officer</t>
  </si>
  <si>
    <t>Chair of Governing Board</t>
  </si>
  <si>
    <t>Telephone Number</t>
  </si>
  <si>
    <t>360-706-6234</t>
  </si>
  <si>
    <t>Facsimile Number</t>
  </si>
  <si>
    <t>360-956-3540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</si>
  <si>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</si>
  <si>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</si>
  <si>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</si>
  <si>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</si>
  <si>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</si>
  <si>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</si>
  <si>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</si>
  <si>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</si>
  <si>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</si>
  <si>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</si>
  <si>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</si>
  <si>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</si>
  <si>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</si>
  <si>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</si>
  <si>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</si>
  <si>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</si>
  <si>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</si>
  <si>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</si>
  <si>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</si>
  <si>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</si>
  <si>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</si>
  <si>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</si>
  <si>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</si>
  <si>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</si>
  <si>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</si>
  <si>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</si>
  <si>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</si>
  <si>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</si>
  <si>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</si>
  <si>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</si>
  <si>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</si>
  <si>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</si>
  <si>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</si>
  <si>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</si>
  <si>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</si>
  <si>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</si>
  <si>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</si>
  <si>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</si>
  <si>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</si>
  <si>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</si>
  <si>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</si>
  <si>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</si>
  <si>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</si>
  <si>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</si>
  <si>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</si>
  <si>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</si>
  <si>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</si>
  <si>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</si>
  <si>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</si>
  <si>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</si>
  <si>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</si>
  <si>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</si>
  <si>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</si>
  <si>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</si>
  <si>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</si>
  <si>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</si>
  <si>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</si>
  <si>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</si>
  <si>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</si>
  <si>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</si>
  <si>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</si>
  <si>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</si>
  <si>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</si>
  <si>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</si>
  <si>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</si>
  <si>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</si>
  <si>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</si>
  <si>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</si>
  <si>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</si>
  <si>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</si>
  <si>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</si>
  <si>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</si>
  <si>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</si>
  <si>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</si>
  <si>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</si>
  <si>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</si>
  <si>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</si>
  <si>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</si>
  <si>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</si>
  <si>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</si>
  <si>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</si>
  <si>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</si>
  <si>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</si>
  <si>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</si>
  <si>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</si>
  <si>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</si>
  <si>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</si>
  <si>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</si>
  <si>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</si>
  <si>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</si>
  <si>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</si>
  <si>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</si>
  <si>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</si>
  <si>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</si>
  <si>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</si>
  <si>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</si>
  <si>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</si>
  <si>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</si>
  <si>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</si>
  <si>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</si>
  <si>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</si>
  <si>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</si>
  <si>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</si>
  <si>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</si>
  <si>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</si>
  <si>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</si>
  <si>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</si>
  <si>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</si>
  <si>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</si>
  <si>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</si>
  <si>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</si>
  <si>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</si>
  <si>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</si>
  <si>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</si>
  <si>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</si>
  <si>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</si>
  <si>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</si>
  <si>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</si>
  <si>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</si>
  <si>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</si>
  <si>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</si>
  <si>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</si>
  <si>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</si>
  <si>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</si>
  <si>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</si>
  <si>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</si>
  <si>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</si>
  <si>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</si>
  <si>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</si>
  <si>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</si>
  <si>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</si>
  <si>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</si>
  <si>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</si>
  <si>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</si>
  <si>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</si>
  <si>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</si>
  <si>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</si>
  <si>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</si>
  <si>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</si>
  <si>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</si>
  <si>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</si>
  <si>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</si>
  <si>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</si>
  <si>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</si>
  <si>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</si>
  <si>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</si>
  <si>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</si>
  <si>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</si>
  <si>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</si>
  <si>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</si>
  <si>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</si>
  <si>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</si>
  <si>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</si>
  <si>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</si>
  <si>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</si>
  <si>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</si>
  <si>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</si>
  <si>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</si>
  <si>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</si>
  <si>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</si>
  <si>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</si>
  <si>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</si>
  <si>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</si>
  <si>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</si>
  <si>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</si>
  <si>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</si>
  <si>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</si>
  <si>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</si>
  <si>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</si>
  <si>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</si>
  <si>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</si>
  <si>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</si>
  <si>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</si>
  <si>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</si>
  <si>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</si>
  <si>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</si>
  <si>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</si>
  <si>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</si>
  <si>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</si>
  <si>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</si>
  <si>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</si>
  <si>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</si>
  <si>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</si>
  <si>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</si>
  <si>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</si>
  <si>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</si>
  <si>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</si>
  <si>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</si>
  <si>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</si>
  <si>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</si>
  <si>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</si>
  <si>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</si>
  <si>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</si>
  <si>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</si>
  <si>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</si>
  <si>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</si>
  <si>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</si>
  <si>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</si>
  <si>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</si>
  <si>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</si>
  <si>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</si>
  <si>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</si>
  <si>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</si>
  <si>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</si>
  <si>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</si>
  <si>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</si>
  <si>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</si>
  <si>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</si>
  <si>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</si>
  <si>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</si>
  <si>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</si>
  <si>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</si>
  <si>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</si>
  <si>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</si>
  <si>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</si>
  <si>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</si>
  <si>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</si>
  <si>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</si>
  <si>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</si>
  <si>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</si>
  <si>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</si>
  <si>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</si>
  <si>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</si>
  <si>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</si>
  <si>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</si>
  <si>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</si>
  <si>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</si>
  <si>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</si>
  <si>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</si>
  <si>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</si>
  <si>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</si>
  <si>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</si>
  <si>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</si>
  <si>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</si>
  <si>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</si>
  <si>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</si>
  <si>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</si>
  <si>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</si>
  <si>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</si>
  <si>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</si>
  <si>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</si>
  <si>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</si>
  <si>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</si>
  <si>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</si>
  <si>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</si>
  <si>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</si>
  <si>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</si>
  <si>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</si>
  <si>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</si>
  <si>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</si>
  <si>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</si>
  <si>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</si>
  <si>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</si>
  <si>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</si>
  <si>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</si>
  <si>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</si>
  <si>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</si>
  <si>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</si>
  <si>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</si>
  <si>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</si>
  <si>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</si>
  <si>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</si>
  <si>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</si>
  <si>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</si>
  <si>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</si>
  <si>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</si>
  <si>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</si>
  <si>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</si>
  <si>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</si>
  <si>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</si>
  <si>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</si>
  <si>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</si>
  <si>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</si>
  <si>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</si>
  <si>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</si>
  <si>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</si>
  <si>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</si>
  <si>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</si>
  <si>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</si>
  <si>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</si>
  <si>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</si>
  <si>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</si>
  <si>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</si>
  <si>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</si>
  <si>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</si>
  <si>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</si>
  <si>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</si>
  <si>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</si>
  <si>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</si>
  <si>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</si>
  <si>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</si>
  <si>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</si>
  <si>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</si>
  <si>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</si>
  <si>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</si>
  <si>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</si>
  <si>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</si>
  <si>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</si>
  <si>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</si>
  <si>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</si>
  <si>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</si>
  <si>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</si>
  <si>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</si>
  <si>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</si>
  <si>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</si>
  <si>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</si>
  <si>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</si>
  <si>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</si>
  <si>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</si>
  <si>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</si>
  <si>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</si>
  <si>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</si>
  <si>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</si>
  <si>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</si>
  <si>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</si>
  <si>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</si>
  <si>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</si>
  <si>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</si>
  <si>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</si>
  <si>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</si>
  <si>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</si>
  <si>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</si>
  <si>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</si>
  <si>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</si>
  <si>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</si>
  <si>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</si>
  <si>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</si>
  <si>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</si>
  <si>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</si>
  <si>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</si>
  <si>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</si>
  <si>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</si>
  <si>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</si>
  <si>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</si>
  <si>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</si>
  <si>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</si>
  <si>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</si>
  <si>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</si>
  <si>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</si>
  <si>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</si>
  <si>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</si>
  <si>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</si>
  <si>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</si>
  <si>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</si>
  <si>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</si>
  <si>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</si>
  <si>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</si>
  <si>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</si>
  <si>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</si>
  <si>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</si>
  <si>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</si>
  <si>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</si>
  <si>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</si>
  <si>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</si>
  <si>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</si>
  <si>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</si>
  <si>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</si>
  <si>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</si>
  <si>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</si>
  <si>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</si>
  <si>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</si>
  <si>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</si>
  <si>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</si>
  <si>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</si>
  <si>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</si>
  <si>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</si>
  <si>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</si>
  <si>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</si>
  <si>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</si>
  <si>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</si>
  <si>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</si>
  <si>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</si>
  <si>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</si>
  <si>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</si>
  <si>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</si>
  <si>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</si>
  <si>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</si>
  <si>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</si>
  <si>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</si>
  <si>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</si>
  <si>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</si>
  <si>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</si>
  <si>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</si>
  <si>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</si>
  <si>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</si>
  <si>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</si>
  <si>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</si>
  <si>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</si>
  <si>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</si>
  <si>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</si>
  <si>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</si>
  <si>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</si>
  <si>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</si>
  <si>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</si>
  <si>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</si>
  <si>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</si>
  <si>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</si>
  <si>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</si>
  <si>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</si>
  <si>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</si>
  <si>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</si>
  <si>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</si>
  <si>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</si>
  <si>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</si>
  <si>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</si>
  <si>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</si>
  <si>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</si>
  <si>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</si>
  <si>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</si>
  <si>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</si>
  <si>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</si>
  <si>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</si>
  <si>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</si>
  <si>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</si>
  <si>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</si>
  <si>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</si>
  <si>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</si>
  <si>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</si>
  <si>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</si>
  <si>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</si>
  <si>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</si>
  <si>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</si>
  <si>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</si>
  <si>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</si>
  <si>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</si>
  <si>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</si>
  <si>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</si>
  <si>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</si>
  <si>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</si>
  <si>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</si>
  <si>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</si>
  <si>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</si>
  <si>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</si>
  <si>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</si>
  <si>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</si>
  <si>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</si>
  <si>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</si>
  <si>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</si>
  <si>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</si>
  <si>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</si>
  <si>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</si>
  <si>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</si>
  <si>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</si>
  <si>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</si>
  <si>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</si>
  <si>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</si>
  <si>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</si>
  <si>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</si>
  <si>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</si>
  <si>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</si>
  <si>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</si>
  <si>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</si>
  <si>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</si>
  <si>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</si>
  <si>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</si>
  <si>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</si>
  <si>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</si>
  <si>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</si>
  <si>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</si>
  <si>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</si>
  <si>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</si>
  <si>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</si>
  <si>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</si>
  <si>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</si>
  <si>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</si>
  <si>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</si>
  <si>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</si>
  <si>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</si>
  <si>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</si>
  <si>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</si>
  <si>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</si>
  <si>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</si>
  <si>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</si>
  <si>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</si>
  <si>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</si>
  <si>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</si>
  <si>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</si>
  <si>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</si>
  <si>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</si>
  <si>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</si>
  <si>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</si>
  <si>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</si>
  <si>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</si>
  <si>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</si>
  <si>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</si>
  <si>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</si>
  <si>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</si>
  <si>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</si>
  <si>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</si>
  <si>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</si>
  <si>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</si>
  <si>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</si>
  <si>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</si>
  <si>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</si>
  <si>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</si>
  <si>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</si>
  <si>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</si>
  <si>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</si>
  <si>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</si>
  <si>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</si>
  <si>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</si>
  <si>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</si>
  <si>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</si>
  <si>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</si>
  <si>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</si>
  <si>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</si>
  <si>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</si>
  <si>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</si>
  <si>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</si>
  <si>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</si>
  <si>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</si>
  <si>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</si>
  <si>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</si>
  <si>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</si>
  <si>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</si>
  <si>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</si>
  <si>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</si>
  <si>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</si>
  <si>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</si>
  <si>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</si>
  <si>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</si>
  <si>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</si>
  <si>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</si>
  <si>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</si>
  <si>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</si>
  <si>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</si>
  <si>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</si>
  <si>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</si>
  <si>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</si>
  <si>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</si>
  <si>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</si>
  <si>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</si>
  <si>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</si>
  <si>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</si>
  <si>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</si>
  <si>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</si>
  <si>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</si>
  <si>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</si>
  <si>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</si>
  <si>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</si>
  <si>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</si>
  <si>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</si>
  <si>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</si>
  <si>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</si>
  <si>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</si>
  <si>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</si>
  <si>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</si>
  <si>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</si>
  <si>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</si>
  <si>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</si>
  <si>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</si>
  <si>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</si>
  <si>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</si>
  <si>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</si>
  <si>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</si>
  <si>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</si>
  <si>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</si>
  <si>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</si>
  <si>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</si>
  <si>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</si>
  <si>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</si>
  <si>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</si>
  <si>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</si>
  <si>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</si>
  <si>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</si>
  <si>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</si>
  <si>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</si>
  <si>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</si>
  <si>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</si>
  <si>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</si>
  <si>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</si>
  <si>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</si>
  <si>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</si>
  <si>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</si>
  <si>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</si>
  <si>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</si>
  <si>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</si>
  <si>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</si>
  <si>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</si>
  <si>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</si>
  <si>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</si>
  <si>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</si>
  <si>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</si>
  <si>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</si>
  <si>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</si>
  <si>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</si>
  <si>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</si>
  <si>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</si>
  <si>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</si>
  <si>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</si>
  <si>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</si>
  <si>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</si>
  <si>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</si>
  <si>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</si>
  <si>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</si>
  <si>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</si>
  <si>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</si>
  <si>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</si>
  <si>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</si>
  <si>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</si>
  <si>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</si>
  <si>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</si>
  <si>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</si>
  <si>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</si>
  <si>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</si>
  <si>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</si>
  <si>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</si>
  <si>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</si>
  <si>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</si>
  <si>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</si>
  <si>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</si>
  <si>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</si>
  <si>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</si>
  <si>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</si>
  <si>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</si>
  <si>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</si>
  <si>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</si>
  <si>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</si>
  <si>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</si>
  <si>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</si>
  <si>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</si>
  <si>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</si>
  <si>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</si>
  <si>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</si>
  <si>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</si>
  <si>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</si>
  <si>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</si>
  <si>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</si>
  <si>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</si>
  <si>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</si>
  <si>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</si>
  <si>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</si>
  <si>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</si>
  <si>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</si>
  <si>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</si>
  <si>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</si>
  <si>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</si>
  <si>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</si>
  <si>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</si>
  <si>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</si>
  <si>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</si>
  <si>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</si>
  <si>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</si>
  <si>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</si>
  <si>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</si>
  <si>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</si>
  <si>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</si>
  <si>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</si>
  <si>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</si>
  <si>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</si>
  <si>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</si>
  <si>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</si>
  <si>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</si>
  <si>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</si>
  <si>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</si>
  <si>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</si>
  <si>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</si>
  <si>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</si>
  <si>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</si>
  <si>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</si>
  <si>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</si>
  <si>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</si>
  <si>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</si>
  <si>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</si>
  <si>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</si>
  <si>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</si>
  <si>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</si>
  <si>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</si>
  <si>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</si>
  <si>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</si>
  <si>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</si>
  <si>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</si>
  <si>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</si>
  <si>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</si>
  <si>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</si>
  <si>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</si>
  <si>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</si>
  <si>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</si>
  <si>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</si>
  <si>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</si>
  <si>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</si>
  <si>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</si>
  <si>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</si>
  <si>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</si>
  <si>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</si>
  <si>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</si>
  <si>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</si>
  <si>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</si>
  <si>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</si>
  <si>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</si>
  <si>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</si>
  <si>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</si>
  <si>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</si>
  <si>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</si>
  <si>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</si>
  <si>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</si>
  <si>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</si>
  <si>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</si>
  <si>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</si>
  <si>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</si>
  <si>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</si>
  <si>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</si>
  <si>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</si>
  <si>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</si>
  <si>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</si>
  <si>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</si>
  <si>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</si>
  <si>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</si>
  <si>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</si>
  <si>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</si>
  <si>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</si>
  <si>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</si>
  <si>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</si>
  <si>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</si>
  <si>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</si>
  <si>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</si>
  <si>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</si>
  <si>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</si>
  <si>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</si>
  <si>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</si>
  <si>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</si>
  <si>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</si>
  <si>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</si>
  <si>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</si>
  <si>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</si>
  <si>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</si>
  <si>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</si>
  <si>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</si>
  <si>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</si>
  <si>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</si>
  <si>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</si>
  <si>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</si>
  <si>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</si>
  <si>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</si>
  <si>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</si>
  <si>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</si>
  <si>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</si>
  <si>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</si>
  <si>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t>12/31/2023</t>
  </si>
  <si>
    <t>John Vinyard</t>
  </si>
  <si>
    <t>john.vinyard@multicare.org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</si>
  <si>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</si>
  <si>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</si>
  <si>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</si>
  <si>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</si>
  <si>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</si>
  <si>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</si>
  <si>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</si>
  <si>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</si>
  <si>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</si>
  <si>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</si>
  <si>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</si>
  <si>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</si>
  <si>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</si>
  <si>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</si>
  <si>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</si>
  <si>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</si>
  <si>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</si>
  <si>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</si>
  <si>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</si>
  <si>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</si>
  <si>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</si>
  <si>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</si>
  <si>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</si>
  <si>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</si>
  <si>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</si>
  <si>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</si>
  <si>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</si>
  <si>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</si>
  <si>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</si>
  <si>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</si>
  <si>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</si>
  <si>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</si>
  <si>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</si>
  <si>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</si>
  <si>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</si>
  <si>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</si>
  <si>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</si>
  <si>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</si>
  <si>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</si>
  <si>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</si>
  <si>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</si>
  <si>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</si>
  <si>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</si>
  <si>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</si>
  <si>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</si>
  <si>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</si>
  <si>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</si>
  <si>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</si>
  <si>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</si>
  <si>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</si>
  <si>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</si>
  <si>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</si>
  <si>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</si>
  <si>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</si>
  <si>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</si>
  <si>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</si>
  <si>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</si>
  <si>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</si>
  <si>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</si>
  <si>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</si>
  <si>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</si>
  <si>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</si>
  <si>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</si>
  <si>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</si>
  <si>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</si>
  <si>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</si>
  <si>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</si>
  <si>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</si>
  <si>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</si>
  <si>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</si>
  <si>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</si>
  <si>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</si>
  <si>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</si>
  <si>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</si>
  <si>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</si>
  <si>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</si>
  <si>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</si>
  <si>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</si>
  <si>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</si>
  <si>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</si>
  <si>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</si>
  <si>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</si>
  <si>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</si>
  <si>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</si>
  <si>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</si>
  <si>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</si>
  <si>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</si>
  <si>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</si>
  <si>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</si>
  <si>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</si>
  <si>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</si>
  <si>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</si>
  <si>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</si>
  <si>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</si>
  <si>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</si>
  <si>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</si>
  <si>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</si>
  <si>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</si>
  <si>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</si>
  <si>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</si>
  <si>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</si>
  <si>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</si>
  <si>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</si>
  <si>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</si>
  <si>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</si>
  <si>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</si>
  <si>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</si>
  <si>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</si>
  <si>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</si>
  <si>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</si>
  <si>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</si>
  <si>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</si>
  <si>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</si>
  <si>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</si>
  <si>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</si>
  <si>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</si>
  <si>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</si>
  <si>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</si>
  <si>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</si>
  <si>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</si>
  <si>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</si>
  <si>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</si>
  <si>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</si>
  <si>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</si>
  <si>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</si>
  <si>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</si>
  <si>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</si>
  <si>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</si>
  <si>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</si>
  <si>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</si>
  <si>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</si>
  <si>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</si>
  <si>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</si>
  <si>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</si>
  <si>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</si>
  <si>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</si>
  <si>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</si>
  <si>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</si>
  <si>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</si>
  <si>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</si>
  <si>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</si>
  <si>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</si>
  <si>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</si>
  <si>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</si>
  <si>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</si>
  <si>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</si>
  <si>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</si>
  <si>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</si>
  <si>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</si>
  <si>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</si>
  <si>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</si>
  <si>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</si>
  <si>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</si>
  <si>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</si>
  <si>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</si>
  <si>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</si>
  <si>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</si>
  <si>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</si>
  <si>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</si>
  <si>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</si>
  <si>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</si>
  <si>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</si>
  <si>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</si>
  <si>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</si>
  <si>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</si>
  <si>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</si>
  <si>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</si>
  <si>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</si>
  <si>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</si>
  <si>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</si>
  <si>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</si>
  <si>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</si>
  <si>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</si>
  <si>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</si>
  <si>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</si>
  <si>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</si>
  <si>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</si>
  <si>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</si>
  <si>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</si>
  <si>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</si>
  <si>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</si>
  <si>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</si>
  <si>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</si>
  <si>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</si>
  <si>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</si>
  <si>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</si>
  <si>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</si>
  <si>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</si>
  <si>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</si>
  <si>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</si>
  <si>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</si>
  <si>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</si>
  <si>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</si>
  <si>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</si>
  <si>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</si>
  <si>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</si>
  <si>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</si>
  <si>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</si>
  <si>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</si>
  <si>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</si>
  <si>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</si>
  <si>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</si>
  <si>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</si>
  <si>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</si>
  <si>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</si>
  <si>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</si>
  <si>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</si>
  <si>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</si>
  <si>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</si>
  <si>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</si>
  <si>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</si>
  <si>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</si>
  <si>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</si>
  <si>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</si>
  <si>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</si>
  <si>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</si>
  <si>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</si>
  <si>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</si>
  <si>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</si>
  <si>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</si>
  <si>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</si>
  <si>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</si>
  <si>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</si>
  <si>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</si>
  <si>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</si>
  <si>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</si>
  <si>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</si>
  <si>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</si>
  <si>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</si>
  <si>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</si>
  <si>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</si>
  <si>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</si>
  <si>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</si>
  <si>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</si>
  <si>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</si>
  <si>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</si>
  <si>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</si>
  <si>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</si>
  <si>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</si>
  <si>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</si>
  <si>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</si>
  <si>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</si>
  <si>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</si>
  <si>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</si>
  <si>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</si>
  <si>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</si>
  <si>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</si>
  <si>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</si>
  <si>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</si>
  <si>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</si>
  <si>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</si>
  <si>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</si>
  <si>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</si>
  <si>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</si>
  <si>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</si>
  <si>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</si>
  <si>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</si>
  <si>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</si>
  <si>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</si>
  <si>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</si>
  <si>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</si>
  <si>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</si>
  <si>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</si>
  <si>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</si>
  <si>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</si>
  <si>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</si>
  <si>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</si>
  <si>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</si>
  <si>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</si>
  <si>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</si>
  <si>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</si>
  <si>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</si>
  <si>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</si>
  <si>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</si>
  <si>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</si>
  <si>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</si>
  <si>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</si>
  <si>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</si>
  <si>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</si>
  <si>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</si>
  <si>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</si>
  <si>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</si>
  <si>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</si>
  <si>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</si>
  <si>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</si>
  <si>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</si>
  <si>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</si>
  <si>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</si>
  <si>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</si>
  <si>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</si>
  <si>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</si>
  <si>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</si>
  <si>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</si>
  <si>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</si>
  <si>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</si>
  <si>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</si>
  <si>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</si>
  <si>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</si>
  <si>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</si>
  <si>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</si>
  <si>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</si>
  <si>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</si>
  <si>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</si>
  <si>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</si>
  <si>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</si>
  <si>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</si>
  <si>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Safety Net Assessment Program cost</t>
  </si>
  <si>
    <t>Standardization of cost center mapping to DOH depts</t>
  </si>
  <si>
    <t>Jenn Weldon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</si>
</sst>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00FF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1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2" fontId="18" fillId="30" borderId="1" xfId="546" quotePrefix="1" applyNumberFormat="1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8" fontId="51" fillId="31" borderId="42" xfId="0" applyNumberFormat="1" applyFont="1" applyFill="1" applyBorder="1" applyAlignment="1" applyProtection="1">
      <alignment vertical="center"/>
      <protection locked="0"/>
    </xf>
    <xf numFmtId="38" fontId="12" fillId="29" borderId="14" xfId="0" applyNumberFormat="1" applyFont="1" applyFill="1" applyBorder="1" applyAlignment="1" applyProtection="1">
      <alignment vertical="center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n Wickens" id="{B65A8824-1689-4CF2-A28C-7DDFB3371A20}" userId="S::djwickens@multicare.org::1eb839a9-4505-43a0-8e65-9b51af7ade7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9" dT="2025-06-24T21:58:47.67" personId="{B65A8824-1689-4CF2-A28C-7DDFB3371A20}" id="{9AE193B0-FD6A-4A85-A9B7-994842556AF3}">
    <text>80200.SC222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4" Type="http://schemas.openxmlformats.org/officeDocument/2006/relationships/hyperlink" Target="mailto:doh.information@doh.wa.gov" TargetMode="External"/><Relationship Id="rId9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0" zoomScaleNormal="9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1094678.1399999999</v>
      </c>
      <c r="D47" s="273">
        <v>426565.45</v>
      </c>
      <c r="E47" s="273">
        <v>1085971.6200000001</v>
      </c>
      <c r="F47" s="273">
        <v>527853.80000000005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5529.18</v>
      </c>
      <c r="P47" s="273">
        <v>1159553.8899999999</v>
      </c>
      <c r="Q47" s="273">
        <v>107589.62</v>
      </c>
      <c r="R47" s="273">
        <v>262484.01</v>
      </c>
      <c r="S47" s="273">
        <v>239583.88</v>
      </c>
      <c r="T47" s="273">
        <v>0</v>
      </c>
      <c r="U47" s="273">
        <v>486972.58</v>
      </c>
      <c r="V47" s="273">
        <v>0</v>
      </c>
      <c r="W47" s="273">
        <v>229714.00999999998</v>
      </c>
      <c r="X47" s="273">
        <v>72183.210000000006</v>
      </c>
      <c r="Y47" s="273">
        <v>250795.64</v>
      </c>
      <c r="Z47" s="273">
        <v>0</v>
      </c>
      <c r="AA47" s="273">
        <v>28690.5</v>
      </c>
      <c r="AB47" s="273">
        <v>312820.96999999997</v>
      </c>
      <c r="AC47" s="273">
        <v>228785.32</v>
      </c>
      <c r="AD47" s="273">
        <v>0</v>
      </c>
      <c r="AE47" s="273">
        <v>239658.78</v>
      </c>
      <c r="AF47" s="273">
        <v>0</v>
      </c>
      <c r="AG47" s="273">
        <v>1677046.06</v>
      </c>
      <c r="AH47" s="273">
        <v>0</v>
      </c>
      <c r="AI47" s="273">
        <v>0</v>
      </c>
      <c r="AJ47" s="273">
        <v>56293.99</v>
      </c>
      <c r="AK47" s="273">
        <v>41175.129999999997</v>
      </c>
      <c r="AL47" s="273">
        <v>5857.07</v>
      </c>
      <c r="AM47" s="273">
        <v>0</v>
      </c>
      <c r="AN47" s="273">
        <v>0</v>
      </c>
      <c r="AO47" s="273">
        <v>324036.2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212438.40000000002</v>
      </c>
      <c r="AW47" s="273">
        <v>132966.51</v>
      </c>
      <c r="AX47" s="273">
        <v>0</v>
      </c>
      <c r="AY47" s="273">
        <v>291049.27</v>
      </c>
      <c r="AZ47" s="273">
        <v>0</v>
      </c>
      <c r="BA47" s="273">
        <v>13932.4</v>
      </c>
      <c r="BB47" s="273">
        <v>0</v>
      </c>
      <c r="BC47" s="273">
        <v>0</v>
      </c>
      <c r="BD47" s="273">
        <v>0</v>
      </c>
      <c r="BE47" s="273">
        <v>107338.32</v>
      </c>
      <c r="BF47" s="273">
        <v>318951.67</v>
      </c>
      <c r="BG47" s="273">
        <v>0</v>
      </c>
      <c r="BH47" s="273">
        <v>0</v>
      </c>
      <c r="BI47" s="273">
        <v>100186.04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14041.94</v>
      </c>
      <c r="CA47" s="273">
        <v>0</v>
      </c>
      <c r="CB47" s="273">
        <v>0</v>
      </c>
      <c r="CC47" s="273">
        <v>1011486.57</v>
      </c>
      <c r="CD47" s="16"/>
      <c r="CE47" s="25">
        <f>SUM(C47:CC47)</f>
        <v>11066230.17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56742.89</v>
      </c>
      <c r="D51" s="273">
        <v>308142.94</v>
      </c>
      <c r="E51" s="273">
        <v>14754.27</v>
      </c>
      <c r="F51" s="273">
        <v>9926.59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657.39</v>
      </c>
      <c r="P51" s="273">
        <v>1054902.5299999998</v>
      </c>
      <c r="Q51" s="273">
        <v>0</v>
      </c>
      <c r="R51" s="273">
        <v>0</v>
      </c>
      <c r="S51" s="273">
        <v>1084894.04</v>
      </c>
      <c r="T51" s="273">
        <v>0</v>
      </c>
      <c r="U51" s="273">
        <v>10577.26</v>
      </c>
      <c r="V51" s="273">
        <v>0</v>
      </c>
      <c r="W51" s="273">
        <v>53142.77</v>
      </c>
      <c r="X51" s="273">
        <v>78196.05</v>
      </c>
      <c r="Y51" s="273">
        <v>110122.38</v>
      </c>
      <c r="Z51" s="273">
        <v>0</v>
      </c>
      <c r="AA51" s="273">
        <v>2626.51</v>
      </c>
      <c r="AB51" s="273">
        <v>2628.54</v>
      </c>
      <c r="AC51" s="273">
        <v>36514.6</v>
      </c>
      <c r="AD51" s="273">
        <v>0</v>
      </c>
      <c r="AE51" s="273">
        <v>5453.28</v>
      </c>
      <c r="AF51" s="273">
        <v>0</v>
      </c>
      <c r="AG51" s="273">
        <v>633702.30000000005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17837.57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174133.39</v>
      </c>
      <c r="AW51" s="273">
        <v>0</v>
      </c>
      <c r="AX51" s="273">
        <v>0</v>
      </c>
      <c r="AY51" s="273">
        <v>14652.1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437858.29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6101296.1899999995</v>
      </c>
      <c r="CD51" s="16"/>
      <c r="CE51" s="25">
        <f>SUM(C51:CD51)</f>
        <v>10208761.879999999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6311</v>
      </c>
      <c r="D59" s="273">
        <v>0</v>
      </c>
      <c r="E59" s="273">
        <v>10007</v>
      </c>
      <c r="F59" s="273">
        <v>1090</v>
      </c>
      <c r="G59" s="273">
        <v>0</v>
      </c>
      <c r="H59" s="273">
        <v>0</v>
      </c>
      <c r="I59" s="273">
        <v>0</v>
      </c>
      <c r="J59" s="273">
        <v>800</v>
      </c>
      <c r="K59" s="273">
        <v>0</v>
      </c>
      <c r="L59" s="273">
        <v>0</v>
      </c>
      <c r="M59" s="273">
        <v>0</v>
      </c>
      <c r="N59" s="273">
        <v>1</v>
      </c>
      <c r="O59" s="273">
        <v>535</v>
      </c>
      <c r="P59" s="274">
        <v>1934110</v>
      </c>
      <c r="Q59" s="275">
        <v>748260</v>
      </c>
      <c r="R59" s="275">
        <v>603587.6</v>
      </c>
      <c r="S59" s="263">
        <v>0</v>
      </c>
      <c r="T59" s="263">
        <v>0</v>
      </c>
      <c r="U59" s="276">
        <v>386972</v>
      </c>
      <c r="V59" s="275">
        <v>0</v>
      </c>
      <c r="W59" s="275">
        <v>41204</v>
      </c>
      <c r="X59" s="275">
        <v>19071</v>
      </c>
      <c r="Y59" s="275">
        <v>43229</v>
      </c>
      <c r="Z59" s="275">
        <v>0</v>
      </c>
      <c r="AA59" s="275">
        <v>1387</v>
      </c>
      <c r="AB59" s="263">
        <v>0</v>
      </c>
      <c r="AC59" s="275">
        <v>5</v>
      </c>
      <c r="AD59" s="275">
        <v>0</v>
      </c>
      <c r="AE59" s="275">
        <v>28502</v>
      </c>
      <c r="AF59" s="275">
        <v>0</v>
      </c>
      <c r="AG59" s="275">
        <v>54495</v>
      </c>
      <c r="AH59" s="275">
        <v>0</v>
      </c>
      <c r="AI59" s="275">
        <v>0</v>
      </c>
      <c r="AJ59" s="275">
        <v>0</v>
      </c>
      <c r="AK59" s="275">
        <v>6731</v>
      </c>
      <c r="AL59" s="275">
        <v>1648</v>
      </c>
      <c r="AM59" s="275">
        <v>0</v>
      </c>
      <c r="AN59" s="275">
        <v>0</v>
      </c>
      <c r="AO59" s="275"/>
      <c r="AP59" s="275"/>
      <c r="AQ59" s="275">
        <v>0</v>
      </c>
      <c r="AR59" s="275"/>
      <c r="AS59" s="275">
        <v>0</v>
      </c>
      <c r="AT59" s="275"/>
      <c r="AU59" s="275">
        <v>0</v>
      </c>
      <c r="AV59" s="263">
        <v>0</v>
      </c>
      <c r="AW59" s="263">
        <v>0</v>
      </c>
      <c r="AX59" s="263">
        <v>0</v>
      </c>
      <c r="AY59" s="275">
        <v>51617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209704.37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64</v>
      </c>
      <c r="D60" s="277">
        <v>21</v>
      </c>
      <c r="E60" s="277">
        <v>50</v>
      </c>
      <c r="F60" s="277">
        <v>28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74</v>
      </c>
      <c r="Q60" s="274">
        <v>7</v>
      </c>
      <c r="R60" s="274">
        <v>16</v>
      </c>
      <c r="S60" s="278">
        <v>14</v>
      </c>
      <c r="T60" s="278">
        <v>0</v>
      </c>
      <c r="U60" s="279">
        <v>37</v>
      </c>
      <c r="V60" s="274">
        <v>0</v>
      </c>
      <c r="W60" s="274">
        <v>14</v>
      </c>
      <c r="X60" s="274">
        <v>6</v>
      </c>
      <c r="Y60" s="274">
        <v>16</v>
      </c>
      <c r="Z60" s="274">
        <v>0</v>
      </c>
      <c r="AA60" s="274">
        <v>1</v>
      </c>
      <c r="AB60" s="278">
        <v>21</v>
      </c>
      <c r="AC60" s="274">
        <v>16</v>
      </c>
      <c r="AD60" s="274">
        <v>0</v>
      </c>
      <c r="AE60" s="274">
        <v>25</v>
      </c>
      <c r="AF60" s="274">
        <v>0</v>
      </c>
      <c r="AG60" s="274">
        <v>104</v>
      </c>
      <c r="AH60" s="274">
        <v>0</v>
      </c>
      <c r="AI60" s="274">
        <v>0</v>
      </c>
      <c r="AJ60" s="274">
        <v>0</v>
      </c>
      <c r="AK60" s="274">
        <v>5</v>
      </c>
      <c r="AL60" s="274">
        <v>2</v>
      </c>
      <c r="AM60" s="274">
        <v>0</v>
      </c>
      <c r="AN60" s="274">
        <v>0</v>
      </c>
      <c r="AO60" s="274">
        <v>19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13</v>
      </c>
      <c r="AW60" s="278">
        <v>9</v>
      </c>
      <c r="AX60" s="278">
        <v>0</v>
      </c>
      <c r="AY60" s="274">
        <v>23</v>
      </c>
      <c r="AZ60" s="274">
        <v>0</v>
      </c>
      <c r="BA60" s="278">
        <v>0</v>
      </c>
      <c r="BB60" s="278">
        <v>0</v>
      </c>
      <c r="BC60" s="278">
        <v>0</v>
      </c>
      <c r="BD60" s="278">
        <v>0</v>
      </c>
      <c r="BE60" s="274">
        <v>5</v>
      </c>
      <c r="BF60" s="278">
        <v>29</v>
      </c>
      <c r="BG60" s="278">
        <v>0</v>
      </c>
      <c r="BH60" s="278">
        <v>0</v>
      </c>
      <c r="BI60" s="278">
        <v>5</v>
      </c>
      <c r="BJ60" s="278">
        <v>0</v>
      </c>
      <c r="BK60" s="278">
        <v>0</v>
      </c>
      <c r="BL60" s="278">
        <v>0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9</v>
      </c>
      <c r="CA60" s="278">
        <v>0</v>
      </c>
      <c r="CB60" s="278">
        <v>0</v>
      </c>
      <c r="CC60" s="278">
        <v>55</v>
      </c>
      <c r="CD60" s="209" t="s">
        <v>247</v>
      </c>
      <c r="CE60" s="227">
        <f t="shared" ref="CE60:CE68" si="6">SUM(C60:CD60)</f>
        <v>688</v>
      </c>
    </row>
    <row r="61" spans="1:83" x14ac:dyDescent="0.25">
      <c r="A61" s="31" t="s">
        <v>262</v>
      </c>
      <c r="B61" s="16"/>
      <c r="C61" s="273">
        <v>6596395.1900000004</v>
      </c>
      <c r="D61" s="273">
        <v>2625812.8199999998</v>
      </c>
      <c r="E61" s="273">
        <v>6411348.6500000004</v>
      </c>
      <c r="F61" s="273">
        <v>3667683.1199999996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65344.79</v>
      </c>
      <c r="P61" s="275">
        <v>7136572.7300000004</v>
      </c>
      <c r="Q61" s="275">
        <v>644487.66</v>
      </c>
      <c r="R61" s="275">
        <v>1674776.71</v>
      </c>
      <c r="S61" s="280">
        <v>1037544.7</v>
      </c>
      <c r="T61" s="280">
        <v>0</v>
      </c>
      <c r="U61" s="276">
        <v>2323351.1100000003</v>
      </c>
      <c r="V61" s="275">
        <v>0</v>
      </c>
      <c r="W61" s="275">
        <v>1401643.6800000002</v>
      </c>
      <c r="X61" s="275">
        <v>406516.49000000011</v>
      </c>
      <c r="Y61" s="275">
        <v>1485458.0299999998</v>
      </c>
      <c r="Z61" s="275">
        <v>0</v>
      </c>
      <c r="AA61" s="275">
        <v>168036.67</v>
      </c>
      <c r="AB61" s="281">
        <v>1910816.4200000002</v>
      </c>
      <c r="AC61" s="275">
        <v>1315746.96</v>
      </c>
      <c r="AD61" s="275">
        <v>0</v>
      </c>
      <c r="AE61" s="275">
        <v>1264136.9900000002</v>
      </c>
      <c r="AF61" s="275">
        <v>0</v>
      </c>
      <c r="AG61" s="275">
        <v>10059255.48</v>
      </c>
      <c r="AH61" s="275">
        <v>0</v>
      </c>
      <c r="AI61" s="275">
        <v>0</v>
      </c>
      <c r="AJ61" s="275">
        <v>470065.65</v>
      </c>
      <c r="AK61" s="275">
        <v>240413.29</v>
      </c>
      <c r="AL61" s="275">
        <v>37187.370000000003</v>
      </c>
      <c r="AM61" s="275">
        <v>0</v>
      </c>
      <c r="AN61" s="275">
        <v>0</v>
      </c>
      <c r="AO61" s="275">
        <v>1267184.99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1348329.85</v>
      </c>
      <c r="AW61" s="280">
        <v>705511.21</v>
      </c>
      <c r="AX61" s="280">
        <v>0</v>
      </c>
      <c r="AY61" s="275">
        <v>1151474.05</v>
      </c>
      <c r="AZ61" s="275">
        <v>0</v>
      </c>
      <c r="BA61" s="280">
        <v>49900.17</v>
      </c>
      <c r="BB61" s="280">
        <v>0</v>
      </c>
      <c r="BC61" s="280">
        <v>0</v>
      </c>
      <c r="BD61" s="280">
        <v>0</v>
      </c>
      <c r="BE61" s="275">
        <v>581827.46</v>
      </c>
      <c r="BF61" s="280">
        <v>1182673.3400000001</v>
      </c>
      <c r="BG61" s="280">
        <v>0</v>
      </c>
      <c r="BH61" s="280">
        <v>0</v>
      </c>
      <c r="BI61" s="280">
        <v>408183.86</v>
      </c>
      <c r="BJ61" s="280">
        <v>0</v>
      </c>
      <c r="BK61" s="280">
        <v>0</v>
      </c>
      <c r="BL61" s="280">
        <v>0</v>
      </c>
      <c r="BM61" s="280">
        <v>0</v>
      </c>
      <c r="BN61" s="280">
        <v>0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63514.01</v>
      </c>
      <c r="CA61" s="280">
        <v>0</v>
      </c>
      <c r="CB61" s="280">
        <v>0</v>
      </c>
      <c r="CC61" s="280">
        <v>5424798.1600000001</v>
      </c>
      <c r="CD61" s="24" t="s">
        <v>247</v>
      </c>
      <c r="CE61" s="25">
        <f t="shared" si="6"/>
        <v>63125991.610000014</v>
      </c>
    </row>
    <row r="62" spans="1:83" x14ac:dyDescent="0.25">
      <c r="A62" s="31" t="s">
        <v>10</v>
      </c>
      <c r="B62" s="16"/>
      <c r="C62" s="25">
        <f t="shared" ref="C62:AH62" si="7">ROUND(C47+C48,0)</f>
        <v>1094678</v>
      </c>
      <c r="D62" s="25">
        <f t="shared" si="7"/>
        <v>426565</v>
      </c>
      <c r="E62" s="25">
        <f t="shared" si="7"/>
        <v>1085972</v>
      </c>
      <c r="F62" s="25">
        <f t="shared" si="7"/>
        <v>527854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5529</v>
      </c>
      <c r="P62" s="25">
        <f t="shared" si="7"/>
        <v>1159554</v>
      </c>
      <c r="Q62" s="25">
        <f t="shared" si="7"/>
        <v>107590</v>
      </c>
      <c r="R62" s="25">
        <f t="shared" si="7"/>
        <v>262484</v>
      </c>
      <c r="S62" s="25">
        <f t="shared" si="7"/>
        <v>239584</v>
      </c>
      <c r="T62" s="25">
        <f t="shared" si="7"/>
        <v>0</v>
      </c>
      <c r="U62" s="25">
        <f t="shared" si="7"/>
        <v>486973</v>
      </c>
      <c r="V62" s="25">
        <f t="shared" si="7"/>
        <v>0</v>
      </c>
      <c r="W62" s="25">
        <f t="shared" si="7"/>
        <v>229714</v>
      </c>
      <c r="X62" s="25">
        <f t="shared" si="7"/>
        <v>72183</v>
      </c>
      <c r="Y62" s="25">
        <f t="shared" si="7"/>
        <v>250796</v>
      </c>
      <c r="Z62" s="25">
        <f t="shared" si="7"/>
        <v>0</v>
      </c>
      <c r="AA62" s="25">
        <f t="shared" si="7"/>
        <v>28691</v>
      </c>
      <c r="AB62" s="25">
        <f t="shared" si="7"/>
        <v>312821</v>
      </c>
      <c r="AC62" s="25">
        <f t="shared" si="7"/>
        <v>228785</v>
      </c>
      <c r="AD62" s="25">
        <f t="shared" si="7"/>
        <v>0</v>
      </c>
      <c r="AE62" s="25">
        <f t="shared" si="7"/>
        <v>239659</v>
      </c>
      <c r="AF62" s="25">
        <f t="shared" si="7"/>
        <v>0</v>
      </c>
      <c r="AG62" s="25">
        <f t="shared" si="7"/>
        <v>1677046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56294</v>
      </c>
      <c r="AK62" s="25">
        <f t="shared" si="8"/>
        <v>41175</v>
      </c>
      <c r="AL62" s="25">
        <f t="shared" si="8"/>
        <v>5857</v>
      </c>
      <c r="AM62" s="25">
        <f t="shared" si="8"/>
        <v>0</v>
      </c>
      <c r="AN62" s="25">
        <f t="shared" si="8"/>
        <v>0</v>
      </c>
      <c r="AO62" s="25">
        <f t="shared" si="8"/>
        <v>324036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212438</v>
      </c>
      <c r="AW62" s="25">
        <f t="shared" si="8"/>
        <v>132967</v>
      </c>
      <c r="AX62" s="25">
        <f t="shared" si="8"/>
        <v>0</v>
      </c>
      <c r="AY62" s="25">
        <f t="shared" si="8"/>
        <v>291049</v>
      </c>
      <c r="AZ62" s="25">
        <f t="shared" si="8"/>
        <v>0</v>
      </c>
      <c r="BA62" s="25">
        <f t="shared" si="8"/>
        <v>13932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107338</v>
      </c>
      <c r="BF62" s="25">
        <f t="shared" si="8"/>
        <v>318952</v>
      </c>
      <c r="BG62" s="25">
        <f t="shared" si="8"/>
        <v>0</v>
      </c>
      <c r="BH62" s="25">
        <f t="shared" si="8"/>
        <v>0</v>
      </c>
      <c r="BI62" s="25">
        <f t="shared" si="8"/>
        <v>100186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0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14042</v>
      </c>
      <c r="CA62" s="25">
        <f t="shared" si="9"/>
        <v>0</v>
      </c>
      <c r="CB62" s="25">
        <f t="shared" si="9"/>
        <v>0</v>
      </c>
      <c r="CC62" s="25">
        <f t="shared" si="9"/>
        <v>1011487</v>
      </c>
      <c r="CD62" s="24" t="s">
        <v>247</v>
      </c>
      <c r="CE62" s="25">
        <f t="shared" si="6"/>
        <v>11066231</v>
      </c>
    </row>
    <row r="63" spans="1:83" x14ac:dyDescent="0.25">
      <c r="A63" s="31" t="s">
        <v>263</v>
      </c>
      <c r="B63" s="16"/>
      <c r="C63" s="273">
        <v>22500</v>
      </c>
      <c r="D63" s="273">
        <v>88968.22</v>
      </c>
      <c r="E63" s="273">
        <v>0</v>
      </c>
      <c r="F63" s="273">
        <v>102364.75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845980.03</v>
      </c>
      <c r="P63" s="275">
        <v>8252270.8399999999</v>
      </c>
      <c r="Q63" s="275">
        <v>0</v>
      </c>
      <c r="R63" s="275">
        <v>0</v>
      </c>
      <c r="S63" s="280">
        <v>2773.25</v>
      </c>
      <c r="T63" s="280">
        <v>0</v>
      </c>
      <c r="U63" s="276">
        <v>30178</v>
      </c>
      <c r="V63" s="275">
        <v>0</v>
      </c>
      <c r="W63" s="275">
        <v>1231605.45</v>
      </c>
      <c r="X63" s="275">
        <v>5489.5</v>
      </c>
      <c r="Y63" s="275">
        <v>11736.1</v>
      </c>
      <c r="Z63" s="275">
        <v>0</v>
      </c>
      <c r="AA63" s="275">
        <v>0</v>
      </c>
      <c r="AB63" s="281">
        <v>2500</v>
      </c>
      <c r="AC63" s="275">
        <v>9234</v>
      </c>
      <c r="AD63" s="275">
        <v>0</v>
      </c>
      <c r="AE63" s="275">
        <v>0</v>
      </c>
      <c r="AF63" s="275">
        <v>0</v>
      </c>
      <c r="AG63" s="275">
        <v>1374392.52</v>
      </c>
      <c r="AH63" s="275">
        <v>0</v>
      </c>
      <c r="AI63" s="275">
        <v>0</v>
      </c>
      <c r="AJ63" s="275">
        <v>107857.74</v>
      </c>
      <c r="AK63" s="275">
        <v>0</v>
      </c>
      <c r="AL63" s="275">
        <v>38519.64</v>
      </c>
      <c r="AM63" s="275">
        <v>0</v>
      </c>
      <c r="AN63" s="275">
        <v>0</v>
      </c>
      <c r="AO63" s="275">
        <v>138501.15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159831.32999999999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33090.58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4555282.6100000003</v>
      </c>
      <c r="CD63" s="24" t="s">
        <v>247</v>
      </c>
      <c r="CE63" s="25">
        <f t="shared" si="6"/>
        <v>17013075.710000001</v>
      </c>
    </row>
    <row r="64" spans="1:83" x14ac:dyDescent="0.25">
      <c r="A64" s="31" t="s">
        <v>264</v>
      </c>
      <c r="B64" s="16"/>
      <c r="C64" s="273">
        <v>639926.19999999995</v>
      </c>
      <c r="D64" s="273">
        <v>4418821.620000001</v>
      </c>
      <c r="E64" s="273">
        <v>729739.39</v>
      </c>
      <c r="F64" s="273">
        <v>272298.40000000002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133508.32</v>
      </c>
      <c r="P64" s="275">
        <v>14709839.209999999</v>
      </c>
      <c r="Q64" s="275">
        <v>74959.509999999995</v>
      </c>
      <c r="R64" s="275">
        <v>23055.16</v>
      </c>
      <c r="S64" s="280">
        <v>696321.08</v>
      </c>
      <c r="T64" s="280">
        <v>0</v>
      </c>
      <c r="U64" s="276">
        <v>1528201.65</v>
      </c>
      <c r="V64" s="275">
        <v>0</v>
      </c>
      <c r="W64" s="275">
        <v>208689</v>
      </c>
      <c r="X64" s="275">
        <v>311862.94</v>
      </c>
      <c r="Y64" s="275">
        <v>145330.61000000002</v>
      </c>
      <c r="Z64" s="275">
        <v>0</v>
      </c>
      <c r="AA64" s="275">
        <v>190891.52000000002</v>
      </c>
      <c r="AB64" s="281">
        <v>2913111.6399999997</v>
      </c>
      <c r="AC64" s="275">
        <v>180170.62</v>
      </c>
      <c r="AD64" s="275">
        <v>0</v>
      </c>
      <c r="AE64" s="275">
        <v>35569.770000000004</v>
      </c>
      <c r="AF64" s="275">
        <v>0</v>
      </c>
      <c r="AG64" s="275">
        <v>1869254</v>
      </c>
      <c r="AH64" s="275">
        <v>0</v>
      </c>
      <c r="AI64" s="275">
        <v>0</v>
      </c>
      <c r="AJ64" s="275">
        <v>51691.02</v>
      </c>
      <c r="AK64" s="275">
        <v>2137.81</v>
      </c>
      <c r="AL64" s="275">
        <v>1899.59</v>
      </c>
      <c r="AM64" s="275">
        <v>0</v>
      </c>
      <c r="AN64" s="275">
        <v>0</v>
      </c>
      <c r="AO64" s="275">
        <v>243648.78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340849.4</v>
      </c>
      <c r="AW64" s="280">
        <v>0</v>
      </c>
      <c r="AX64" s="280">
        <v>0</v>
      </c>
      <c r="AY64" s="275">
        <v>496609.44</v>
      </c>
      <c r="AZ64" s="275">
        <v>0</v>
      </c>
      <c r="BA64" s="280">
        <v>0</v>
      </c>
      <c r="BB64" s="280">
        <v>0</v>
      </c>
      <c r="BC64" s="280">
        <v>0</v>
      </c>
      <c r="BD64" s="280">
        <v>0</v>
      </c>
      <c r="BE64" s="275">
        <v>180516.59</v>
      </c>
      <c r="BF64" s="280">
        <v>216823.54</v>
      </c>
      <c r="BG64" s="280">
        <v>0</v>
      </c>
      <c r="BH64" s="280">
        <v>0</v>
      </c>
      <c r="BI64" s="280">
        <v>122157.14</v>
      </c>
      <c r="BJ64" s="280">
        <v>0</v>
      </c>
      <c r="BK64" s="280">
        <v>0</v>
      </c>
      <c r="BL64" s="280">
        <v>772.86</v>
      </c>
      <c r="BM64" s="280">
        <v>0</v>
      </c>
      <c r="BN64" s="280">
        <v>0</v>
      </c>
      <c r="BO64" s="280">
        <v>0</v>
      </c>
      <c r="BP64" s="280">
        <v>498.59</v>
      </c>
      <c r="BQ64" s="280">
        <v>0</v>
      </c>
      <c r="BR64" s="280">
        <v>24.93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-228549.56000000003</v>
      </c>
      <c r="CD64" s="24" t="s">
        <v>247</v>
      </c>
      <c r="CE64" s="25">
        <f t="shared" si="6"/>
        <v>30510630.77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3880838.55</v>
      </c>
      <c r="D66" s="273">
        <v>4024779.85</v>
      </c>
      <c r="E66" s="273">
        <v>4147752.5700000003</v>
      </c>
      <c r="F66" s="273">
        <v>2496176.39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117700.03</v>
      </c>
      <c r="P66" s="275">
        <v>18244461.349999998</v>
      </c>
      <c r="Q66" s="275">
        <v>410197.64999999997</v>
      </c>
      <c r="R66" s="275">
        <v>1653804.19</v>
      </c>
      <c r="S66" s="280">
        <v>-4400597.6499999994</v>
      </c>
      <c r="T66" s="280">
        <v>0</v>
      </c>
      <c r="U66" s="276">
        <v>10742941.35</v>
      </c>
      <c r="V66" s="275">
        <v>0</v>
      </c>
      <c r="W66" s="275">
        <v>2763039.8000000003</v>
      </c>
      <c r="X66" s="275">
        <v>2907784.45</v>
      </c>
      <c r="Y66" s="275">
        <v>2017553.82</v>
      </c>
      <c r="Z66" s="275">
        <v>0</v>
      </c>
      <c r="AA66" s="275">
        <v>1147056.48</v>
      </c>
      <c r="AB66" s="281">
        <v>1938777.33</v>
      </c>
      <c r="AC66" s="275">
        <v>774711.98</v>
      </c>
      <c r="AD66" s="275">
        <v>0</v>
      </c>
      <c r="AE66" s="275">
        <v>678653.34</v>
      </c>
      <c r="AF66" s="275">
        <v>0</v>
      </c>
      <c r="AG66" s="275">
        <v>10437153.970000001</v>
      </c>
      <c r="AH66" s="275">
        <v>0</v>
      </c>
      <c r="AI66" s="275">
        <v>0</v>
      </c>
      <c r="AJ66" s="275">
        <v>134894.88999999998</v>
      </c>
      <c r="AK66" s="275">
        <v>88803.38</v>
      </c>
      <c r="AL66" s="275">
        <v>108936.15</v>
      </c>
      <c r="AM66" s="275">
        <v>0</v>
      </c>
      <c r="AN66" s="275">
        <v>0</v>
      </c>
      <c r="AO66" s="275">
        <v>-2197366.13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1077333.45</v>
      </c>
      <c r="AW66" s="280">
        <v>-1722137.96</v>
      </c>
      <c r="AX66" s="280">
        <v>0</v>
      </c>
      <c r="AY66" s="275">
        <v>-1950851.7299999997</v>
      </c>
      <c r="AZ66" s="275">
        <v>0</v>
      </c>
      <c r="BA66" s="280">
        <v>-462619.88</v>
      </c>
      <c r="BB66" s="280">
        <v>0</v>
      </c>
      <c r="BC66" s="280">
        <v>0</v>
      </c>
      <c r="BD66" s="280">
        <v>0</v>
      </c>
      <c r="BE66" s="275">
        <v>-2359733.5299999998</v>
      </c>
      <c r="BF66" s="280">
        <v>-2309485.9499999997</v>
      </c>
      <c r="BG66" s="280">
        <v>0</v>
      </c>
      <c r="BH66" s="280">
        <v>0</v>
      </c>
      <c r="BI66" s="280">
        <v>-1034176.62</v>
      </c>
      <c r="BJ66" s="280">
        <v>0</v>
      </c>
      <c r="BK66" s="280">
        <v>0</v>
      </c>
      <c r="BL66" s="280">
        <v>0</v>
      </c>
      <c r="BM66" s="280">
        <v>0</v>
      </c>
      <c r="BN66" s="280">
        <v>0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-20238953.189999994</v>
      </c>
      <c r="CD66" s="24" t="s">
        <v>247</v>
      </c>
      <c r="CE66" s="25">
        <f t="shared" si="6"/>
        <v>33117428.330000002</v>
      </c>
    </row>
    <row r="67" spans="1:83" x14ac:dyDescent="0.25">
      <c r="A67" s="31" t="s">
        <v>15</v>
      </c>
      <c r="B67" s="16"/>
      <c r="C67" s="25">
        <f t="shared" ref="C67:AH67" si="10">ROUND(C51+C52,0)</f>
        <v>56743</v>
      </c>
      <c r="D67" s="25">
        <f t="shared" si="10"/>
        <v>308143</v>
      </c>
      <c r="E67" s="25">
        <f t="shared" si="10"/>
        <v>14754</v>
      </c>
      <c r="F67" s="25">
        <f t="shared" si="10"/>
        <v>9927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657</v>
      </c>
      <c r="P67" s="25">
        <f t="shared" si="10"/>
        <v>1054903</v>
      </c>
      <c r="Q67" s="25">
        <f t="shared" si="10"/>
        <v>0</v>
      </c>
      <c r="R67" s="25">
        <f t="shared" si="10"/>
        <v>0</v>
      </c>
      <c r="S67" s="25">
        <f t="shared" si="10"/>
        <v>1084894</v>
      </c>
      <c r="T67" s="25">
        <f t="shared" si="10"/>
        <v>0</v>
      </c>
      <c r="U67" s="25">
        <f t="shared" si="10"/>
        <v>10577</v>
      </c>
      <c r="V67" s="25">
        <f t="shared" si="10"/>
        <v>0</v>
      </c>
      <c r="W67" s="25">
        <f t="shared" si="10"/>
        <v>53143</v>
      </c>
      <c r="X67" s="25">
        <f t="shared" si="10"/>
        <v>78196</v>
      </c>
      <c r="Y67" s="25">
        <f t="shared" si="10"/>
        <v>110122</v>
      </c>
      <c r="Z67" s="25">
        <f t="shared" si="10"/>
        <v>0</v>
      </c>
      <c r="AA67" s="25">
        <f t="shared" si="10"/>
        <v>2627</v>
      </c>
      <c r="AB67" s="25">
        <f t="shared" si="10"/>
        <v>2629</v>
      </c>
      <c r="AC67" s="25">
        <f t="shared" si="10"/>
        <v>36515</v>
      </c>
      <c r="AD67" s="25">
        <f t="shared" si="10"/>
        <v>0</v>
      </c>
      <c r="AE67" s="25">
        <f t="shared" si="10"/>
        <v>5453</v>
      </c>
      <c r="AF67" s="25">
        <f t="shared" si="10"/>
        <v>0</v>
      </c>
      <c r="AG67" s="25">
        <f t="shared" si="10"/>
        <v>633702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17838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174133</v>
      </c>
      <c r="AW67" s="25">
        <f t="shared" si="11"/>
        <v>0</v>
      </c>
      <c r="AX67" s="25">
        <f t="shared" si="11"/>
        <v>0</v>
      </c>
      <c r="AY67" s="25">
        <f t="shared" si="11"/>
        <v>14652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437858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6101296</v>
      </c>
      <c r="CD67" s="24" t="s">
        <v>247</v>
      </c>
      <c r="CE67" s="25">
        <f t="shared" si="6"/>
        <v>10208762</v>
      </c>
    </row>
    <row r="68" spans="1:83" x14ac:dyDescent="0.25">
      <c r="A68" s="31" t="s">
        <v>267</v>
      </c>
      <c r="B68" s="25"/>
      <c r="C68" s="273">
        <v>7792.79</v>
      </c>
      <c r="D68" s="273">
        <v>0</v>
      </c>
      <c r="E68" s="273">
        <v>5132.3500000000004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1573431.36</v>
      </c>
      <c r="Q68" s="275">
        <v>0</v>
      </c>
      <c r="R68" s="275">
        <v>0</v>
      </c>
      <c r="S68" s="280">
        <v>0</v>
      </c>
      <c r="T68" s="280">
        <v>0</v>
      </c>
      <c r="U68" s="276">
        <v>3647.23</v>
      </c>
      <c r="V68" s="275">
        <v>0</v>
      </c>
      <c r="W68" s="275">
        <v>0</v>
      </c>
      <c r="X68" s="275">
        <v>0</v>
      </c>
      <c r="Y68" s="275">
        <v>77673.88</v>
      </c>
      <c r="Z68" s="275">
        <v>0</v>
      </c>
      <c r="AA68" s="275">
        <v>0</v>
      </c>
      <c r="AB68" s="281">
        <v>186470.55</v>
      </c>
      <c r="AC68" s="275">
        <v>-15089.2</v>
      </c>
      <c r="AD68" s="275">
        <v>0</v>
      </c>
      <c r="AE68" s="275">
        <v>82659.649999999994</v>
      </c>
      <c r="AF68" s="275">
        <v>0</v>
      </c>
      <c r="AG68" s="275">
        <v>1719998.68</v>
      </c>
      <c r="AH68" s="275">
        <v>0</v>
      </c>
      <c r="AI68" s="275">
        <v>0</v>
      </c>
      <c r="AJ68" s="275">
        <v>155.28</v>
      </c>
      <c r="AK68" s="275">
        <v>0</v>
      </c>
      <c r="AL68" s="275">
        <v>0</v>
      </c>
      <c r="AM68" s="275">
        <v>0</v>
      </c>
      <c r="AN68" s="275">
        <v>0</v>
      </c>
      <c r="AO68" s="275">
        <v>0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27651.05</v>
      </c>
      <c r="AW68" s="280">
        <v>0</v>
      </c>
      <c r="AX68" s="280">
        <v>0</v>
      </c>
      <c r="AY68" s="275">
        <v>0</v>
      </c>
      <c r="AZ68" s="275">
        <v>0</v>
      </c>
      <c r="BA68" s="280">
        <v>0</v>
      </c>
      <c r="BB68" s="280">
        <v>0</v>
      </c>
      <c r="BC68" s="280">
        <v>0</v>
      </c>
      <c r="BD68" s="280">
        <v>0</v>
      </c>
      <c r="BE68" s="275">
        <v>1312</v>
      </c>
      <c r="BF68" s="280">
        <v>0</v>
      </c>
      <c r="BG68" s="280">
        <v>0</v>
      </c>
      <c r="BH68" s="280">
        <v>0</v>
      </c>
      <c r="BI68" s="280">
        <v>2676.4</v>
      </c>
      <c r="BJ68" s="280">
        <v>0</v>
      </c>
      <c r="BK68" s="280">
        <v>0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1663798.02</v>
      </c>
      <c r="CD68" s="24" t="s">
        <v>247</v>
      </c>
      <c r="CE68" s="25">
        <f t="shared" si="6"/>
        <v>5337310.0399999991</v>
      </c>
    </row>
    <row r="69" spans="1:83" x14ac:dyDescent="0.25">
      <c r="A69" s="31" t="s">
        <v>268</v>
      </c>
      <c r="B69" s="16"/>
      <c r="C69" s="25">
        <f t="shared" ref="C69:AH69" si="13">SUM(C70:C83)</f>
        <v>1070186.77</v>
      </c>
      <c r="D69" s="25">
        <f t="shared" si="13"/>
        <v>1405833.6999999997</v>
      </c>
      <c r="E69" s="25">
        <f t="shared" si="13"/>
        <v>1228197.6400000001</v>
      </c>
      <c r="F69" s="25">
        <f t="shared" si="13"/>
        <v>338322.91000000003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36060.600000000006</v>
      </c>
      <c r="P69" s="25">
        <f t="shared" si="13"/>
        <v>1413509.1200000001</v>
      </c>
      <c r="Q69" s="25">
        <f t="shared" si="13"/>
        <v>83479.39</v>
      </c>
      <c r="R69" s="25">
        <f t="shared" si="13"/>
        <v>102641.03</v>
      </c>
      <c r="S69" s="25">
        <f t="shared" si="13"/>
        <v>485073.63</v>
      </c>
      <c r="T69" s="25">
        <f t="shared" si="13"/>
        <v>0</v>
      </c>
      <c r="U69" s="25">
        <f t="shared" si="13"/>
        <v>663309.17000000004</v>
      </c>
      <c r="V69" s="25">
        <f t="shared" si="13"/>
        <v>0</v>
      </c>
      <c r="W69" s="25">
        <f t="shared" si="13"/>
        <v>453460.8</v>
      </c>
      <c r="X69" s="25">
        <f t="shared" si="13"/>
        <v>748726.97000000009</v>
      </c>
      <c r="Y69" s="25">
        <f t="shared" si="13"/>
        <v>1104118.5899999996</v>
      </c>
      <c r="Z69" s="25">
        <f t="shared" si="13"/>
        <v>0</v>
      </c>
      <c r="AA69" s="25">
        <f t="shared" si="13"/>
        <v>28057.9</v>
      </c>
      <c r="AB69" s="25">
        <f t="shared" si="13"/>
        <v>319279.70999999996</v>
      </c>
      <c r="AC69" s="25">
        <f t="shared" si="13"/>
        <v>97102.26999999999</v>
      </c>
      <c r="AD69" s="25">
        <f t="shared" si="13"/>
        <v>0</v>
      </c>
      <c r="AE69" s="25">
        <f t="shared" si="13"/>
        <v>72884.889999999985</v>
      </c>
      <c r="AF69" s="25">
        <f t="shared" si="13"/>
        <v>0</v>
      </c>
      <c r="AG69" s="25">
        <f t="shared" si="13"/>
        <v>2540309.4099999997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50030.41</v>
      </c>
      <c r="AK69" s="25">
        <f t="shared" si="14"/>
        <v>8634.2099999999991</v>
      </c>
      <c r="AL69" s="25">
        <f t="shared" si="14"/>
        <v>4720.3900000000003</v>
      </c>
      <c r="AM69" s="25">
        <f t="shared" si="14"/>
        <v>0</v>
      </c>
      <c r="AN69" s="25">
        <f t="shared" si="14"/>
        <v>0</v>
      </c>
      <c r="AO69" s="25">
        <f t="shared" si="14"/>
        <v>31688.649999999998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105944.01000000001</v>
      </c>
      <c r="AW69" s="25">
        <f t="shared" si="14"/>
        <v>21395.599999999999</v>
      </c>
      <c r="AX69" s="25">
        <f t="shared" si="14"/>
        <v>0</v>
      </c>
      <c r="AY69" s="25">
        <f t="shared" si="14"/>
        <v>67746.3</v>
      </c>
      <c r="AZ69" s="25">
        <f t="shared" si="14"/>
        <v>0</v>
      </c>
      <c r="BA69" s="25">
        <f t="shared" si="14"/>
        <v>434790.86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2021777.06</v>
      </c>
      <c r="BF69" s="25">
        <f t="shared" si="14"/>
        <v>624742.42999999993</v>
      </c>
      <c r="BG69" s="25">
        <f t="shared" si="14"/>
        <v>0</v>
      </c>
      <c r="BH69" s="25">
        <f t="shared" si="14"/>
        <v>0</v>
      </c>
      <c r="BI69" s="25">
        <f t="shared" si="14"/>
        <v>80163.14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0</v>
      </c>
      <c r="BP69" s="25">
        <f t="shared" si="15"/>
        <v>165.95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1118.82</v>
      </c>
      <c r="CA69" s="25">
        <f t="shared" si="15"/>
        <v>0</v>
      </c>
      <c r="CB69" s="25">
        <f t="shared" si="15"/>
        <v>0</v>
      </c>
      <c r="CC69" s="25">
        <f t="shared" si="15"/>
        <v>16677325.590000005</v>
      </c>
      <c r="CD69" s="25">
        <f t="shared" si="15"/>
        <v>0</v>
      </c>
      <c r="CE69" s="25">
        <f t="shared" si="15"/>
        <v>32320797.920000009</v>
      </c>
    </row>
    <row r="70" spans="1:83" x14ac:dyDescent="0.25">
      <c r="A70" s="26" t="s">
        <v>269</v>
      </c>
      <c r="B70" s="2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423781.39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35.799999999999997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f t="shared" ref="CE70:CE85" si="16">SUM(C70:CD70)</f>
        <v>423817.19</v>
      </c>
    </row>
    <row r="71" spans="1:83" x14ac:dyDescent="0.25">
      <c r="A71" s="26" t="s">
        <v>270</v>
      </c>
      <c r="B71" s="27"/>
      <c r="C71" s="282">
        <v>682770.5</v>
      </c>
      <c r="D71" s="282">
        <v>1113874.42</v>
      </c>
      <c r="E71" s="282">
        <v>790296.96</v>
      </c>
      <c r="F71" s="282">
        <v>162135.89000000001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345141.3</v>
      </c>
      <c r="Q71" s="282">
        <v>45255.27</v>
      </c>
      <c r="R71" s="282">
        <v>23099.46</v>
      </c>
      <c r="S71" s="282">
        <v>203006.98</v>
      </c>
      <c r="T71" s="282">
        <v>0</v>
      </c>
      <c r="U71" s="282">
        <v>0</v>
      </c>
      <c r="V71" s="282">
        <v>0</v>
      </c>
      <c r="W71" s="282">
        <v>354496.42</v>
      </c>
      <c r="X71" s="282">
        <v>701367.33</v>
      </c>
      <c r="Y71" s="282">
        <v>923532.89999999991</v>
      </c>
      <c r="Z71" s="282">
        <v>0</v>
      </c>
      <c r="AA71" s="282">
        <v>0</v>
      </c>
      <c r="AB71" s="282">
        <v>102486.68</v>
      </c>
      <c r="AC71" s="282">
        <v>0</v>
      </c>
      <c r="AD71" s="282">
        <v>0</v>
      </c>
      <c r="AE71" s="282">
        <v>3490.67</v>
      </c>
      <c r="AF71" s="282">
        <v>0</v>
      </c>
      <c r="AG71" s="282">
        <v>1461034.94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20312.240000000002</v>
      </c>
      <c r="AW71" s="282">
        <v>19040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3140.28</v>
      </c>
      <c r="BF71" s="282">
        <v>475535.44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166779.91999999998</v>
      </c>
      <c r="CD71" s="282">
        <v>0</v>
      </c>
      <c r="CE71" s="25">
        <f t="shared" si="16"/>
        <v>7596797.5999999996</v>
      </c>
    </row>
    <row r="72" spans="1:83" x14ac:dyDescent="0.25">
      <c r="A72" s="26" t="s">
        <v>271</v>
      </c>
      <c r="B72" s="27"/>
      <c r="C72" s="282">
        <v>118.73</v>
      </c>
      <c r="D72" s="282">
        <v>13978.15</v>
      </c>
      <c r="E72" s="282">
        <v>209.84</v>
      </c>
      <c r="F72" s="282">
        <v>4580.8100000000004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101883.51</v>
      </c>
      <c r="Q72" s="282">
        <v>209.84</v>
      </c>
      <c r="R72" s="282">
        <v>0</v>
      </c>
      <c r="S72" s="282">
        <v>0</v>
      </c>
      <c r="T72" s="282">
        <v>0</v>
      </c>
      <c r="U72" s="282">
        <v>1413.41</v>
      </c>
      <c r="V72" s="282">
        <v>0</v>
      </c>
      <c r="W72" s="282">
        <v>0</v>
      </c>
      <c r="X72" s="282">
        <v>0</v>
      </c>
      <c r="Y72" s="282">
        <v>10507.86</v>
      </c>
      <c r="Z72" s="282">
        <v>0</v>
      </c>
      <c r="AA72" s="282">
        <v>0</v>
      </c>
      <c r="AB72" s="282">
        <v>5834.02</v>
      </c>
      <c r="AC72" s="282">
        <v>0</v>
      </c>
      <c r="AD72" s="282">
        <v>0</v>
      </c>
      <c r="AE72" s="282">
        <v>6412.56</v>
      </c>
      <c r="AF72" s="282">
        <v>0</v>
      </c>
      <c r="AG72" s="282">
        <v>94611.92</v>
      </c>
      <c r="AH72" s="282">
        <v>0</v>
      </c>
      <c r="AI72" s="282">
        <v>0</v>
      </c>
      <c r="AJ72" s="282">
        <v>0</v>
      </c>
      <c r="AK72" s="282">
        <v>711.28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209.84</v>
      </c>
      <c r="AW72" s="282">
        <v>1221.42</v>
      </c>
      <c r="AX72" s="282">
        <v>0</v>
      </c>
      <c r="AY72" s="282">
        <v>14673.21</v>
      </c>
      <c r="AZ72" s="282">
        <v>0</v>
      </c>
      <c r="BA72" s="282">
        <v>1654.5</v>
      </c>
      <c r="BB72" s="282">
        <v>0</v>
      </c>
      <c r="BC72" s="282">
        <v>0</v>
      </c>
      <c r="BD72" s="282">
        <v>0</v>
      </c>
      <c r="BE72" s="282">
        <v>106</v>
      </c>
      <c r="BF72" s="282">
        <v>0</v>
      </c>
      <c r="BG72" s="282">
        <v>0</v>
      </c>
      <c r="BH72" s="282">
        <v>0</v>
      </c>
      <c r="BI72" s="282">
        <v>209.84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254941.27000000002</v>
      </c>
      <c r="CD72" s="282">
        <v>0</v>
      </c>
      <c r="CE72" s="25">
        <f t="shared" si="16"/>
        <v>513488.01</v>
      </c>
    </row>
    <row r="73" spans="1:83" x14ac:dyDescent="0.25">
      <c r="A73" s="26" t="s">
        <v>272</v>
      </c>
      <c r="B73" s="27"/>
      <c r="C73" s="282">
        <v>140020.18</v>
      </c>
      <c r="D73" s="282">
        <v>101080.34000000001</v>
      </c>
      <c r="E73" s="282">
        <v>198533.18</v>
      </c>
      <c r="F73" s="282">
        <v>61201.4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10797.59</v>
      </c>
      <c r="P73" s="282">
        <v>164022.76</v>
      </c>
      <c r="Q73" s="282">
        <v>0</v>
      </c>
      <c r="R73" s="282">
        <v>19174.68</v>
      </c>
      <c r="S73" s="282">
        <v>67790.259999999995</v>
      </c>
      <c r="T73" s="282">
        <v>0</v>
      </c>
      <c r="U73" s="282">
        <v>58383.92</v>
      </c>
      <c r="V73" s="282">
        <v>0</v>
      </c>
      <c r="W73" s="282">
        <v>21581.02</v>
      </c>
      <c r="X73" s="282">
        <v>8334.17</v>
      </c>
      <c r="Y73" s="282">
        <v>46442.270000000004</v>
      </c>
      <c r="Z73" s="282">
        <v>0</v>
      </c>
      <c r="AA73" s="282">
        <v>6795.67</v>
      </c>
      <c r="AB73" s="282">
        <v>68853.39</v>
      </c>
      <c r="AC73" s="282">
        <v>30488.05</v>
      </c>
      <c r="AD73" s="282">
        <v>0</v>
      </c>
      <c r="AE73" s="282">
        <v>18991.349999999999</v>
      </c>
      <c r="AF73" s="282">
        <v>0</v>
      </c>
      <c r="AG73" s="282">
        <v>75270.37</v>
      </c>
      <c r="AH73" s="282">
        <v>0</v>
      </c>
      <c r="AI73" s="282">
        <v>0</v>
      </c>
      <c r="AJ73" s="282">
        <v>0</v>
      </c>
      <c r="AK73" s="282">
        <v>1805.53</v>
      </c>
      <c r="AL73" s="282">
        <v>753.35</v>
      </c>
      <c r="AM73" s="282">
        <v>0</v>
      </c>
      <c r="AN73" s="282">
        <v>0</v>
      </c>
      <c r="AO73" s="282">
        <v>28076.78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21502.510000000002</v>
      </c>
      <c r="AW73" s="282">
        <v>0</v>
      </c>
      <c r="AX73" s="282">
        <v>0</v>
      </c>
      <c r="AY73" s="282">
        <v>29691.71</v>
      </c>
      <c r="AZ73" s="282">
        <v>0</v>
      </c>
      <c r="BA73" s="282">
        <v>6476.6</v>
      </c>
      <c r="BB73" s="282">
        <v>0</v>
      </c>
      <c r="BC73" s="282">
        <v>0</v>
      </c>
      <c r="BD73" s="282">
        <v>0</v>
      </c>
      <c r="BE73" s="282">
        <v>44272.959999999999</v>
      </c>
      <c r="BF73" s="282">
        <v>17210.849999999999</v>
      </c>
      <c r="BG73" s="282">
        <v>0</v>
      </c>
      <c r="BH73" s="282">
        <v>0</v>
      </c>
      <c r="BI73" s="282">
        <v>78176.94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260690.37000000005</v>
      </c>
      <c r="CD73" s="282">
        <v>0</v>
      </c>
      <c r="CE73" s="25">
        <f t="shared" si="16"/>
        <v>1586418.2000000007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32.89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10851.21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1268.8399999999999</v>
      </c>
      <c r="AF74" s="282">
        <v>0</v>
      </c>
      <c r="AG74" s="282">
        <v>50650.18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3434.24</v>
      </c>
      <c r="AW74" s="282">
        <v>0</v>
      </c>
      <c r="AX74" s="282">
        <v>0</v>
      </c>
      <c r="AY74" s="282">
        <v>43.94</v>
      </c>
      <c r="AZ74" s="282">
        <v>0</v>
      </c>
      <c r="BA74" s="282">
        <v>425406.5</v>
      </c>
      <c r="BB74" s="282">
        <v>0</v>
      </c>
      <c r="BC74" s="282">
        <v>0</v>
      </c>
      <c r="BD74" s="282">
        <v>0</v>
      </c>
      <c r="BE74" s="282">
        <v>4968.8999999999996</v>
      </c>
      <c r="BF74" s="282">
        <v>118550.46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615207.16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0</v>
      </c>
      <c r="F75" s="282">
        <v>270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7264.29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211690.92</v>
      </c>
      <c r="CD75" s="282">
        <v>0</v>
      </c>
      <c r="CE75" s="25">
        <f t="shared" si="16"/>
        <v>219225.21000000002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7823.89</v>
      </c>
      <c r="D77" s="282">
        <v>8621.24</v>
      </c>
      <c r="E77" s="282">
        <v>14389.05</v>
      </c>
      <c r="F77" s="282">
        <v>4670.07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4932.74</v>
      </c>
      <c r="P77" s="282">
        <v>10292.780000000001</v>
      </c>
      <c r="Q77" s="282">
        <v>3945.34</v>
      </c>
      <c r="R77" s="282">
        <v>3332.08</v>
      </c>
      <c r="S77" s="282">
        <v>210526.39</v>
      </c>
      <c r="T77" s="282">
        <v>0</v>
      </c>
      <c r="U77" s="282">
        <v>9037.39</v>
      </c>
      <c r="V77" s="282">
        <v>0</v>
      </c>
      <c r="W77" s="282">
        <v>5528.17</v>
      </c>
      <c r="X77" s="282">
        <v>37.729999999999997</v>
      </c>
      <c r="Y77" s="282">
        <v>24651.89</v>
      </c>
      <c r="Z77" s="282">
        <v>0</v>
      </c>
      <c r="AA77" s="282">
        <v>0</v>
      </c>
      <c r="AB77" s="282">
        <v>483.99</v>
      </c>
      <c r="AC77" s="282">
        <v>1576.81</v>
      </c>
      <c r="AD77" s="282">
        <v>0</v>
      </c>
      <c r="AE77" s="282">
        <v>195.76</v>
      </c>
      <c r="AF77" s="282">
        <v>0</v>
      </c>
      <c r="AG77" s="282">
        <v>4511.53</v>
      </c>
      <c r="AH77" s="282">
        <v>0</v>
      </c>
      <c r="AI77" s="282">
        <v>0</v>
      </c>
      <c r="AJ77" s="282">
        <v>11412.2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1001.66</v>
      </c>
      <c r="AW77" s="282">
        <v>0</v>
      </c>
      <c r="AX77" s="282">
        <v>0</v>
      </c>
      <c r="AY77" s="282">
        <v>17648.93</v>
      </c>
      <c r="AZ77" s="282">
        <v>0</v>
      </c>
      <c r="BA77" s="282">
        <v>1253.26</v>
      </c>
      <c r="BB77" s="282">
        <v>0</v>
      </c>
      <c r="BC77" s="282">
        <v>0</v>
      </c>
      <c r="BD77" s="282">
        <v>0</v>
      </c>
      <c r="BE77" s="282">
        <v>890640.45</v>
      </c>
      <c r="BF77" s="282">
        <v>231.4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171937.19999999998</v>
      </c>
      <c r="CD77" s="282">
        <v>0</v>
      </c>
      <c r="CE77" s="25">
        <f t="shared" si="16"/>
        <v>1408681.95</v>
      </c>
    </row>
    <row r="78" spans="1:83" x14ac:dyDescent="0.25">
      <c r="A78" s="26" t="s">
        <v>277</v>
      </c>
      <c r="B78" s="16"/>
      <c r="C78" s="282">
        <v>223900.72</v>
      </c>
      <c r="D78" s="282">
        <v>162247.78</v>
      </c>
      <c r="E78" s="282">
        <v>209331.36</v>
      </c>
      <c r="F78" s="282">
        <v>90460.18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17642.22</v>
      </c>
      <c r="P78" s="282">
        <v>781601.14999999991</v>
      </c>
      <c r="Q78" s="282">
        <v>33561.19</v>
      </c>
      <c r="R78" s="282">
        <v>54584.45</v>
      </c>
      <c r="S78" s="282">
        <v>0</v>
      </c>
      <c r="T78" s="282">
        <v>0</v>
      </c>
      <c r="U78" s="282">
        <v>117225.82</v>
      </c>
      <c r="V78" s="282">
        <v>0</v>
      </c>
      <c r="W78" s="282">
        <v>54416.54</v>
      </c>
      <c r="X78" s="282">
        <v>37097.78</v>
      </c>
      <c r="Y78" s="282">
        <v>81834.880000000005</v>
      </c>
      <c r="Z78" s="282">
        <v>0</v>
      </c>
      <c r="AA78" s="282">
        <v>21147.66</v>
      </c>
      <c r="AB78" s="282">
        <v>133280.51</v>
      </c>
      <c r="AC78" s="282">
        <v>32856.21</v>
      </c>
      <c r="AD78" s="282">
        <v>0</v>
      </c>
      <c r="AE78" s="282">
        <v>34525.64</v>
      </c>
      <c r="AF78" s="282">
        <v>0</v>
      </c>
      <c r="AG78" s="282">
        <v>412336.77</v>
      </c>
      <c r="AH78" s="282">
        <v>0</v>
      </c>
      <c r="AI78" s="282">
        <v>0</v>
      </c>
      <c r="AJ78" s="282">
        <v>35370.879999999997</v>
      </c>
      <c r="AK78" s="282">
        <v>5212.26</v>
      </c>
      <c r="AL78" s="282">
        <v>3925.77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53446.720000000001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3606859.49</v>
      </c>
      <c r="CD78" s="282">
        <v>0</v>
      </c>
      <c r="CE78" s="25">
        <f t="shared" si="16"/>
        <v>6202865.9799999995</v>
      </c>
    </row>
    <row r="79" spans="1:83" x14ac:dyDescent="0.25">
      <c r="A79" s="26" t="s">
        <v>278</v>
      </c>
      <c r="B79" s="16"/>
      <c r="C79" s="282">
        <v>0</v>
      </c>
      <c r="D79" s="282">
        <v>666.68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642.23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320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783.19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-2980.88</v>
      </c>
      <c r="CD79" s="282">
        <v>0</v>
      </c>
      <c r="CE79" s="25">
        <f t="shared" si="16"/>
        <v>-568.7800000000002</v>
      </c>
    </row>
    <row r="80" spans="1:83" x14ac:dyDescent="0.25">
      <c r="A80" s="26" t="s">
        <v>279</v>
      </c>
      <c r="B80" s="16"/>
      <c r="C80" s="282">
        <v>6089.12</v>
      </c>
      <c r="D80" s="282">
        <v>1690.06</v>
      </c>
      <c r="E80" s="282">
        <v>3810.95</v>
      </c>
      <c r="F80" s="282">
        <v>7977.9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7965.74</v>
      </c>
      <c r="Q80" s="282">
        <v>507.75</v>
      </c>
      <c r="R80" s="282">
        <v>2449.61</v>
      </c>
      <c r="S80" s="282">
        <v>0</v>
      </c>
      <c r="T80" s="282">
        <v>0</v>
      </c>
      <c r="U80" s="282">
        <v>560.38</v>
      </c>
      <c r="V80" s="282">
        <v>0</v>
      </c>
      <c r="W80" s="282">
        <v>474.31</v>
      </c>
      <c r="X80" s="282">
        <v>414.79</v>
      </c>
      <c r="Y80" s="282">
        <v>1958.7599999999998</v>
      </c>
      <c r="Z80" s="282">
        <v>0</v>
      </c>
      <c r="AA80" s="282">
        <v>58.62</v>
      </c>
      <c r="AB80" s="282">
        <v>969.23</v>
      </c>
      <c r="AC80" s="282">
        <v>3344.3</v>
      </c>
      <c r="AD80" s="282">
        <v>0</v>
      </c>
      <c r="AE80" s="282">
        <v>1342.9299999999998</v>
      </c>
      <c r="AF80" s="282">
        <v>0</v>
      </c>
      <c r="AG80" s="282">
        <v>16078.86</v>
      </c>
      <c r="AH80" s="282">
        <v>0</v>
      </c>
      <c r="AI80" s="282">
        <v>0</v>
      </c>
      <c r="AJ80" s="282">
        <v>189.3</v>
      </c>
      <c r="AK80" s="282">
        <v>259.66000000000003</v>
      </c>
      <c r="AL80" s="282">
        <v>41.27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913.99</v>
      </c>
      <c r="AW80" s="282">
        <v>730.08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1405</v>
      </c>
      <c r="BF80" s="282">
        <v>7.11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460.22</v>
      </c>
      <c r="CA80" s="282">
        <v>0</v>
      </c>
      <c r="CB80" s="282">
        <v>0</v>
      </c>
      <c r="CC80" s="282">
        <v>6864.5999999999995</v>
      </c>
      <c r="CD80" s="282">
        <v>0</v>
      </c>
      <c r="CE80" s="25">
        <f t="shared" si="16"/>
        <v>66564.540000000023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342.27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30304.18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196.44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1742597.1200000001</v>
      </c>
      <c r="CD81" s="282">
        <v>0</v>
      </c>
      <c r="CE81" s="25">
        <f t="shared" si="16"/>
        <v>1773440.01</v>
      </c>
    </row>
    <row r="82" spans="1:84" x14ac:dyDescent="0.25">
      <c r="A82" s="26" t="s">
        <v>281</v>
      </c>
      <c r="B82" s="16"/>
      <c r="C82" s="282">
        <v>2.4900000000000002</v>
      </c>
      <c r="D82" s="282">
        <v>0.65</v>
      </c>
      <c r="E82" s="282">
        <v>0</v>
      </c>
      <c r="F82" s="282">
        <v>6.89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5.4799999999999995</v>
      </c>
      <c r="Q82" s="282">
        <v>0</v>
      </c>
      <c r="R82" s="282">
        <v>0.75</v>
      </c>
      <c r="S82" s="282">
        <v>0</v>
      </c>
      <c r="T82" s="282">
        <v>0</v>
      </c>
      <c r="U82" s="282">
        <v>0.8</v>
      </c>
      <c r="V82" s="282">
        <v>0</v>
      </c>
      <c r="W82" s="282">
        <v>0.26</v>
      </c>
      <c r="X82" s="282">
        <v>0.28000000000000003</v>
      </c>
      <c r="Y82" s="282">
        <v>5.3999999999999995</v>
      </c>
      <c r="Z82" s="282">
        <v>0</v>
      </c>
      <c r="AA82" s="282">
        <v>0</v>
      </c>
      <c r="AB82" s="282">
        <v>0.37</v>
      </c>
      <c r="AC82" s="282">
        <v>0.5</v>
      </c>
      <c r="AD82" s="282">
        <v>0</v>
      </c>
      <c r="AE82" s="282">
        <v>1.55</v>
      </c>
      <c r="AF82" s="282">
        <v>0</v>
      </c>
      <c r="AG82" s="282">
        <v>114108.26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0.14000000000000001</v>
      </c>
      <c r="AW82" s="282">
        <v>0</v>
      </c>
      <c r="AX82" s="282">
        <v>0</v>
      </c>
      <c r="AY82" s="282">
        <v>1.64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957010.82</v>
      </c>
      <c r="BF82" s="282">
        <v>0.69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186835.85</v>
      </c>
      <c r="CD82" s="282">
        <v>0</v>
      </c>
      <c r="CE82" s="25">
        <f t="shared" si="16"/>
        <v>1257982.82</v>
      </c>
    </row>
    <row r="83" spans="1:84" x14ac:dyDescent="0.25">
      <c r="A83" s="26" t="s">
        <v>282</v>
      </c>
      <c r="B83" s="16"/>
      <c r="C83" s="273">
        <v>9461.1400000000012</v>
      </c>
      <c r="D83" s="273">
        <v>3674.3800000000037</v>
      </c>
      <c r="E83" s="275">
        <v>11626.3</v>
      </c>
      <c r="F83" s="275">
        <v>7019.770000000005</v>
      </c>
      <c r="G83" s="273">
        <v>0</v>
      </c>
      <c r="H83" s="273">
        <v>0</v>
      </c>
      <c r="I83" s="275">
        <v>0</v>
      </c>
      <c r="J83" s="275">
        <v>0</v>
      </c>
      <c r="K83" s="275">
        <v>0</v>
      </c>
      <c r="L83" s="275">
        <v>0</v>
      </c>
      <c r="M83" s="273">
        <v>0</v>
      </c>
      <c r="N83" s="273">
        <v>0</v>
      </c>
      <c r="O83" s="273">
        <v>2688.0499999999993</v>
      </c>
      <c r="P83" s="275">
        <v>1921.279999999982</v>
      </c>
      <c r="Q83" s="275">
        <v>0</v>
      </c>
      <c r="R83" s="276">
        <v>4.5474735088646412E-13</v>
      </c>
      <c r="S83" s="275">
        <v>3750</v>
      </c>
      <c r="T83" s="273">
        <v>0</v>
      </c>
      <c r="U83" s="275">
        <v>45299.5</v>
      </c>
      <c r="V83" s="275">
        <v>0</v>
      </c>
      <c r="W83" s="273">
        <v>6112.8699999999981</v>
      </c>
      <c r="X83" s="275">
        <v>1154.8899999999992</v>
      </c>
      <c r="Y83" s="275">
        <v>15184.629999999994</v>
      </c>
      <c r="Z83" s="275">
        <v>0</v>
      </c>
      <c r="AA83" s="275">
        <v>55.949999999999712</v>
      </c>
      <c r="AB83" s="275">
        <v>7371.5199999999959</v>
      </c>
      <c r="AC83" s="275">
        <v>28836.400000000001</v>
      </c>
      <c r="AD83" s="275">
        <v>0</v>
      </c>
      <c r="AE83" s="275">
        <v>5872.3999999999987</v>
      </c>
      <c r="AF83" s="275">
        <v>0</v>
      </c>
      <c r="AG83" s="275">
        <v>281402.40000000002</v>
      </c>
      <c r="AH83" s="275">
        <v>0</v>
      </c>
      <c r="AI83" s="275">
        <v>0</v>
      </c>
      <c r="AJ83" s="275">
        <v>3058.0299999999997</v>
      </c>
      <c r="AK83" s="275">
        <v>645.48</v>
      </c>
      <c r="AL83" s="275">
        <v>-2.1316282072803006E-14</v>
      </c>
      <c r="AM83" s="275">
        <v>0</v>
      </c>
      <c r="AN83" s="275">
        <v>0</v>
      </c>
      <c r="AO83" s="273">
        <v>3611.869999999999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5122.6699999999955</v>
      </c>
      <c r="AW83" s="275">
        <v>404.1</v>
      </c>
      <c r="AX83" s="275">
        <v>0</v>
      </c>
      <c r="AY83" s="275">
        <v>5686.8700000000017</v>
      </c>
      <c r="AZ83" s="275">
        <v>0</v>
      </c>
      <c r="BA83" s="275">
        <v>0</v>
      </c>
      <c r="BB83" s="275">
        <v>0</v>
      </c>
      <c r="BC83" s="275">
        <v>0</v>
      </c>
      <c r="BD83" s="275">
        <v>0</v>
      </c>
      <c r="BE83" s="275">
        <v>120036.21000000008</v>
      </c>
      <c r="BF83" s="275">
        <v>13206.480000000001</v>
      </c>
      <c r="BG83" s="275">
        <v>0</v>
      </c>
      <c r="BH83" s="276">
        <v>0</v>
      </c>
      <c r="BI83" s="275">
        <v>1740.5599999999977</v>
      </c>
      <c r="BJ83" s="275">
        <v>0</v>
      </c>
      <c r="BK83" s="275">
        <v>0</v>
      </c>
      <c r="BL83" s="275">
        <v>0</v>
      </c>
      <c r="BM83" s="275">
        <v>0</v>
      </c>
      <c r="BN83" s="275">
        <v>0</v>
      </c>
      <c r="BO83" s="275">
        <v>0</v>
      </c>
      <c r="BP83" s="275">
        <v>165.95</v>
      </c>
      <c r="BQ83" s="275">
        <v>0</v>
      </c>
      <c r="BR83" s="275">
        <v>0</v>
      </c>
      <c r="BS83" s="275">
        <v>0</v>
      </c>
      <c r="BT83" s="275">
        <v>0</v>
      </c>
      <c r="BU83" s="275">
        <v>0</v>
      </c>
      <c r="BV83" s="275">
        <v>0</v>
      </c>
      <c r="BW83" s="275">
        <v>0</v>
      </c>
      <c r="BX83" s="275">
        <v>0</v>
      </c>
      <c r="BY83" s="275">
        <v>0</v>
      </c>
      <c r="BZ83" s="275">
        <v>658.59999999999991</v>
      </c>
      <c r="CA83" s="275">
        <v>0</v>
      </c>
      <c r="CB83" s="275">
        <v>0</v>
      </c>
      <c r="CC83" s="275">
        <v>10071109.730000006</v>
      </c>
      <c r="CD83" s="282">
        <v>0</v>
      </c>
      <c r="CE83" s="25">
        <f t="shared" si="16"/>
        <v>10656878.030000007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65141.05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17839.450000000186</v>
      </c>
      <c r="Q84" s="273">
        <v>0</v>
      </c>
      <c r="R84" s="273">
        <v>0</v>
      </c>
      <c r="S84" s="273">
        <v>0</v>
      </c>
      <c r="T84" s="273">
        <v>0</v>
      </c>
      <c r="U84" s="273">
        <v>6014730.6399999997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433697.15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30000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357404.98</v>
      </c>
      <c r="CD84" s="282">
        <v>0</v>
      </c>
      <c r="CE84" s="25">
        <f t="shared" si="16"/>
        <v>6918813.2699999996</v>
      </c>
    </row>
    <row r="85" spans="1:84" x14ac:dyDescent="0.25">
      <c r="A85" s="31" t="s">
        <v>284</v>
      </c>
      <c r="B85" s="25"/>
      <c r="C85" s="25">
        <f t="shared" ref="C85:AH85" si="17">SUM(C61:C69)-C84</f>
        <v>13369060.5</v>
      </c>
      <c r="D85" s="25">
        <f t="shared" si="17"/>
        <v>13298924.210000001</v>
      </c>
      <c r="E85" s="25">
        <f t="shared" si="17"/>
        <v>13622896.6</v>
      </c>
      <c r="F85" s="25">
        <f t="shared" si="17"/>
        <v>7349485.5200000005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1204779.7700000003</v>
      </c>
      <c r="P85" s="25">
        <f t="shared" si="17"/>
        <v>53526702.159999989</v>
      </c>
      <c r="Q85" s="25">
        <f t="shared" si="17"/>
        <v>1320714.21</v>
      </c>
      <c r="R85" s="25">
        <f t="shared" si="17"/>
        <v>3716761.0899999994</v>
      </c>
      <c r="S85" s="25">
        <f t="shared" si="17"/>
        <v>-854406.98999999964</v>
      </c>
      <c r="T85" s="25">
        <f t="shared" si="17"/>
        <v>0</v>
      </c>
      <c r="U85" s="25">
        <f t="shared" si="17"/>
        <v>9774447.870000001</v>
      </c>
      <c r="V85" s="25">
        <f t="shared" si="17"/>
        <v>0</v>
      </c>
      <c r="W85" s="25">
        <f t="shared" si="17"/>
        <v>6341295.7299999995</v>
      </c>
      <c r="X85" s="25">
        <f t="shared" si="17"/>
        <v>4530759.3500000006</v>
      </c>
      <c r="Y85" s="25">
        <f t="shared" si="17"/>
        <v>5202789.0299999993</v>
      </c>
      <c r="Z85" s="25">
        <f t="shared" si="17"/>
        <v>0</v>
      </c>
      <c r="AA85" s="25">
        <f t="shared" si="17"/>
        <v>1565360.5699999998</v>
      </c>
      <c r="AB85" s="25">
        <f t="shared" si="17"/>
        <v>7586405.6499999994</v>
      </c>
      <c r="AC85" s="25">
        <f t="shared" si="17"/>
        <v>2627176.63</v>
      </c>
      <c r="AD85" s="25">
        <f t="shared" si="17"/>
        <v>0</v>
      </c>
      <c r="AE85" s="25">
        <f t="shared" si="17"/>
        <v>2379016.64</v>
      </c>
      <c r="AF85" s="25">
        <f t="shared" si="17"/>
        <v>0</v>
      </c>
      <c r="AG85" s="25">
        <f t="shared" si="17"/>
        <v>30311112.059999999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870988.99000000011</v>
      </c>
      <c r="AK85" s="25">
        <f t="shared" si="18"/>
        <v>381163.69000000006</v>
      </c>
      <c r="AL85" s="25">
        <f t="shared" si="18"/>
        <v>197120.14</v>
      </c>
      <c r="AM85" s="25">
        <f t="shared" si="18"/>
        <v>0</v>
      </c>
      <c r="AN85" s="25">
        <f t="shared" si="18"/>
        <v>0</v>
      </c>
      <c r="AO85" s="25">
        <f t="shared" si="18"/>
        <v>-174468.55999999997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3446510.09</v>
      </c>
      <c r="AW85" s="25">
        <f t="shared" si="18"/>
        <v>-862264.15</v>
      </c>
      <c r="AX85" s="25">
        <f t="shared" si="18"/>
        <v>0</v>
      </c>
      <c r="AY85" s="25">
        <f t="shared" si="18"/>
        <v>-363018.08999999979</v>
      </c>
      <c r="AZ85" s="25">
        <f t="shared" si="18"/>
        <v>0</v>
      </c>
      <c r="BA85" s="25">
        <f t="shared" si="18"/>
        <v>36003.149999999965</v>
      </c>
      <c r="BB85" s="25">
        <f t="shared" si="18"/>
        <v>0</v>
      </c>
      <c r="BC85" s="25">
        <f t="shared" si="18"/>
        <v>0</v>
      </c>
      <c r="BD85" s="25">
        <f t="shared" si="18"/>
        <v>0</v>
      </c>
      <c r="BE85" s="25">
        <f t="shared" si="18"/>
        <v>1003986.1600000001</v>
      </c>
      <c r="BF85" s="25">
        <f t="shared" si="18"/>
        <v>33705.360000000335</v>
      </c>
      <c r="BG85" s="25">
        <f t="shared" si="18"/>
        <v>0</v>
      </c>
      <c r="BH85" s="25">
        <f t="shared" si="18"/>
        <v>0</v>
      </c>
      <c r="BI85" s="25">
        <f t="shared" si="18"/>
        <v>-320810.07999999996</v>
      </c>
      <c r="BJ85" s="25">
        <f t="shared" si="18"/>
        <v>0</v>
      </c>
      <c r="BK85" s="25">
        <f t="shared" si="18"/>
        <v>0</v>
      </c>
      <c r="BL85" s="25">
        <f t="shared" si="18"/>
        <v>772.86</v>
      </c>
      <c r="BM85" s="25">
        <f t="shared" si="18"/>
        <v>0</v>
      </c>
      <c r="BN85" s="25">
        <f t="shared" si="18"/>
        <v>0</v>
      </c>
      <c r="BO85" s="25">
        <f t="shared" ref="BO85:CD85" si="19">SUM(BO61:BO69)-BO84</f>
        <v>0</v>
      </c>
      <c r="BP85" s="25">
        <f t="shared" si="19"/>
        <v>-29335.46</v>
      </c>
      <c r="BQ85" s="25">
        <f t="shared" si="19"/>
        <v>0</v>
      </c>
      <c r="BR85" s="25">
        <f t="shared" si="19"/>
        <v>24.93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0</v>
      </c>
      <c r="BW85" s="25">
        <f t="shared" si="19"/>
        <v>0</v>
      </c>
      <c r="BX85" s="25">
        <f t="shared" si="19"/>
        <v>0</v>
      </c>
      <c r="BY85" s="25">
        <f t="shared" si="19"/>
        <v>0</v>
      </c>
      <c r="BZ85" s="25">
        <f t="shared" si="19"/>
        <v>78674.830000000016</v>
      </c>
      <c r="CA85" s="25">
        <f t="shared" si="19"/>
        <v>0</v>
      </c>
      <c r="CB85" s="25">
        <f t="shared" si="19"/>
        <v>0</v>
      </c>
      <c r="CC85" s="25">
        <f t="shared" si="19"/>
        <v>14609079.65000001</v>
      </c>
      <c r="CD85" s="25">
        <f t="shared" si="19"/>
        <v>0</v>
      </c>
      <c r="CE85" s="25">
        <f t="shared" si="16"/>
        <v>195781414.10999998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35302351.020000003</v>
      </c>
      <c r="D87" s="273">
        <v>24060069</v>
      </c>
      <c r="E87" s="273">
        <v>37319638</v>
      </c>
      <c r="F87" s="273">
        <v>20498898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74437366.879999995</v>
      </c>
      <c r="Q87" s="273">
        <v>116860</v>
      </c>
      <c r="R87" s="273">
        <v>8567259</v>
      </c>
      <c r="S87" s="273">
        <v>0</v>
      </c>
      <c r="T87" s="273">
        <v>0</v>
      </c>
      <c r="U87" s="273">
        <v>32022481</v>
      </c>
      <c r="V87" s="273">
        <v>0</v>
      </c>
      <c r="W87" s="273">
        <v>11080625</v>
      </c>
      <c r="X87" s="273">
        <v>25418637.02</v>
      </c>
      <c r="Y87" s="273">
        <v>11513636.01</v>
      </c>
      <c r="Z87" s="273">
        <v>0</v>
      </c>
      <c r="AA87" s="273">
        <v>793947.01</v>
      </c>
      <c r="AB87" s="273">
        <v>17635533.760000002</v>
      </c>
      <c r="AC87" s="273">
        <v>7476744</v>
      </c>
      <c r="AD87" s="273">
        <v>0</v>
      </c>
      <c r="AE87" s="273">
        <v>2263249</v>
      </c>
      <c r="AF87" s="273">
        <v>0</v>
      </c>
      <c r="AG87" s="273">
        <v>28567202</v>
      </c>
      <c r="AH87" s="273">
        <v>0</v>
      </c>
      <c r="AI87" s="273">
        <v>0</v>
      </c>
      <c r="AJ87" s="273">
        <v>0</v>
      </c>
      <c r="AK87" s="273">
        <v>1150770</v>
      </c>
      <c r="AL87" s="273">
        <v>513706</v>
      </c>
      <c r="AM87" s="273">
        <v>0</v>
      </c>
      <c r="AN87" s="273">
        <v>0</v>
      </c>
      <c r="AO87" s="273">
        <v>14569.35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1916333.86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340669875.91000003</v>
      </c>
    </row>
    <row r="88" spans="1:84" x14ac:dyDescent="0.25">
      <c r="A88" s="31" t="s">
        <v>287</v>
      </c>
      <c r="B88" s="16"/>
      <c r="C88" s="273">
        <v>1849256</v>
      </c>
      <c r="D88" s="273">
        <v>72674517</v>
      </c>
      <c r="E88" s="273">
        <v>4340901</v>
      </c>
      <c r="F88" s="273">
        <v>1822680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161230462.78999999</v>
      </c>
      <c r="Q88" s="273">
        <v>3175392</v>
      </c>
      <c r="R88" s="273">
        <v>25518609</v>
      </c>
      <c r="S88" s="273">
        <v>0</v>
      </c>
      <c r="T88" s="273">
        <v>0</v>
      </c>
      <c r="U88" s="273">
        <v>54318217</v>
      </c>
      <c r="V88" s="273">
        <v>0</v>
      </c>
      <c r="W88" s="273">
        <v>130031278.11</v>
      </c>
      <c r="X88" s="273">
        <v>91787538.450000003</v>
      </c>
      <c r="Y88" s="273">
        <v>29206906.710000001</v>
      </c>
      <c r="Z88" s="273">
        <v>0</v>
      </c>
      <c r="AA88" s="273">
        <v>13022930</v>
      </c>
      <c r="AB88" s="273">
        <v>17715654.719999999</v>
      </c>
      <c r="AC88" s="273">
        <v>5045440</v>
      </c>
      <c r="AD88" s="273">
        <v>0</v>
      </c>
      <c r="AE88" s="273">
        <v>4881779</v>
      </c>
      <c r="AF88" s="273">
        <v>0</v>
      </c>
      <c r="AG88" s="273">
        <v>194168354</v>
      </c>
      <c r="AH88" s="273">
        <v>0</v>
      </c>
      <c r="AI88" s="273">
        <v>0</v>
      </c>
      <c r="AJ88" s="273">
        <v>308401</v>
      </c>
      <c r="AK88" s="273">
        <v>597414</v>
      </c>
      <c r="AL88" s="273">
        <v>225963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8235257.9799999995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820156951.76000011</v>
      </c>
    </row>
    <row r="89" spans="1:84" x14ac:dyDescent="0.25">
      <c r="A89" s="21" t="s">
        <v>288</v>
      </c>
      <c r="B89" s="16"/>
      <c r="C89" s="25">
        <f t="shared" ref="C89:AV89" si="21">C87+C88</f>
        <v>37151607.020000003</v>
      </c>
      <c r="D89" s="25">
        <f t="shared" si="21"/>
        <v>96734586</v>
      </c>
      <c r="E89" s="25">
        <f t="shared" si="21"/>
        <v>41660539</v>
      </c>
      <c r="F89" s="25">
        <f t="shared" si="21"/>
        <v>22321578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235667829.66999999</v>
      </c>
      <c r="Q89" s="25">
        <f t="shared" si="21"/>
        <v>3292252</v>
      </c>
      <c r="R89" s="25">
        <f t="shared" si="21"/>
        <v>34085868</v>
      </c>
      <c r="S89" s="25">
        <f t="shared" si="21"/>
        <v>0</v>
      </c>
      <c r="T89" s="25">
        <f t="shared" si="21"/>
        <v>0</v>
      </c>
      <c r="U89" s="25">
        <f t="shared" si="21"/>
        <v>86340698</v>
      </c>
      <c r="V89" s="25">
        <f t="shared" si="21"/>
        <v>0</v>
      </c>
      <c r="W89" s="25">
        <f t="shared" si="21"/>
        <v>141111903.11000001</v>
      </c>
      <c r="X89" s="25">
        <f t="shared" si="21"/>
        <v>117206175.47</v>
      </c>
      <c r="Y89" s="25">
        <f t="shared" si="21"/>
        <v>40720542.719999999</v>
      </c>
      <c r="Z89" s="25">
        <f t="shared" si="21"/>
        <v>0</v>
      </c>
      <c r="AA89" s="25">
        <f t="shared" si="21"/>
        <v>13816877.01</v>
      </c>
      <c r="AB89" s="25">
        <f t="shared" si="21"/>
        <v>35351188.480000004</v>
      </c>
      <c r="AC89" s="25">
        <f t="shared" si="21"/>
        <v>12522184</v>
      </c>
      <c r="AD89" s="25">
        <f t="shared" si="21"/>
        <v>0</v>
      </c>
      <c r="AE89" s="25">
        <f t="shared" si="21"/>
        <v>7145028</v>
      </c>
      <c r="AF89" s="25">
        <f t="shared" si="21"/>
        <v>0</v>
      </c>
      <c r="AG89" s="25">
        <f t="shared" si="21"/>
        <v>222735556</v>
      </c>
      <c r="AH89" s="25">
        <f t="shared" si="21"/>
        <v>0</v>
      </c>
      <c r="AI89" s="25">
        <f t="shared" si="21"/>
        <v>0</v>
      </c>
      <c r="AJ89" s="25">
        <f t="shared" si="21"/>
        <v>308401</v>
      </c>
      <c r="AK89" s="25">
        <f t="shared" si="21"/>
        <v>1748184</v>
      </c>
      <c r="AL89" s="25">
        <f t="shared" si="21"/>
        <v>739669</v>
      </c>
      <c r="AM89" s="25">
        <f t="shared" si="21"/>
        <v>0</v>
      </c>
      <c r="AN89" s="25">
        <f t="shared" si="21"/>
        <v>0</v>
      </c>
      <c r="AO89" s="25">
        <f t="shared" si="21"/>
        <v>14569.35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10151591.84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1160826827.6699998</v>
      </c>
    </row>
    <row r="90" spans="1:84" x14ac:dyDescent="0.25">
      <c r="A90" s="31" t="s">
        <v>289</v>
      </c>
      <c r="B90" s="25"/>
      <c r="C90" s="273">
        <v>8412.0400000000009</v>
      </c>
      <c r="D90" s="273">
        <v>0</v>
      </c>
      <c r="E90" s="273">
        <v>0</v>
      </c>
      <c r="F90" s="273">
        <v>23269.23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18197.259999999998</v>
      </c>
      <c r="Q90" s="273">
        <v>0</v>
      </c>
      <c r="R90" s="273">
        <v>2950.5</v>
      </c>
      <c r="S90" s="273">
        <v>0</v>
      </c>
      <c r="T90" s="273">
        <v>0</v>
      </c>
      <c r="U90" s="273">
        <v>2744</v>
      </c>
      <c r="V90" s="273">
        <v>0</v>
      </c>
      <c r="W90" s="273">
        <v>882.23</v>
      </c>
      <c r="X90" s="273">
        <v>949.5</v>
      </c>
      <c r="Y90" s="273">
        <v>19771</v>
      </c>
      <c r="Z90" s="273">
        <v>0</v>
      </c>
      <c r="AA90" s="273">
        <v>5034</v>
      </c>
      <c r="AB90" s="273">
        <v>1257.58</v>
      </c>
      <c r="AC90" s="273">
        <v>1701</v>
      </c>
      <c r="AD90" s="273">
        <v>0</v>
      </c>
      <c r="AE90" s="273">
        <v>4212.51</v>
      </c>
      <c r="AF90" s="273">
        <v>0</v>
      </c>
      <c r="AG90" s="273">
        <v>6486.31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2190.9700000000003</v>
      </c>
      <c r="AW90" s="273">
        <v>0</v>
      </c>
      <c r="AX90" s="273">
        <v>0</v>
      </c>
      <c r="AY90" s="273">
        <v>5478.8099999999995</v>
      </c>
      <c r="AZ90" s="273">
        <v>0</v>
      </c>
      <c r="BA90" s="273">
        <v>0</v>
      </c>
      <c r="BB90" s="273">
        <v>0</v>
      </c>
      <c r="BC90" s="273">
        <v>0</v>
      </c>
      <c r="BD90" s="273">
        <v>2564.81</v>
      </c>
      <c r="BE90" s="273">
        <v>45772.18</v>
      </c>
      <c r="BF90" s="273">
        <v>2289.46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10381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1901</v>
      </c>
      <c r="BX90" s="273">
        <v>0</v>
      </c>
      <c r="BY90" s="273">
        <v>1165.04</v>
      </c>
      <c r="BZ90" s="273">
        <v>0</v>
      </c>
      <c r="CA90" s="273">
        <v>0</v>
      </c>
      <c r="CB90" s="273">
        <v>0</v>
      </c>
      <c r="CC90" s="273">
        <v>42093.94</v>
      </c>
      <c r="CD90" s="224" t="s">
        <v>247</v>
      </c>
      <c r="CE90" s="25">
        <f t="shared" si="20"/>
        <v>209704.37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5066.6730295114603</v>
      </c>
      <c r="D91" s="273">
        <v>9757.133390180612</v>
      </c>
      <c r="E91" s="273">
        <v>24579.018551639962</v>
      </c>
      <c r="F91" s="273">
        <v>0</v>
      </c>
      <c r="G91" s="273">
        <v>0</v>
      </c>
      <c r="H91" s="273">
        <v>0</v>
      </c>
      <c r="I91" s="273">
        <v>0</v>
      </c>
      <c r="J91" s="273">
        <v>1190.5389786753792</v>
      </c>
      <c r="K91" s="273">
        <v>0</v>
      </c>
      <c r="L91" s="273">
        <v>0</v>
      </c>
      <c r="M91" s="273">
        <v>0</v>
      </c>
      <c r="N91" s="273">
        <v>0</v>
      </c>
      <c r="O91" s="273">
        <v>9526.7707486407471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938.71856921278766</v>
      </c>
      <c r="AH91" s="273">
        <v>0</v>
      </c>
      <c r="AI91" s="273">
        <v>394.99031145938233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163.15642067966803</v>
      </c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51617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2961.4527825472178</v>
      </c>
      <c r="D92" s="273">
        <v>0</v>
      </c>
      <c r="E92" s="273">
        <v>4207.3624886375119</v>
      </c>
      <c r="F92" s="273">
        <v>0</v>
      </c>
      <c r="G92" s="273">
        <v>0</v>
      </c>
      <c r="H92" s="273">
        <v>0</v>
      </c>
      <c r="I92" s="273">
        <v>0</v>
      </c>
      <c r="J92" s="273">
        <v>251.3919806080194</v>
      </c>
      <c r="K92" s="273">
        <v>0</v>
      </c>
      <c r="L92" s="273">
        <v>0</v>
      </c>
      <c r="M92" s="273">
        <v>0</v>
      </c>
      <c r="N92" s="273">
        <v>0</v>
      </c>
      <c r="O92" s="273">
        <v>7940.9477830522164</v>
      </c>
      <c r="P92" s="273">
        <v>795.61418038581962</v>
      </c>
      <c r="Q92" s="273">
        <v>1011.0930209069791</v>
      </c>
      <c r="R92" s="273">
        <v>120.17089182910817</v>
      </c>
      <c r="S92" s="273">
        <v>1016.6181193818805</v>
      </c>
      <c r="T92" s="273">
        <v>0</v>
      </c>
      <c r="U92" s="273">
        <v>965.51095848904151</v>
      </c>
      <c r="V92" s="273">
        <v>0</v>
      </c>
      <c r="W92" s="273">
        <v>310.7867892132108</v>
      </c>
      <c r="X92" s="273">
        <v>2106.4437935562064</v>
      </c>
      <c r="Y92" s="273">
        <v>4950.4882335117663</v>
      </c>
      <c r="Z92" s="273">
        <v>1772.175335824664</v>
      </c>
      <c r="AA92" s="273">
        <v>128.45853954146045</v>
      </c>
      <c r="AB92" s="273">
        <v>443.38915261084742</v>
      </c>
      <c r="AC92" s="273">
        <v>1490.3953136046864</v>
      </c>
      <c r="AD92" s="273">
        <v>0</v>
      </c>
      <c r="AE92" s="273">
        <v>1483.4889405110596</v>
      </c>
      <c r="AF92" s="273">
        <v>0</v>
      </c>
      <c r="AG92" s="273">
        <v>1495.920412079588</v>
      </c>
      <c r="AH92" s="273">
        <v>0</v>
      </c>
      <c r="AI92" s="273">
        <v>1752.8374911625087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15829.407130592868</v>
      </c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>
        <v>261.06090293909705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265.20472679527319</v>
      </c>
      <c r="BI92" s="273"/>
      <c r="BJ92" s="24" t="s">
        <v>247</v>
      </c>
      <c r="BK92" s="273"/>
      <c r="BL92" s="273">
        <v>634.00504999495001</v>
      </c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100.83304716695284</v>
      </c>
      <c r="BT92" s="273">
        <v>0</v>
      </c>
      <c r="BU92" s="273">
        <v>0</v>
      </c>
      <c r="BV92" s="273">
        <v>1180.9897990102008</v>
      </c>
      <c r="BW92" s="273">
        <v>0</v>
      </c>
      <c r="BX92" s="273">
        <v>29.006766993233008</v>
      </c>
      <c r="BY92" s="273">
        <v>410.23856176143823</v>
      </c>
      <c r="BZ92" s="273">
        <v>0</v>
      </c>
      <c r="CA92" s="273">
        <v>788.70780729219268</v>
      </c>
      <c r="CB92" s="273">
        <v>0</v>
      </c>
      <c r="CC92" s="24" t="s">
        <v>247</v>
      </c>
      <c r="CD92" s="24" t="s">
        <v>247</v>
      </c>
      <c r="CE92" s="25">
        <f t="shared" si="20"/>
        <v>54704.000000000007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371528.5</v>
      </c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371528.5</v>
      </c>
      <c r="CF93" s="25">
        <f>BA59</f>
        <v>0</v>
      </c>
    </row>
    <row r="94" spans="1:84" x14ac:dyDescent="0.25">
      <c r="A94" s="21" t="s">
        <v>293</v>
      </c>
      <c r="B94" s="16"/>
      <c r="C94" s="277">
        <v>40</v>
      </c>
      <c r="D94" s="277">
        <v>6</v>
      </c>
      <c r="E94" s="277">
        <v>34</v>
      </c>
      <c r="F94" s="277">
        <v>19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43</v>
      </c>
      <c r="Q94" s="274">
        <v>6</v>
      </c>
      <c r="R94" s="274">
        <v>16</v>
      </c>
      <c r="S94" s="278">
        <v>0</v>
      </c>
      <c r="T94" s="278">
        <v>0</v>
      </c>
      <c r="U94" s="279">
        <v>0</v>
      </c>
      <c r="V94" s="274">
        <v>0</v>
      </c>
      <c r="W94" s="274">
        <v>0</v>
      </c>
      <c r="X94" s="274">
        <v>0</v>
      </c>
      <c r="Y94" s="274">
        <v>0</v>
      </c>
      <c r="Z94" s="274">
        <v>0</v>
      </c>
      <c r="AA94" s="274">
        <v>0</v>
      </c>
      <c r="AB94" s="278">
        <v>0</v>
      </c>
      <c r="AC94" s="274">
        <v>0</v>
      </c>
      <c r="AD94" s="274">
        <v>0</v>
      </c>
      <c r="AE94" s="274">
        <v>2</v>
      </c>
      <c r="AF94" s="274">
        <v>0</v>
      </c>
      <c r="AG94" s="274">
        <v>67</v>
      </c>
      <c r="AH94" s="274">
        <v>0</v>
      </c>
      <c r="AI94" s="274">
        <v>0</v>
      </c>
      <c r="AJ94" s="274">
        <v>0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35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268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98502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/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1368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1058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1059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/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5012</v>
      </c>
      <c r="D127" s="295">
        <v>17409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535</v>
      </c>
      <c r="D130" s="295">
        <v>800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18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36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/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15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75</v>
      </c>
    </row>
    <row r="144" spans="1:5" x14ac:dyDescent="0.25">
      <c r="A144" s="16" t="s">
        <v>348</v>
      </c>
      <c r="B144" s="35" t="s">
        <v>299</v>
      </c>
      <c r="C144" s="294">
        <v>107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7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2123.5805151775512</v>
      </c>
      <c r="C154" s="295">
        <v>1047.6957876855456</v>
      </c>
      <c r="D154" s="295">
        <v>1840.7236971369032</v>
      </c>
      <c r="E154" s="25">
        <f>SUM(B154:D154)</f>
        <v>5012</v>
      </c>
    </row>
    <row r="155" spans="1:6" x14ac:dyDescent="0.25">
      <c r="A155" s="16" t="s">
        <v>241</v>
      </c>
      <c r="B155" s="295">
        <v>7376.1798062102935</v>
      </c>
      <c r="C155" s="295">
        <v>3639.1332737066368</v>
      </c>
      <c r="D155" s="295">
        <v>6393.6869200830697</v>
      </c>
      <c r="E155" s="25">
        <f>SUM(B155:D155)</f>
        <v>17409</v>
      </c>
    </row>
    <row r="156" spans="1:6" x14ac:dyDescent="0.25">
      <c r="A156" s="16" t="s">
        <v>355</v>
      </c>
      <c r="B156" s="295">
        <v>14819</v>
      </c>
      <c r="C156" s="295">
        <v>3815</v>
      </c>
      <c r="D156" s="295">
        <v>14438</v>
      </c>
      <c r="E156" s="25">
        <f>SUM(B156:D156)</f>
        <v>33072</v>
      </c>
    </row>
    <row r="157" spans="1:6" x14ac:dyDescent="0.25">
      <c r="A157" s="16" t="s">
        <v>286</v>
      </c>
      <c r="B157" s="295">
        <v>200628908.43000001</v>
      </c>
      <c r="C157" s="295">
        <v>57258426.450000003</v>
      </c>
      <c r="D157" s="295">
        <v>82782541.030000001</v>
      </c>
      <c r="E157" s="25">
        <f>SUM(B157:D157)</f>
        <v>340669875.90999997</v>
      </c>
      <c r="F157" s="14"/>
    </row>
    <row r="158" spans="1:6" x14ac:dyDescent="0.25">
      <c r="A158" s="16" t="s">
        <v>287</v>
      </c>
      <c r="B158" s="295">
        <v>298499002.10000002</v>
      </c>
      <c r="C158" s="295">
        <v>176624485.30000001</v>
      </c>
      <c r="D158" s="295">
        <v>345033464.36000001</v>
      </c>
      <c r="E158" s="25">
        <f>SUM(B158:D158)</f>
        <v>820156951.75999999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4609592.97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3901844.84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2505620.2000000002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49172.160000000003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11066230.169999998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3298658.56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2038651.48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5337310.04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1586418.2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1586418.2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23971.5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1508780.87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264659.14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1797411.5100000002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/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8330861.04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8330861.04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20903752.199999999</v>
      </c>
      <c r="C211" s="292">
        <v>0</v>
      </c>
      <c r="D211" s="295">
        <v>0</v>
      </c>
      <c r="E211" s="25">
        <f t="shared" ref="E211:E219" si="22">SUM(B211:C211)-D211</f>
        <v>20903752.199999999</v>
      </c>
    </row>
    <row r="212" spans="1:5" x14ac:dyDescent="0.25">
      <c r="A212" s="16" t="s">
        <v>390</v>
      </c>
      <c r="B212" s="292">
        <v>0</v>
      </c>
      <c r="C212" s="292">
        <v>0</v>
      </c>
      <c r="D212" s="295">
        <v>0</v>
      </c>
      <c r="E212" s="25">
        <f t="shared" si="22"/>
        <v>0</v>
      </c>
    </row>
    <row r="213" spans="1:5" x14ac:dyDescent="0.25">
      <c r="A213" s="16" t="s">
        <v>391</v>
      </c>
      <c r="B213" s="292">
        <v>169470682.30000001</v>
      </c>
      <c r="C213" s="292">
        <v>5817398.7300000004</v>
      </c>
      <c r="D213" s="295">
        <v>0</v>
      </c>
      <c r="E213" s="25">
        <f t="shared" si="22"/>
        <v>175288081.03</v>
      </c>
    </row>
    <row r="214" spans="1:5" x14ac:dyDescent="0.25">
      <c r="A214" s="16" t="s">
        <v>393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394</v>
      </c>
      <c r="B215" s="292">
        <v>1616516.81</v>
      </c>
      <c r="C215" s="292">
        <v>25965.82</v>
      </c>
      <c r="D215" s="295">
        <v>0</v>
      </c>
      <c r="E215" s="25">
        <f t="shared" si="22"/>
        <v>1642482.6300000001</v>
      </c>
    </row>
    <row r="216" spans="1:5" x14ac:dyDescent="0.25">
      <c r="A216" s="16" t="s">
        <v>395</v>
      </c>
      <c r="B216" s="292">
        <v>30577201.879999999</v>
      </c>
      <c r="C216" s="292">
        <v>1982377.75</v>
      </c>
      <c r="D216" s="295">
        <v>0</v>
      </c>
      <c r="E216" s="25">
        <f t="shared" si="22"/>
        <v>32559579.629999999</v>
      </c>
    </row>
    <row r="217" spans="1:5" x14ac:dyDescent="0.25">
      <c r="A217" s="16" t="s">
        <v>396</v>
      </c>
      <c r="B217" s="292">
        <v>2.3283064365386963E-9</v>
      </c>
      <c r="C217" s="292">
        <v>0</v>
      </c>
      <c r="D217" s="295"/>
      <c r="E217" s="25">
        <f t="shared" si="22"/>
        <v>2.3283064365386963E-9</v>
      </c>
    </row>
    <row r="218" spans="1:5" x14ac:dyDescent="0.25">
      <c r="A218" s="16" t="s">
        <v>397</v>
      </c>
      <c r="B218" s="292">
        <v>1292855.5</v>
      </c>
      <c r="C218" s="292">
        <v>0</v>
      </c>
      <c r="D218" s="295">
        <v>0</v>
      </c>
      <c r="E218" s="25">
        <f t="shared" si="22"/>
        <v>1292855.5</v>
      </c>
    </row>
    <row r="219" spans="1:5" x14ac:dyDescent="0.25">
      <c r="A219" s="16" t="s">
        <v>398</v>
      </c>
      <c r="B219" s="292">
        <v>609078.46</v>
      </c>
      <c r="C219" s="292">
        <v>7113894.4300000006</v>
      </c>
      <c r="D219" s="295">
        <v>7507766.5099999998</v>
      </c>
      <c r="E219" s="25">
        <f t="shared" si="22"/>
        <v>215206.38000000082</v>
      </c>
    </row>
    <row r="220" spans="1:5" x14ac:dyDescent="0.25">
      <c r="A220" s="16" t="s">
        <v>229</v>
      </c>
      <c r="B220" s="25">
        <f>SUM(B211:B219)</f>
        <v>224470087.15000001</v>
      </c>
      <c r="C220" s="225">
        <f>SUM(C211:C219)</f>
        <v>14939636.73</v>
      </c>
      <c r="D220" s="25">
        <f>SUM(D211:D219)</f>
        <v>7507766.5099999998</v>
      </c>
      <c r="E220" s="25">
        <f>SUM(E211:E219)</f>
        <v>231901957.36999997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0</v>
      </c>
      <c r="C225" s="292">
        <v>0</v>
      </c>
      <c r="D225" s="295">
        <v>0</v>
      </c>
      <c r="E225" s="25">
        <f t="shared" ref="E225:E232" si="23">SUM(B225:C225)-D225</f>
        <v>0</v>
      </c>
    </row>
    <row r="226" spans="1:6" x14ac:dyDescent="0.25">
      <c r="A226" s="16" t="s">
        <v>391</v>
      </c>
      <c r="B226" s="292">
        <v>9932724.6600000001</v>
      </c>
      <c r="C226" s="292">
        <v>5905482.4199999999</v>
      </c>
      <c r="D226" s="295">
        <v>0</v>
      </c>
      <c r="E226" s="25">
        <f t="shared" si="23"/>
        <v>15838207.08</v>
      </c>
    </row>
    <row r="227" spans="1:6" x14ac:dyDescent="0.25">
      <c r="A227" s="16" t="s">
        <v>393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394</v>
      </c>
      <c r="B228" s="292">
        <v>417799.35</v>
      </c>
      <c r="C228" s="292">
        <v>155783.13</v>
      </c>
      <c r="D228" s="295">
        <v>0</v>
      </c>
      <c r="E228" s="25">
        <f t="shared" si="23"/>
        <v>573582.48</v>
      </c>
    </row>
    <row r="229" spans="1:6" x14ac:dyDescent="0.25">
      <c r="A229" s="16" t="s">
        <v>395</v>
      </c>
      <c r="B229" s="292">
        <v>8981826.3399999999</v>
      </c>
      <c r="C229" s="292">
        <v>3836776.2399999998</v>
      </c>
      <c r="D229" s="295">
        <v>0</v>
      </c>
      <c r="E229" s="25">
        <f t="shared" si="23"/>
        <v>12818602.58</v>
      </c>
    </row>
    <row r="230" spans="1:6" x14ac:dyDescent="0.25">
      <c r="A230" s="16" t="s">
        <v>396</v>
      </c>
      <c r="B230" s="292">
        <v>0</v>
      </c>
      <c r="C230" s="292">
        <v>0</v>
      </c>
      <c r="D230" s="295">
        <v>0</v>
      </c>
      <c r="E230" s="25">
        <f t="shared" si="23"/>
        <v>0</v>
      </c>
    </row>
    <row r="231" spans="1:6" x14ac:dyDescent="0.25">
      <c r="A231" s="16" t="s">
        <v>397</v>
      </c>
      <c r="B231" s="292">
        <v>474047.02</v>
      </c>
      <c r="C231" s="292">
        <v>172380.73</v>
      </c>
      <c r="D231" s="295">
        <v>0</v>
      </c>
      <c r="E231" s="25">
        <f t="shared" si="23"/>
        <v>646427.75</v>
      </c>
    </row>
    <row r="232" spans="1:6" x14ac:dyDescent="0.25">
      <c r="A232" s="16" t="s">
        <v>398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19806397.370000001</v>
      </c>
      <c r="C233" s="225">
        <f>SUM(C224:C232)</f>
        <v>10070422.52</v>
      </c>
      <c r="D233" s="25">
        <f>SUM(D224:D232)</f>
        <v>0</v>
      </c>
      <c r="E233" s="25">
        <f>SUM(E224:E232)</f>
        <v>29876819.890000001</v>
      </c>
    </row>
    <row r="234" spans="1:6" x14ac:dyDescent="0.25">
      <c r="A234" s="16"/>
      <c r="B234" s="16"/>
      <c r="C234" s="22"/>
      <c r="D234" s="16"/>
      <c r="E234" s="16"/>
      <c r="F234" s="11">
        <f>E220-E233</f>
        <v>202025137.47999996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38" t="s">
        <v>401</v>
      </c>
      <c r="C236" s="338"/>
      <c r="D236" s="30"/>
      <c r="E236" s="30"/>
    </row>
    <row r="237" spans="1:6" x14ac:dyDescent="0.25">
      <c r="A237" s="43" t="s">
        <v>401</v>
      </c>
      <c r="B237" s="30"/>
      <c r="C237" s="292">
        <v>8640955.5399999991</v>
      </c>
      <c r="D237" s="32">
        <f>C237</f>
        <v>8640955.5399999991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397682080.41157061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196201574.4198854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8665791.4500000011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54537057.059936933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/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276200936.20860696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933287439.54999983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3391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3135480.71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11909979.880000001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15045460.59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5307811.6199999992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-779.83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5307031.7899999991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962280887.46999979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/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135455735.06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130883388.94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/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2524880.9900000002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/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2391643.56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813174.04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10302044.710000005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/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20903752.199999999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175288081.03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/>
      <c r="D286" s="16"/>
      <c r="E286" s="16"/>
    </row>
    <row r="287" spans="1:5" x14ac:dyDescent="0.25">
      <c r="A287" s="16" t="s">
        <v>437</v>
      </c>
      <c r="B287" s="35" t="s">
        <v>299</v>
      </c>
      <c r="C287" s="292"/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34642714.75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1292855.5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-225446.11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231901957.36999997</v>
      </c>
      <c r="E291" s="16"/>
    </row>
    <row r="292" spans="1:5" x14ac:dyDescent="0.25">
      <c r="A292" s="16" t="s">
        <v>440</v>
      </c>
      <c r="B292" s="35" t="s">
        <v>299</v>
      </c>
      <c r="C292" s="292">
        <v>29876819.890000001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202025137.47999996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/>
      <c r="D295" s="16"/>
      <c r="E295" s="16"/>
    </row>
    <row r="296" spans="1:5" x14ac:dyDescent="0.25">
      <c r="A296" s="16" t="s">
        <v>444</v>
      </c>
      <c r="B296" s="35" t="s">
        <v>299</v>
      </c>
      <c r="C296" s="292"/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5042753.37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5042753.37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/>
      <c r="D302" s="16"/>
      <c r="E302" s="16"/>
    </row>
    <row r="303" spans="1:5" x14ac:dyDescent="0.25">
      <c r="A303" s="16" t="s">
        <v>449</v>
      </c>
      <c r="B303" s="35" t="s">
        <v>299</v>
      </c>
      <c r="C303" s="292"/>
      <c r="D303" s="16"/>
      <c r="E303" s="16"/>
    </row>
    <row r="304" spans="1:5" x14ac:dyDescent="0.25">
      <c r="A304" s="16" t="s">
        <v>450</v>
      </c>
      <c r="B304" s="35" t="s">
        <v>299</v>
      </c>
      <c r="C304" s="292"/>
      <c r="D304" s="16"/>
      <c r="E304" s="16"/>
    </row>
    <row r="305" spans="1:6" x14ac:dyDescent="0.25">
      <c r="A305" s="16" t="s">
        <v>451</v>
      </c>
      <c r="B305" s="35" t="s">
        <v>299</v>
      </c>
      <c r="C305" s="292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217369935.55999997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217369935.55999997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/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8529351.0600000005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44217047.470000006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/>
      <c r="D317" s="16"/>
      <c r="E317" s="16"/>
    </row>
    <row r="318" spans="1:6" x14ac:dyDescent="0.25">
      <c r="A318" s="16" t="s">
        <v>460</v>
      </c>
      <c r="B318" s="35" t="s">
        <v>299</v>
      </c>
      <c r="C318" s="292"/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1016150.56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434000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54196549.090000011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/>
      <c r="D326" s="16"/>
      <c r="E326" s="16"/>
    </row>
    <row r="327" spans="1:5" x14ac:dyDescent="0.25">
      <c r="A327" s="16" t="s">
        <v>469</v>
      </c>
      <c r="B327" s="35" t="s">
        <v>299</v>
      </c>
      <c r="C327" s="292"/>
      <c r="D327" s="16"/>
      <c r="E327" s="16"/>
    </row>
    <row r="328" spans="1:5" x14ac:dyDescent="0.25">
      <c r="A328" s="16" t="s">
        <v>470</v>
      </c>
      <c r="B328" s="35" t="s">
        <v>299</v>
      </c>
      <c r="C328" s="292"/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/>
      <c r="D331" s="16"/>
      <c r="E331" s="16"/>
    </row>
    <row r="332" spans="1:5" x14ac:dyDescent="0.25">
      <c r="A332" s="16" t="s">
        <v>474</v>
      </c>
      <c r="B332" s="35" t="s">
        <v>299</v>
      </c>
      <c r="C332" s="292"/>
      <c r="D332" s="16"/>
      <c r="E332" s="16"/>
    </row>
    <row r="333" spans="1:5" x14ac:dyDescent="0.25">
      <c r="A333" s="16" t="s">
        <v>475</v>
      </c>
      <c r="B333" s="35" t="s">
        <v>299</v>
      </c>
      <c r="C333" s="292"/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 t="s">
        <v>392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/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0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163173386.47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/>
      <c r="D345" s="16"/>
      <c r="E345" s="16"/>
    </row>
    <row r="346" spans="1:5" x14ac:dyDescent="0.25">
      <c r="A346" s="16" t="s">
        <v>485</v>
      </c>
      <c r="B346" s="35" t="s">
        <v>299</v>
      </c>
      <c r="C346" s="293"/>
      <c r="D346" s="16"/>
      <c r="E346" s="16"/>
    </row>
    <row r="347" spans="1:5" x14ac:dyDescent="0.25">
      <c r="A347" s="16" t="s">
        <v>486</v>
      </c>
      <c r="B347" s="35" t="s">
        <v>299</v>
      </c>
      <c r="C347" s="293"/>
      <c r="D347" s="16"/>
      <c r="E347" s="16"/>
    </row>
    <row r="348" spans="1:5" x14ac:dyDescent="0.25">
      <c r="A348" s="16" t="s">
        <v>487</v>
      </c>
      <c r="B348" s="35" t="s">
        <v>299</v>
      </c>
      <c r="C348" s="293"/>
      <c r="D348" s="16"/>
      <c r="E348" s="16"/>
    </row>
    <row r="349" spans="1:5" x14ac:dyDescent="0.25">
      <c r="A349" s="16" t="s">
        <v>488</v>
      </c>
      <c r="B349" s="35" t="s">
        <v>299</v>
      </c>
      <c r="C349" s="293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217369935.56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217369935.55999997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340669875.91000003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820156951.76000011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1160826827.6700001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8640955.5399999991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f>D245</f>
        <v>933287439.54999983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15045460.59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D256</f>
        <v>5307031.7899999991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962280887.46999979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198545940.20000029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/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/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6014730.6399999997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344835.22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7669.78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551577.62999999989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6918813.2699999996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6918813.2699999996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205464753.4700003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63125991.610000014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11066230.17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17013075.710000001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30510630.77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/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33117428.330000002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10208761.879999999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5337310.0399999991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/>
      <c r="D397" s="16"/>
      <c r="E397" s="16"/>
    </row>
    <row r="398" spans="1:5" x14ac:dyDescent="0.25">
      <c r="A398" s="16" t="s">
        <v>525</v>
      </c>
      <c r="B398" s="35" t="s">
        <v>299</v>
      </c>
      <c r="C398" s="294"/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8330861.04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423817.19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7596797.5999999996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513488.01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1586418.2000000007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615207.16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219225.21000000002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1408681.95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6202865.9799999995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-568.7800000000002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66564.540000000023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1773440.01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1257982.82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10656878.030000007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32320797.920000009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211031087.47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-5566333.999999702</v>
      </c>
      <c r="E417" s="25"/>
    </row>
    <row r="418" spans="1:13" x14ac:dyDescent="0.25">
      <c r="A418" s="25" t="s">
        <v>532</v>
      </c>
      <c r="B418" s="16"/>
      <c r="C418" s="294">
        <v>5600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5600</v>
      </c>
      <c r="E420" s="25"/>
      <c r="F420" s="11">
        <f>D420-C399</f>
        <v>-8325261.04</v>
      </c>
    </row>
    <row r="421" spans="1:13" x14ac:dyDescent="0.25">
      <c r="A421" s="25" t="s">
        <v>535</v>
      </c>
      <c r="B421" s="16"/>
      <c r="C421" s="22"/>
      <c r="D421" s="25">
        <f>D417+D420</f>
        <v>-5560733.999999702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-5560733.999999702</v>
      </c>
      <c r="E424" s="16"/>
    </row>
    <row r="426" spans="1:13" ht="29.1" customHeight="1" x14ac:dyDescent="0.25">
      <c r="A426" s="339" t="s">
        <v>539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163932.19</v>
      </c>
      <c r="E612" s="219">
        <f>SUM(C624:D647)+SUM(C668:D713)</f>
        <v>180880292.4436982</v>
      </c>
      <c r="F612" s="219">
        <f>CE64-(AX64+BD64+BE64+BG64+BJ64+BN64+BP64+BQ64+CB64+CC64+CD64)</f>
        <v>30558165.149999999</v>
      </c>
      <c r="G612" s="217">
        <f>CE91-(AX91+AY91+BD91+BE91+BG91+BJ91+BN91+BP91+BQ91+CB91+CC91+CD91)</f>
        <v>51617</v>
      </c>
      <c r="H612" s="222">
        <f>CE60-(AX60+AY60+AZ60+BD60+BE60+BG60+BJ60+BN60+BO60+BP60+BQ60+BR60+CB60+CC60+CD60)</f>
        <v>605</v>
      </c>
      <c r="I612" s="217">
        <f>CE92-(AX92+AY92+AZ92+BD92+BE92+BF92+BG92+BJ92+BN92+BO92+BP92+BQ92+BR92+CB92+CC92+CD92)</f>
        <v>54704.000000000007</v>
      </c>
      <c r="J612" s="217">
        <f>CE93-(AX93+AY93+AZ93+BA93+BD93+BE93+BF93+BG93+BJ93+BN93+BO93+BP93+BQ93+BR93+CB93+CC93+CD93)</f>
        <v>371528.5</v>
      </c>
      <c r="K612" s="217">
        <f>CE89-(AW89+AX89+AY89+AZ89+BA89+BB89+BC89+BD89+BE89+BF89+BG89+BH89+BI89+BJ89+BK89+BL89+BM89+BN89+BO89+BP89+BQ89+BR89+BS89+BT89+BU89+BV89+BW89+BX89+CB89+CC89+CD89)</f>
        <v>1160826827.6699998</v>
      </c>
      <c r="L612" s="223">
        <f>CE94-(AW94+AX94+AY94+AZ94+BA94+BB94+BC94+BD94+BE94+BF94+BG94+BH94+BI94+BJ94+BK94+BL94+BM94+BN94+BO94+BP94+BQ94+BR94+BS94+BT94+BU94+BV94+BW94+BX94+BY94+BZ94+CA94+CB94+CC94+CD94)</f>
        <v>268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1003986.1600000001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1003986.1600000001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0</v>
      </c>
      <c r="D619" s="217">
        <f>(D615/D612)*BN90</f>
        <v>63577.387253595538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14609079.65000001</v>
      </c>
      <c r="D620" s="217">
        <f>(D615/D612)*CC90</f>
        <v>257800.08904822421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-29335.46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14901121.666301828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15707.920104218703</v>
      </c>
      <c r="E624" s="219">
        <f>(E623/E612)*SUM(C624:D624)</f>
        <v>1294.0361021937642</v>
      </c>
      <c r="F624" s="219">
        <f>SUM(C624:E624)</f>
        <v>17001.956206412469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-363018.08999999979</v>
      </c>
      <c r="D625" s="217">
        <f>(D615/D612)*AY90</f>
        <v>33554.419136776007</v>
      </c>
      <c r="E625" s="219">
        <f>(E623/E612)*SUM(C625:D625)</f>
        <v>-27141.58727760482</v>
      </c>
      <c r="F625" s="219">
        <f>(F624/F612)*AY64</f>
        <v>276.30362978685002</v>
      </c>
      <c r="G625" s="217">
        <f>SUM(C625:F625)</f>
        <v>-356328.95451104175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24.93</v>
      </c>
      <c r="D626" s="217">
        <f>(D615/D612)*BR90</f>
        <v>0</v>
      </c>
      <c r="E626" s="219">
        <f>(E623/E612)*SUM(C626:D626)</f>
        <v>2.0537614027605304</v>
      </c>
      <c r="F626" s="219">
        <f>(F624/F612)*BR64</f>
        <v>1.38705568919233E-2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26.997631959652452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33705.360000000335</v>
      </c>
      <c r="D629" s="217">
        <f>(D615/D612)*BF90</f>
        <v>14021.566806821775</v>
      </c>
      <c r="E629" s="219">
        <f>(E623/E612)*SUM(C629:D629)</f>
        <v>3931.7978398807918</v>
      </c>
      <c r="F629" s="219">
        <f>(F624/F612)*BF64</f>
        <v>120.63631155548366</v>
      </c>
      <c r="G629" s="217">
        <f>(G625/G612)*BF91</f>
        <v>0</v>
      </c>
      <c r="H629" s="219">
        <f>(H628/H612)*BF60</f>
        <v>1.2941013666610266</v>
      </c>
      <c r="I629" s="217">
        <f>SUM(C629:H629)</f>
        <v>51780.655059625053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36003.149999999965</v>
      </c>
      <c r="D630" s="217">
        <f>(D615/D612)*BA90</f>
        <v>0</v>
      </c>
      <c r="E630" s="219">
        <f>(E623/E612)*SUM(C630:D630)</f>
        <v>2965.9799377375739</v>
      </c>
      <c r="F630" s="219">
        <f>(F624/F612)*BA64</f>
        <v>0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38969.12993773754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-862264.15</v>
      </c>
      <c r="D631" s="217">
        <f>(D615/D612)*AW90</f>
        <v>0</v>
      </c>
      <c r="E631" s="219">
        <f>(E623/E612)*SUM(C631:D631)</f>
        <v>-71034.289219980608</v>
      </c>
      <c r="F631" s="219">
        <f>(F624/F612)*AW64</f>
        <v>0</v>
      </c>
      <c r="G631" s="217">
        <f>(G625/G612)*AW91</f>
        <v>0</v>
      </c>
      <c r="H631" s="219">
        <f>(H628/H612)*AW60</f>
        <v>0.401617665515491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38969.12993773754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247.10998399831161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-320810.07999999996</v>
      </c>
      <c r="D634" s="217">
        <f>(D615/D612)*BI90</f>
        <v>0</v>
      </c>
      <c r="E634" s="219">
        <f>(E623/E612)*SUM(C634:D634)</f>
        <v>-26428.694742098593</v>
      </c>
      <c r="F634" s="219">
        <f>(F624/F612)*BI64</f>
        <v>67.965806663643775</v>
      </c>
      <c r="G634" s="217">
        <f>(G625/G612)*BI91</f>
        <v>0</v>
      </c>
      <c r="H634" s="219">
        <f>(H628/H612)*BI60</f>
        <v>0.22312092528638389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251.03236469669753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772.86</v>
      </c>
      <c r="D637" s="217">
        <f>(D615/D612)*BL90</f>
        <v>0</v>
      </c>
      <c r="E637" s="219">
        <f>(E623/E612)*SUM(C637:D637)</f>
        <v>63.669074919274109</v>
      </c>
      <c r="F637" s="219">
        <f>(F624/F612)*BL64</f>
        <v>0.43000395505382438</v>
      </c>
      <c r="G637" s="217">
        <f>(G625/G612)*BL91</f>
        <v>0</v>
      </c>
      <c r="H637" s="219">
        <f>(H628/H612)*BL60</f>
        <v>0</v>
      </c>
      <c r="I637" s="217">
        <f>(I629/I612)*BL92</f>
        <v>600.12424685304256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95.44459699405688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1117.8784990399811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11642.482725082855</v>
      </c>
      <c r="E643" s="219">
        <f>(E623/E612)*SUM(C643:D643)</f>
        <v>959.12080437550765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27.456664888701294</v>
      </c>
      <c r="J644" s="217">
        <f>(J630/J612)*BX93</f>
        <v>0</v>
      </c>
      <c r="K644" s="219">
        <f>SUM(C631:J644)</f>
        <v>-1225721.8845142839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0</v>
      </c>
      <c r="D645" s="217">
        <f>(D615/D612)*BY90</f>
        <v>7135.169949516322</v>
      </c>
      <c r="E645" s="219">
        <f>(E623/E612)*SUM(C645:D645)</f>
        <v>587.80331506030586</v>
      </c>
      <c r="F645" s="219">
        <f>(F624/F612)*BY64</f>
        <v>0</v>
      </c>
      <c r="G645" s="217">
        <f>(G625/G612)*BY91</f>
        <v>0</v>
      </c>
      <c r="H645" s="219">
        <f>(H628/H612)*BY60</f>
        <v>0</v>
      </c>
      <c r="I645" s="217">
        <f>(I629/I612)*BY92</f>
        <v>388.31568914020397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78674.830000000016</v>
      </c>
      <c r="D646" s="217">
        <f>(D615/D612)*BZ90</f>
        <v>0</v>
      </c>
      <c r="E646" s="219">
        <f>(E623/E612)*SUM(C646:D646)</f>
        <v>6481.3208673383988</v>
      </c>
      <c r="F646" s="219">
        <f>(F624/F612)*BZ64</f>
        <v>0</v>
      </c>
      <c r="G646" s="217">
        <f>(G625/G612)*BZ91</f>
        <v>0</v>
      </c>
      <c r="H646" s="219">
        <f>(H628/H612)*BZ60</f>
        <v>0.401617665515491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746.55979292611607</v>
      </c>
      <c r="J647" s="217">
        <f>(J630/J612)*CA93</f>
        <v>0</v>
      </c>
      <c r="K647" s="219">
        <v>0</v>
      </c>
      <c r="L647" s="219">
        <f>SUM(C645:K647)</f>
        <v>94014.401231646872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14186819.160000008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13369060.5</v>
      </c>
      <c r="D668" s="217">
        <f>(D615/D612)*C90</f>
        <v>51518.690364390313</v>
      </c>
      <c r="E668" s="219">
        <f>(E623/E612)*SUM(C668:D668)</f>
        <v>1105602.3884421</v>
      </c>
      <c r="F668" s="219">
        <f>(F624/F612)*C64</f>
        <v>356.04222878990322</v>
      </c>
      <c r="G668" s="217">
        <f>(G625/G612)*C91</f>
        <v>-34976.893338534035</v>
      </c>
      <c r="H668" s="219">
        <f>(H628/H612)*C60</f>
        <v>2.8559478436657137</v>
      </c>
      <c r="I668" s="217">
        <f>(I629/I612)*C92</f>
        <v>2803.1947391131225</v>
      </c>
      <c r="J668" s="217">
        <f>(J630/J612)*C93</f>
        <v>0</v>
      </c>
      <c r="K668" s="217">
        <f>(K644/K612)*C89</f>
        <v>-39228.536663552986</v>
      </c>
      <c r="L668" s="217">
        <f>(L647/L612)*C94</f>
        <v>14032.000183827891</v>
      </c>
      <c r="M668" s="202">
        <f t="shared" ref="M668:M713" si="24">ROUND(SUM(D668:L668),0)</f>
        <v>1100110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13298924.210000001</v>
      </c>
      <c r="D669" s="217">
        <f>(D615/D612)*D90</f>
        <v>0</v>
      </c>
      <c r="E669" s="219">
        <f>(E623/E612)*SUM(C669:D669)</f>
        <v>1095580.3145100514</v>
      </c>
      <c r="F669" s="219">
        <f>(F624/F612)*D64</f>
        <v>2458.5445918760811</v>
      </c>
      <c r="G669" s="217">
        <f>(G625/G612)*D91</f>
        <v>-67356.668150954807</v>
      </c>
      <c r="H669" s="219">
        <f>(H628/H612)*D60</f>
        <v>0.93710788620281238</v>
      </c>
      <c r="I669" s="217">
        <f>(I629/I612)*D92</f>
        <v>0</v>
      </c>
      <c r="J669" s="217">
        <f>(J630/J612)*D93</f>
        <v>0</v>
      </c>
      <c r="K669" s="217">
        <f>(K644/K612)*D89</f>
        <v>-102142.45245143151</v>
      </c>
      <c r="L669" s="217">
        <f>(L647/L612)*D94</f>
        <v>2104.8000275741833</v>
      </c>
      <c r="M669" s="202">
        <f t="shared" si="24"/>
        <v>930645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13622896.6</v>
      </c>
      <c r="D670" s="217">
        <f>(D615/D612)*E90</f>
        <v>0</v>
      </c>
      <c r="E670" s="219">
        <f>(E623/E612)*SUM(C670:D670)</f>
        <v>1122269.5239020321</v>
      </c>
      <c r="F670" s="219">
        <f>(F624/F612)*E64</f>
        <v>406.01250402215823</v>
      </c>
      <c r="G670" s="217">
        <f>(G625/G612)*E91</f>
        <v>-169676.96656941253</v>
      </c>
      <c r="H670" s="219">
        <f>(H628/H612)*E60</f>
        <v>2.231209252863839</v>
      </c>
      <c r="I670" s="217">
        <f>(I629/I612)*E92</f>
        <v>3982.5238690944834</v>
      </c>
      <c r="J670" s="217">
        <f>(J630/J612)*E93</f>
        <v>0</v>
      </c>
      <c r="K670" s="217">
        <f>(K644/K612)*E89</f>
        <v>-43989.536730001702</v>
      </c>
      <c r="L670" s="217">
        <f>(L647/L612)*E94</f>
        <v>11927.200156253706</v>
      </c>
      <c r="M670" s="202">
        <f t="shared" si="24"/>
        <v>924921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7349485.5200000005</v>
      </c>
      <c r="D671" s="217">
        <f>(D615/D612)*F90</f>
        <v>142510.05171014188</v>
      </c>
      <c r="E671" s="219">
        <f>(E623/E612)*SUM(C671:D671)</f>
        <v>617199.01062298845</v>
      </c>
      <c r="F671" s="219">
        <f>(F624/F612)*F64</f>
        <v>151.50142193259879</v>
      </c>
      <c r="G671" s="217">
        <f>(G625/G612)*F91</f>
        <v>0</v>
      </c>
      <c r="H671" s="219">
        <f>(H628/H612)*F60</f>
        <v>1.2494771816037498</v>
      </c>
      <c r="I671" s="217">
        <f>(I629/I612)*F92</f>
        <v>0</v>
      </c>
      <c r="J671" s="217">
        <f>(J630/J612)*F93</f>
        <v>0</v>
      </c>
      <c r="K671" s="217">
        <f>(K644/K612)*F89</f>
        <v>-23569.447224448966</v>
      </c>
      <c r="L671" s="217">
        <f>(L647/L612)*F94</f>
        <v>6665.2000873182478</v>
      </c>
      <c r="M671" s="202">
        <f t="shared" si="24"/>
        <v>742958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-8218.6781404584017</v>
      </c>
      <c r="H675" s="219">
        <f>(H628/H612)*J60</f>
        <v>0</v>
      </c>
      <c r="I675" s="217">
        <f>(I629/I612)*J92</f>
        <v>237.95776236874454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24"/>
        <v>-7981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1204779.7700000003</v>
      </c>
      <c r="D680" s="217">
        <f>(D615/D612)*O90</f>
        <v>0</v>
      </c>
      <c r="E680" s="219">
        <f>(E623/E612)*SUM(C680:D680)</f>
        <v>99251.110728147192</v>
      </c>
      <c r="F680" s="219">
        <f>(F624/F612)*O64</f>
        <v>74.28137778199364</v>
      </c>
      <c r="G680" s="217">
        <f>(G625/G612)*O91</f>
        <v>-65766.399843647087</v>
      </c>
      <c r="H680" s="219">
        <f>(H628/H612)*O60</f>
        <v>0</v>
      </c>
      <c r="I680" s="217">
        <f>(I629/I612)*O92</f>
        <v>7516.588878340177</v>
      </c>
      <c r="J680" s="217">
        <f>(J630/J612)*O93</f>
        <v>0</v>
      </c>
      <c r="K680" s="217">
        <f>(K644/K612)*O89</f>
        <v>0</v>
      </c>
      <c r="L680" s="217">
        <f>(L647/L612)*O94</f>
        <v>0</v>
      </c>
      <c r="M680" s="202">
        <f t="shared" si="24"/>
        <v>41076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53526702.159999989</v>
      </c>
      <c r="D681" s="217">
        <f>(D615/D612)*P90</f>
        <v>111447.28311091068</v>
      </c>
      <c r="E681" s="219">
        <f>(E623/E612)*SUM(C681:D681)</f>
        <v>4418771.0004718173</v>
      </c>
      <c r="F681" s="219">
        <f>(F624/F612)*P64</f>
        <v>8184.2624000541146</v>
      </c>
      <c r="G681" s="217">
        <f>(G625/G612)*P91</f>
        <v>0</v>
      </c>
      <c r="H681" s="219">
        <f>(H628/H612)*P60</f>
        <v>3.3021896942384816</v>
      </c>
      <c r="I681" s="217">
        <f>(I629/I612)*P92</f>
        <v>753.09709409009258</v>
      </c>
      <c r="J681" s="217">
        <f>(J630/J612)*P93</f>
        <v>0</v>
      </c>
      <c r="K681" s="217">
        <f>(K644/K612)*P89</f>
        <v>-248842.64337886384</v>
      </c>
      <c r="L681" s="217">
        <f>(L647/L612)*P94</f>
        <v>15084.400197614983</v>
      </c>
      <c r="M681" s="202">
        <f t="shared" si="24"/>
        <v>4305401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1320714.21</v>
      </c>
      <c r="D682" s="217">
        <f>(D615/D612)*Q90</f>
        <v>0</v>
      </c>
      <c r="E682" s="219">
        <f>(E623/E612)*SUM(C682:D682)</f>
        <v>108801.9201193488</v>
      </c>
      <c r="F682" s="219">
        <f>(F624/F612)*Q64</f>
        <v>41.705982673313017</v>
      </c>
      <c r="G682" s="217">
        <f>(G625/G612)*Q91</f>
        <v>0</v>
      </c>
      <c r="H682" s="219">
        <f>(H628/H612)*Q60</f>
        <v>0.31236929540093744</v>
      </c>
      <c r="I682" s="217">
        <f>(I629/I612)*Q92</f>
        <v>957.06089040615927</v>
      </c>
      <c r="J682" s="217">
        <f>(J630/J612)*Q93</f>
        <v>0</v>
      </c>
      <c r="K682" s="217">
        <f>(K644/K612)*Q89</f>
        <v>-3476.3026056485146</v>
      </c>
      <c r="L682" s="217">
        <f>(L647/L612)*Q94</f>
        <v>2104.8000275741833</v>
      </c>
      <c r="M682" s="202">
        <f t="shared" si="24"/>
        <v>108429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3716761.0899999994</v>
      </c>
      <c r="D683" s="217">
        <f>(D615/D612)*R90</f>
        <v>18070.039600398191</v>
      </c>
      <c r="E683" s="219">
        <f>(E623/E612)*SUM(C683:D683)</f>
        <v>307679.58362622582</v>
      </c>
      <c r="F683" s="219">
        <f>(F624/F612)*R64</f>
        <v>12.8274331501161</v>
      </c>
      <c r="G683" s="217">
        <f>(G625/G612)*R91</f>
        <v>0</v>
      </c>
      <c r="H683" s="219">
        <f>(H628/H612)*R60</f>
        <v>0.71398696091642844</v>
      </c>
      <c r="I683" s="217">
        <f>(I629/I612)*R92</f>
        <v>113.74904025319107</v>
      </c>
      <c r="J683" s="217">
        <f>(J630/J612)*R93</f>
        <v>0</v>
      </c>
      <c r="K683" s="217">
        <f>(K644/K612)*R89</f>
        <v>-35991.410057368426</v>
      </c>
      <c r="L683" s="217">
        <f>(L647/L612)*R94</f>
        <v>5612.8000735311562</v>
      </c>
      <c r="M683" s="202">
        <f t="shared" si="24"/>
        <v>295498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-854406.98999999964</v>
      </c>
      <c r="D684" s="217">
        <f>(D615/D612)*S90</f>
        <v>0</v>
      </c>
      <c r="E684" s="219">
        <f>(E623/E612)*SUM(C684:D684)</f>
        <v>-70387.007553582094</v>
      </c>
      <c r="F684" s="219">
        <f>(F624/F612)*S64</f>
        <v>387.41922002348474</v>
      </c>
      <c r="G684" s="217">
        <f>(G625/G612)*S91</f>
        <v>0</v>
      </c>
      <c r="H684" s="219">
        <f>(H628/H612)*S60</f>
        <v>0.62473859080187488</v>
      </c>
      <c r="I684" s="217">
        <f>(I629/I612)*S92</f>
        <v>962.2907313373405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24"/>
        <v>-69037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9774447.870000001</v>
      </c>
      <c r="D686" s="217">
        <f>(D615/D612)*U90</f>
        <v>16805.35118233948</v>
      </c>
      <c r="E686" s="219">
        <f>(E623/E612)*SUM(C686:D686)</f>
        <v>806614.43844039331</v>
      </c>
      <c r="F686" s="219">
        <f>(F624/F612)*U64</f>
        <v>850.2610480808687</v>
      </c>
      <c r="G686" s="217">
        <f>(G625/G612)*U91</f>
        <v>0</v>
      </c>
      <c r="H686" s="219">
        <f>(H628/H612)*U60</f>
        <v>1.6510948471192408</v>
      </c>
      <c r="I686" s="217">
        <f>(I629/I612)*U92</f>
        <v>913.9147027239145</v>
      </c>
      <c r="J686" s="217">
        <f>(J630/J612)*U93</f>
        <v>0</v>
      </c>
      <c r="K686" s="217">
        <f>(K644/K612)*U89</f>
        <v>-91167.502800791524</v>
      </c>
      <c r="L686" s="217">
        <f>(L647/L612)*U94</f>
        <v>0</v>
      </c>
      <c r="M686" s="202">
        <f t="shared" si="24"/>
        <v>734018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6341295.7299999995</v>
      </c>
      <c r="D688" s="217">
        <f>(D615/D612)*W90</f>
        <v>5403.128634692187</v>
      </c>
      <c r="E688" s="219">
        <f>(E623/E612)*SUM(C688:D688)</f>
        <v>522848.18093895871</v>
      </c>
      <c r="F688" s="219">
        <f>(F624/F612)*W64</f>
        <v>116.11041505088575</v>
      </c>
      <c r="G688" s="217">
        <f>(G625/G612)*W91</f>
        <v>0</v>
      </c>
      <c r="H688" s="219">
        <f>(H628/H612)*W60</f>
        <v>0.62473859080187488</v>
      </c>
      <c r="I688" s="217">
        <f>(I629/I612)*W92</f>
        <v>294.17855237894241</v>
      </c>
      <c r="J688" s="217">
        <f>(J630/J612)*W93</f>
        <v>0</v>
      </c>
      <c r="K688" s="217">
        <f>(K644/K612)*W89</f>
        <v>-149000.64650862504</v>
      </c>
      <c r="L688" s="217">
        <f>(L647/L612)*W94</f>
        <v>0</v>
      </c>
      <c r="M688" s="202">
        <f t="shared" si="24"/>
        <v>379662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4530759.3500000006</v>
      </c>
      <c r="D689" s="217">
        <f>(D615/D612)*X90</f>
        <v>5815.1169634224989</v>
      </c>
      <c r="E689" s="219">
        <f>(E623/E612)*SUM(C689:D689)</f>
        <v>373728.10032083455</v>
      </c>
      <c r="F689" s="219">
        <f>(F624/F612)*X64</f>
        <v>173.51434623956931</v>
      </c>
      <c r="G689" s="217">
        <f>(G625/G612)*X91</f>
        <v>0</v>
      </c>
      <c r="H689" s="219">
        <f>(H628/H612)*X60</f>
        <v>0.26774511034366066</v>
      </c>
      <c r="I689" s="217">
        <f>(I629/I612)*X92</f>
        <v>1993.8768550128318</v>
      </c>
      <c r="J689" s="217">
        <f>(J630/J612)*X93</f>
        <v>0</v>
      </c>
      <c r="K689" s="217">
        <f>(K644/K612)*X89</f>
        <v>-123758.48907813193</v>
      </c>
      <c r="L689" s="217">
        <f>(L647/L612)*X94</f>
        <v>0</v>
      </c>
      <c r="M689" s="202">
        <f t="shared" si="24"/>
        <v>257952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5202789.0299999993</v>
      </c>
      <c r="D690" s="217">
        <f>(D615/D612)*Y90</f>
        <v>121085.49498033304</v>
      </c>
      <c r="E690" s="219">
        <f>(E623/E612)*SUM(C690:D690)</f>
        <v>438586.76343941677</v>
      </c>
      <c r="F690" s="219">
        <f>(F624/F612)*Y64</f>
        <v>80.859065148131464</v>
      </c>
      <c r="G690" s="217">
        <f>(G625/G612)*Y91</f>
        <v>0</v>
      </c>
      <c r="H690" s="219">
        <f>(H628/H612)*Y60</f>
        <v>0.71398696091642844</v>
      </c>
      <c r="I690" s="217">
        <f>(I629/I612)*Y92</f>
        <v>4685.9374743383541</v>
      </c>
      <c r="J690" s="217">
        <f>(J630/J612)*Y93</f>
        <v>0</v>
      </c>
      <c r="K690" s="217">
        <f>(K644/K612)*Y89</f>
        <v>-42996.990740975372</v>
      </c>
      <c r="L690" s="217">
        <f>(L647/L612)*Y94</f>
        <v>0</v>
      </c>
      <c r="M690" s="202">
        <f t="shared" si="24"/>
        <v>521443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1677.4714786763693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1677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1565360.5699999998</v>
      </c>
      <c r="D692" s="217">
        <f>(D615/D612)*AA90</f>
        <v>30830.225164685475</v>
      </c>
      <c r="E692" s="219">
        <f>(E623/E612)*SUM(C692:D692)</f>
        <v>131495.99063581511</v>
      </c>
      <c r="F692" s="219">
        <f>(F624/F612)*AA64</f>
        <v>106.20825063560829</v>
      </c>
      <c r="G692" s="217">
        <f>(G625/G612)*AA91</f>
        <v>0</v>
      </c>
      <c r="H692" s="219">
        <f>(H628/H612)*AA60</f>
        <v>4.4624185057276777E-2</v>
      </c>
      <c r="I692" s="217">
        <f>(I629/I612)*AA92</f>
        <v>121.59380164996286</v>
      </c>
      <c r="J692" s="217">
        <f>(J630/J612)*AA93</f>
        <v>0</v>
      </c>
      <c r="K692" s="217">
        <f>(K644/K612)*AA89</f>
        <v>-14589.298009929998</v>
      </c>
      <c r="L692" s="217">
        <f>(L647/L612)*AA94</f>
        <v>0</v>
      </c>
      <c r="M692" s="202">
        <f t="shared" si="24"/>
        <v>147965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7586405.6499999994</v>
      </c>
      <c r="D693" s="217">
        <f>(D615/D612)*AB90</f>
        <v>7701.9218439819542</v>
      </c>
      <c r="E693" s="219">
        <f>(E623/E612)*SUM(C693:D693)</f>
        <v>625611.11189188377</v>
      </c>
      <c r="F693" s="219">
        <f>(F624/F612)*AB64</f>
        <v>1620.7974623001999</v>
      </c>
      <c r="G693" s="217">
        <f>(G625/G612)*AB91</f>
        <v>0</v>
      </c>
      <c r="H693" s="219">
        <f>(H628/H612)*AB60</f>
        <v>0.93710788620281238</v>
      </c>
      <c r="I693" s="217">
        <f>(I629/I612)*AB92</f>
        <v>419.69473472729123</v>
      </c>
      <c r="J693" s="217">
        <f>(J630/J612)*AB93</f>
        <v>0</v>
      </c>
      <c r="K693" s="217">
        <f>(K644/K612)*AB89</f>
        <v>-37327.467224804102</v>
      </c>
      <c r="L693" s="217">
        <f>(L647/L612)*AB94</f>
        <v>0</v>
      </c>
      <c r="M693" s="202">
        <f t="shared" si="24"/>
        <v>598027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2627176.63</v>
      </c>
      <c r="D694" s="217">
        <f>(D615/D612)*AC90</f>
        <v>10417.602901297178</v>
      </c>
      <c r="E694" s="219">
        <f>(E623/E612)*SUM(C694:D694)</f>
        <v>217287.97559873457</v>
      </c>
      <c r="F694" s="219">
        <f>(F624/F612)*AC64</f>
        <v>100.24335479194119</v>
      </c>
      <c r="G694" s="217">
        <f>(G625/G612)*AC91</f>
        <v>0</v>
      </c>
      <c r="H694" s="219">
        <f>(H628/H612)*AC60</f>
        <v>0.71398696091642844</v>
      </c>
      <c r="I694" s="217">
        <f>(I629/I612)*AC92</f>
        <v>1410.7495911861283</v>
      </c>
      <c r="J694" s="217">
        <f>(J630/J612)*AC93</f>
        <v>0</v>
      </c>
      <c r="K694" s="217">
        <f>(K644/K612)*AC89</f>
        <v>-13222.226265671687</v>
      </c>
      <c r="L694" s="217">
        <f>(L647/L612)*AC94</f>
        <v>0</v>
      </c>
      <c r="M694" s="202">
        <f t="shared" si="24"/>
        <v>215995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2379016.64</v>
      </c>
      <c r="D696" s="217">
        <f>(D615/D612)*AE90</f>
        <v>25799.092532477</v>
      </c>
      <c r="E696" s="219">
        <f>(E623/E612)*SUM(C696:D696)</f>
        <v>198111.4212686118</v>
      </c>
      <c r="F696" s="219">
        <f>(F624/F612)*AE64</f>
        <v>19.790313614826584</v>
      </c>
      <c r="G696" s="217">
        <f>(G625/G612)*AE91</f>
        <v>0</v>
      </c>
      <c r="H696" s="219">
        <f>(H628/H612)*AE60</f>
        <v>1.1156046264319195</v>
      </c>
      <c r="I696" s="217">
        <f>(I629/I612)*AE92</f>
        <v>1404.2122900221518</v>
      </c>
      <c r="J696" s="217">
        <f>(J630/J612)*AE93</f>
        <v>0</v>
      </c>
      <c r="K696" s="217">
        <f>(K644/K612)*AE89</f>
        <v>-7544.4648386063991</v>
      </c>
      <c r="L696" s="217">
        <f>(L647/L612)*AE94</f>
        <v>701.60000919139452</v>
      </c>
      <c r="M696" s="202">
        <f t="shared" si="24"/>
        <v>218493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30311112.059999999</v>
      </c>
      <c r="D698" s="217">
        <f>(D615/D612)*AG90</f>
        <v>39724.751249096356</v>
      </c>
      <c r="E698" s="219">
        <f>(E623/E612)*SUM(C698:D698)</f>
        <v>2500336.0282561928</v>
      </c>
      <c r="F698" s="219">
        <f>(F624/F612)*AG64</f>
        <v>1040.0158023447732</v>
      </c>
      <c r="G698" s="217">
        <f>(G625/G612)*AG91</f>
        <v>-6480.2798757714245</v>
      </c>
      <c r="H698" s="219">
        <f>(H628/H612)*AG60</f>
        <v>4.6409152459567853</v>
      </c>
      <c r="I698" s="217">
        <f>(I629/I612)*AG92</f>
        <v>1415.9794321173097</v>
      </c>
      <c r="J698" s="217">
        <f>(J630/J612)*AG93</f>
        <v>0</v>
      </c>
      <c r="K698" s="217">
        <f>(K644/K612)*AG89</f>
        <v>-235187.40172179125</v>
      </c>
      <c r="L698" s="217">
        <f>(L647/L612)*AG94</f>
        <v>23503.600307911718</v>
      </c>
      <c r="M698" s="202">
        <f t="shared" si="24"/>
        <v>2324357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-2726.7467060137642</v>
      </c>
      <c r="H700" s="219">
        <f>(H628/H612)*AI60</f>
        <v>0</v>
      </c>
      <c r="I700" s="217">
        <f>(I629/I612)*AI92</f>
        <v>1659.1670354172352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-1068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870988.99000000011</v>
      </c>
      <c r="D701" s="217">
        <f>(D615/D612)*AJ90</f>
        <v>0</v>
      </c>
      <c r="E701" s="219">
        <f>(E623/E612)*SUM(C701:D701)</f>
        <v>71753.051339405443</v>
      </c>
      <c r="F701" s="219">
        <f>(F624/F612)*AJ64</f>
        <v>28.759856947915967</v>
      </c>
      <c r="G701" s="217">
        <f>(G625/G612)*AJ91</f>
        <v>0</v>
      </c>
      <c r="H701" s="219">
        <f>(H628/H612)*AJ60</f>
        <v>0</v>
      </c>
      <c r="I701" s="217">
        <f>(I629/I612)*AJ92</f>
        <v>0</v>
      </c>
      <c r="J701" s="217">
        <f>(J630/J612)*AJ93</f>
        <v>0</v>
      </c>
      <c r="K701" s="217">
        <f>(K644/K612)*AJ89</f>
        <v>-325.64190101019227</v>
      </c>
      <c r="L701" s="217">
        <f>(L647/L612)*AJ94</f>
        <v>0</v>
      </c>
      <c r="M701" s="202">
        <f t="shared" si="24"/>
        <v>71456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381163.69000000006</v>
      </c>
      <c r="D702" s="217">
        <f>(D615/D612)*AK90</f>
        <v>0</v>
      </c>
      <c r="E702" s="219">
        <f>(E623/E612)*SUM(C702:D702)</f>
        <v>31400.692926425192</v>
      </c>
      <c r="F702" s="219">
        <f>(F624/F612)*AK64</f>
        <v>1.1894350272411773</v>
      </c>
      <c r="G702" s="217">
        <f>(G625/G612)*AK91</f>
        <v>0</v>
      </c>
      <c r="H702" s="219">
        <f>(H628/H612)*AK60</f>
        <v>0.22312092528638389</v>
      </c>
      <c r="I702" s="217">
        <f>(I629/I612)*AK92</f>
        <v>0</v>
      </c>
      <c r="J702" s="217">
        <f>(J630/J612)*AK93</f>
        <v>0</v>
      </c>
      <c r="K702" s="217">
        <f>(K644/K612)*AK89</f>
        <v>-1845.9147703010105</v>
      </c>
      <c r="L702" s="217">
        <f>(L647/L612)*AK94</f>
        <v>0</v>
      </c>
      <c r="M702" s="202">
        <f t="shared" si="24"/>
        <v>29556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197120.14</v>
      </c>
      <c r="D703" s="217">
        <f>(D615/D612)*AL90</f>
        <v>0</v>
      </c>
      <c r="E703" s="219">
        <f>(E623/E612)*SUM(C703:D703)</f>
        <v>16238.978549488655</v>
      </c>
      <c r="F703" s="219">
        <f>(F624/F612)*AL64</f>
        <v>1.0568941502739102</v>
      </c>
      <c r="G703" s="217">
        <f>(G625/G612)*AL91</f>
        <v>0</v>
      </c>
      <c r="H703" s="219">
        <f>(H628/H612)*AL60</f>
        <v>8.9248370114553555E-2</v>
      </c>
      <c r="I703" s="217">
        <f>(I629/I612)*AL92</f>
        <v>0</v>
      </c>
      <c r="J703" s="217">
        <f>(J630/J612)*AL93</f>
        <v>0</v>
      </c>
      <c r="K703" s="217">
        <f>(K644/K612)*AL89</f>
        <v>-781.01957930845856</v>
      </c>
      <c r="L703" s="217">
        <f>(L647/L612)*AL94</f>
        <v>0</v>
      </c>
      <c r="M703" s="202">
        <f t="shared" si="24"/>
        <v>15459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-174468.55999999997</v>
      </c>
      <c r="D706" s="217">
        <f>(D615/D612)*AO90</f>
        <v>0</v>
      </c>
      <c r="E706" s="219">
        <f>(E623/E612)*SUM(C706:D706)</f>
        <v>-14372.915945576</v>
      </c>
      <c r="F706" s="219">
        <f>(F624/F612)*AO64</f>
        <v>135.56134234407156</v>
      </c>
      <c r="G706" s="217">
        <f>(G625/G612)*AO91</f>
        <v>0</v>
      </c>
      <c r="H706" s="219">
        <f>(H628/H612)*AO60</f>
        <v>0.84785951608825871</v>
      </c>
      <c r="I706" s="217">
        <f>(I629/I612)*AO92</f>
        <v>0</v>
      </c>
      <c r="J706" s="217">
        <f>(J630/J612)*AO93</f>
        <v>0</v>
      </c>
      <c r="K706" s="217">
        <f>(K644/K612)*AO89</f>
        <v>-15.383837375633817</v>
      </c>
      <c r="L706" s="217">
        <f>(L647/L612)*AO94</f>
        <v>0</v>
      </c>
      <c r="M706" s="202">
        <f t="shared" si="24"/>
        <v>-14252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3446510.09</v>
      </c>
      <c r="D713" s="217">
        <f>(D615/D612)*AV90</f>
        <v>13418.374737598519</v>
      </c>
      <c r="E713" s="219">
        <f>(E623/E612)*SUM(C713:D713)</f>
        <v>285032.79330888804</v>
      </c>
      <c r="F713" s="219">
        <f>(F624/F612)*AV64</f>
        <v>189.64183691447741</v>
      </c>
      <c r="G713" s="217">
        <f>(G625/G612)*AV91</f>
        <v>-1126.3218862496817</v>
      </c>
      <c r="H713" s="219">
        <f>(H628/H612)*AV60</f>
        <v>0.58011440574459816</v>
      </c>
      <c r="I713" s="217">
        <f>(I629/I612)*AV92</f>
        <v>14983.494267834132</v>
      </c>
      <c r="J713" s="217">
        <f>(J630/J612)*AV93</f>
        <v>0</v>
      </c>
      <c r="K713" s="217">
        <f>(K644/K612)*AV89</f>
        <v>-10719.108125645364</v>
      </c>
      <c r="L713" s="217">
        <f>(L647/L612)*AV94</f>
        <v>12278.000160849404</v>
      </c>
      <c r="M713" s="202">
        <f t="shared" si="24"/>
        <v>314057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195781414.10999995</v>
      </c>
      <c r="D715" s="202">
        <f>SUM(D616:D647)+SUM(D668:D713)</f>
        <v>1003986.16</v>
      </c>
      <c r="E715" s="202">
        <f>SUM(E624:E647)+SUM(E668:E713)</f>
        <v>14901121.666301824</v>
      </c>
      <c r="F715" s="202">
        <f>SUM(F625:F648)+SUM(F668:F713)</f>
        <v>17001.956206412469</v>
      </c>
      <c r="G715" s="202">
        <f>SUM(G626:G647)+SUM(G668:G713)</f>
        <v>-356328.95451104175</v>
      </c>
      <c r="H715" s="202">
        <f>SUM(H629:H647)+SUM(H668:H713)</f>
        <v>26.997631959652459</v>
      </c>
      <c r="I715" s="202">
        <f>SUM(I630:I647)+SUM(I668:I713)</f>
        <v>51780.655059625053</v>
      </c>
      <c r="J715" s="202">
        <f>SUM(J631:J647)+SUM(J668:J713)</f>
        <v>38969.12993773754</v>
      </c>
      <c r="K715" s="202">
        <f>SUM(K668:K713)</f>
        <v>-1225721.8845142839</v>
      </c>
      <c r="L715" s="202">
        <f>SUM(L668:L713)</f>
        <v>94014.401231646872</v>
      </c>
      <c r="M715" s="202">
        <f>SUM(M668:M713)</f>
        <v>14186817</v>
      </c>
      <c r="N715" s="211" t="s">
        <v>694</v>
      </c>
    </row>
    <row r="716" spans="1:14" s="202" customFormat="1" ht="12.6" customHeight="1" x14ac:dyDescent="0.2">
      <c r="C716" s="214">
        <f>CE85</f>
        <v>195781414.10999998</v>
      </c>
      <c r="D716" s="202">
        <f>D615</f>
        <v>1003986.1600000001</v>
      </c>
      <c r="E716" s="202">
        <f>E623</f>
        <v>14901121.666301828</v>
      </c>
      <c r="F716" s="202">
        <f>F624</f>
        <v>17001.956206412469</v>
      </c>
      <c r="G716" s="202">
        <f>G625</f>
        <v>-356328.95451104175</v>
      </c>
      <c r="H716" s="202">
        <f>H628</f>
        <v>26.997631959652452</v>
      </c>
      <c r="I716" s="202">
        <f>I629</f>
        <v>51780.655059625053</v>
      </c>
      <c r="J716" s="202">
        <f>J630</f>
        <v>38969.12993773754</v>
      </c>
      <c r="K716" s="202">
        <f>K644</f>
        <v>-1225721.8845142839</v>
      </c>
      <c r="L716" s="202">
        <f>L647</f>
        <v>94014.401231646872</v>
      </c>
      <c r="M716" s="202">
        <f>C648</f>
        <v>14186819.160000008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902</v>
      </c>
      <c r="B1" s="169"/>
      <c r="C1" s="169"/>
    </row>
    <row r="2" spans="1:3" ht="20.100000000000001" customHeight="1" x14ac:dyDescent="0.25">
      <c r="A2" s="168"/>
      <c r="B2" s="169"/>
      <c r="C2" s="94" t="s">
        <v>903</v>
      </c>
    </row>
    <row r="3" spans="1:3" ht="20.100000000000001" customHeight="1" x14ac:dyDescent="0.25">
      <c r="A3" s="120" t="str">
        <f>"Hospital: "&amp;data!C98</f>
        <v>Hospital: Capital Medical Center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904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0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135455735.06</v>
      </c>
    </row>
    <row r="9" spans="1:3" ht="20.100000000000001" customHeight="1" x14ac:dyDescent="0.25">
      <c r="A9" s="174">
        <v>5</v>
      </c>
      <c r="B9" s="176" t="s">
        <v>905</v>
      </c>
      <c r="C9" s="176">
        <f>data!C269</f>
        <v>130883388.94</v>
      </c>
    </row>
    <row r="10" spans="1:3" ht="20.100000000000001" customHeight="1" x14ac:dyDescent="0.25">
      <c r="A10" s="174">
        <v>6</v>
      </c>
      <c r="B10" s="176" t="s">
        <v>906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907</v>
      </c>
      <c r="C11" s="176">
        <f>data!C271</f>
        <v>2524880.9900000002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2391643.56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813174.04</v>
      </c>
    </row>
    <row r="15" spans="1:3" ht="20.100000000000001" customHeight="1" x14ac:dyDescent="0.25">
      <c r="A15" s="174">
        <v>11</v>
      </c>
      <c r="B15" s="176" t="s">
        <v>908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909</v>
      </c>
      <c r="C16" s="176">
        <f>data!D276</f>
        <v>10302044.710000005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910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911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912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20903752.199999999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0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175288081.03</v>
      </c>
    </row>
    <row r="28" spans="1:3" ht="20.100000000000001" customHeight="1" x14ac:dyDescent="0.25">
      <c r="A28" s="174">
        <v>24</v>
      </c>
      <c r="B28" s="176" t="s">
        <v>913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34642714.75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1292855.5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-225446.11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914</v>
      </c>
      <c r="C34" s="176">
        <f>data!C292</f>
        <v>29876819.890000001</v>
      </c>
    </row>
    <row r="35" spans="1:3" ht="20.100000000000001" customHeight="1" x14ac:dyDescent="0.25">
      <c r="A35" s="174">
        <v>31</v>
      </c>
      <c r="B35" s="176" t="s">
        <v>915</v>
      </c>
      <c r="C35" s="176">
        <f>data!D293</f>
        <v>202025137.47999996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916</v>
      </c>
      <c r="C37" s="175"/>
    </row>
    <row r="38" spans="1:3" ht="20.100000000000001" customHeight="1" x14ac:dyDescent="0.25">
      <c r="A38" s="174">
        <v>34</v>
      </c>
      <c r="B38" s="176" t="s">
        <v>917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918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5042753.37</v>
      </c>
    </row>
    <row r="42" spans="1:3" ht="20.100000000000001" customHeight="1" x14ac:dyDescent="0.25">
      <c r="A42" s="174">
        <v>38</v>
      </c>
      <c r="B42" s="176" t="s">
        <v>919</v>
      </c>
      <c r="C42" s="176">
        <f>data!D299</f>
        <v>5042753.37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920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921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922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923</v>
      </c>
      <c r="C50" s="176">
        <f>data!D308</f>
        <v>217369935.55999997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924</v>
      </c>
      <c r="B53" s="169"/>
      <c r="C53" s="169"/>
    </row>
    <row r="54" spans="1:3" ht="20.100000000000001" customHeight="1" x14ac:dyDescent="0.25">
      <c r="A54" s="168"/>
      <c r="B54" s="169"/>
      <c r="C54" s="94" t="s">
        <v>925</v>
      </c>
    </row>
    <row r="55" spans="1:3" ht="20.100000000000001" customHeight="1" x14ac:dyDescent="0.25">
      <c r="A55" s="120" t="str">
        <f>"Hospital: "&amp;data!C98</f>
        <v>Hospital: Capital Medical Center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926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927</v>
      </c>
      <c r="C59" s="176">
        <f>data!C315</f>
        <v>8529351.0600000005</v>
      </c>
    </row>
    <row r="60" spans="1:3" ht="20.100000000000001" customHeight="1" x14ac:dyDescent="0.25">
      <c r="A60" s="174">
        <v>4</v>
      </c>
      <c r="B60" s="176" t="s">
        <v>928</v>
      </c>
      <c r="C60" s="176">
        <f>data!C316</f>
        <v>44217047.470000006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929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930</v>
      </c>
      <c r="C63" s="176">
        <f>data!C319</f>
        <v>1016150.56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434000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931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932</v>
      </c>
      <c r="C68" s="176">
        <f>data!D324</f>
        <v>54196549.090000011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933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934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935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936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937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477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938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0</v>
      </c>
    </row>
    <row r="86" spans="1:3" ht="20.100000000000001" customHeight="1" x14ac:dyDescent="0.25">
      <c r="A86" s="174">
        <v>30</v>
      </c>
      <c r="B86" s="176" t="s">
        <v>939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940</v>
      </c>
      <c r="C87" s="176">
        <f>data!D341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941</v>
      </c>
      <c r="C89" s="176">
        <f>data!C343</f>
        <v>163173386.47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942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943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944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945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946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947</v>
      </c>
      <c r="C102" s="176">
        <f>data!C343+data!C345+data!C346+data!C347+data!C348-data!C349</f>
        <v>163173386.47</v>
      </c>
    </row>
    <row r="103" spans="1:3" ht="20.100000000000001" customHeight="1" x14ac:dyDescent="0.25">
      <c r="A103" s="174">
        <v>47</v>
      </c>
      <c r="B103" s="176" t="s">
        <v>948</v>
      </c>
      <c r="C103" s="176">
        <f>data!D352</f>
        <v>217369935.55999997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949</v>
      </c>
      <c r="B106" s="169"/>
      <c r="C106" s="169"/>
    </row>
    <row r="107" spans="1:3" ht="20.100000000000001" customHeight="1" x14ac:dyDescent="0.25">
      <c r="A107" s="170"/>
      <c r="C107" s="94" t="s">
        <v>950</v>
      </c>
    </row>
    <row r="108" spans="1:3" ht="20.100000000000001" customHeight="1" x14ac:dyDescent="0.25">
      <c r="A108" s="120" t="str">
        <f>"Hospital: "&amp;data!C98</f>
        <v>Hospital: Capital Medical Center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951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340669875.91000003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820156951.76000011</v>
      </c>
    </row>
    <row r="113" spans="1:3" ht="20.100000000000001" customHeight="1" x14ac:dyDescent="0.25">
      <c r="A113" s="174">
        <v>4</v>
      </c>
      <c r="B113" s="176" t="s">
        <v>952</v>
      </c>
      <c r="C113" s="176">
        <f>data!D360</f>
        <v>1160826827.6700001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953</v>
      </c>
      <c r="C115" s="175"/>
    </row>
    <row r="116" spans="1:3" ht="20.100000000000001" customHeight="1" x14ac:dyDescent="0.25">
      <c r="A116" s="174">
        <v>7</v>
      </c>
      <c r="B116" s="188" t="s">
        <v>954</v>
      </c>
      <c r="C116" s="189">
        <f>data!C362</f>
        <v>8640955.5399999991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933287439.54999983</v>
      </c>
    </row>
    <row r="118" spans="1:3" ht="20.100000000000001" customHeight="1" x14ac:dyDescent="0.25">
      <c r="A118" s="174">
        <v>9</v>
      </c>
      <c r="B118" s="176" t="s">
        <v>955</v>
      </c>
      <c r="C118" s="189">
        <f>data!C364</f>
        <v>15045460.59</v>
      </c>
    </row>
    <row r="119" spans="1:3" ht="20.100000000000001" customHeight="1" x14ac:dyDescent="0.25">
      <c r="A119" s="174">
        <v>10</v>
      </c>
      <c r="B119" s="176" t="s">
        <v>956</v>
      </c>
      <c r="C119" s="189">
        <f>data!C365</f>
        <v>5307031.7899999991</v>
      </c>
    </row>
    <row r="120" spans="1:3" ht="20.100000000000001" customHeight="1" x14ac:dyDescent="0.25">
      <c r="A120" s="174">
        <v>11</v>
      </c>
      <c r="B120" s="176" t="s">
        <v>900</v>
      </c>
      <c r="C120" s="189">
        <f>data!D366</f>
        <v>962280887.46999979</v>
      </c>
    </row>
    <row r="121" spans="1:3" ht="20.100000000000001" customHeight="1" x14ac:dyDescent="0.25">
      <c r="A121" s="174">
        <v>12</v>
      </c>
      <c r="B121" s="176" t="s">
        <v>957</v>
      </c>
      <c r="C121" s="189">
        <f>data!D367</f>
        <v>198545940.20000029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958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959</v>
      </c>
      <c r="B126" s="192" t="s">
        <v>504</v>
      </c>
      <c r="C126" s="191">
        <f>data!C371</f>
        <v>0</v>
      </c>
    </row>
    <row r="127" spans="1:3" ht="20.100000000000001" customHeight="1" x14ac:dyDescent="0.25">
      <c r="A127" s="195" t="s">
        <v>960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961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962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963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964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965</v>
      </c>
      <c r="B132" s="192" t="s">
        <v>510</v>
      </c>
      <c r="C132" s="191">
        <f>data!C377</f>
        <v>6014730.6399999997</v>
      </c>
    </row>
    <row r="133" spans="1:3" ht="20.100000000000001" customHeight="1" x14ac:dyDescent="0.25">
      <c r="A133" s="195" t="s">
        <v>966</v>
      </c>
      <c r="B133" s="192" t="s">
        <v>511</v>
      </c>
      <c r="C133" s="191">
        <f>data!C378</f>
        <v>344835.22</v>
      </c>
    </row>
    <row r="134" spans="1:3" ht="20.100000000000001" customHeight="1" x14ac:dyDescent="0.25">
      <c r="A134" s="195" t="s">
        <v>967</v>
      </c>
      <c r="B134" s="192" t="s">
        <v>512</v>
      </c>
      <c r="C134" s="191">
        <f>data!C379</f>
        <v>7669.78</v>
      </c>
    </row>
    <row r="135" spans="1:3" ht="20.100000000000001" customHeight="1" x14ac:dyDescent="0.25">
      <c r="A135" s="195" t="s">
        <v>968</v>
      </c>
      <c r="B135" s="192" t="s">
        <v>513</v>
      </c>
      <c r="C135" s="191">
        <f>data!C380</f>
        <v>551577.62999999989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969</v>
      </c>
      <c r="C137" s="189">
        <f>data!D383</f>
        <v>6918813.2699999996</v>
      </c>
    </row>
    <row r="138" spans="1:3" ht="20.100000000000001" customHeight="1" x14ac:dyDescent="0.25">
      <c r="A138" s="174">
        <v>18</v>
      </c>
      <c r="B138" s="176" t="s">
        <v>970</v>
      </c>
      <c r="C138" s="189">
        <f>data!D384</f>
        <v>205464753.4700003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971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63125991.610000014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11066230.17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17013075.710000001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30510630.77</v>
      </c>
    </row>
    <row r="145" spans="1:3" ht="20.100000000000001" customHeight="1" x14ac:dyDescent="0.25">
      <c r="A145" s="174">
        <v>25</v>
      </c>
      <c r="B145" s="176" t="s">
        <v>972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973</v>
      </c>
      <c r="C146" s="189">
        <f>data!C394</f>
        <v>33117428.330000002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10208761.879999999</v>
      </c>
    </row>
    <row r="148" spans="1:3" ht="20.100000000000001" customHeight="1" x14ac:dyDescent="0.25">
      <c r="A148" s="174">
        <v>28</v>
      </c>
      <c r="B148" s="176" t="s">
        <v>974</v>
      </c>
      <c r="C148" s="189">
        <f>data!C396</f>
        <v>5337310.0399999991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975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8330861.04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976</v>
      </c>
      <c r="B153" s="193" t="s">
        <v>269</v>
      </c>
      <c r="C153" s="189">
        <f>data!C401</f>
        <v>423817.19</v>
      </c>
    </row>
    <row r="154" spans="1:3" ht="20.100000000000001" customHeight="1" x14ac:dyDescent="0.25">
      <c r="A154" s="195" t="s">
        <v>977</v>
      </c>
      <c r="B154" s="193" t="s">
        <v>270</v>
      </c>
      <c r="C154" s="189">
        <f>data!C402</f>
        <v>7596797.5999999996</v>
      </c>
    </row>
    <row r="155" spans="1:3" ht="20.100000000000001" customHeight="1" x14ac:dyDescent="0.25">
      <c r="A155" s="195" t="s">
        <v>978</v>
      </c>
      <c r="B155" s="193" t="s">
        <v>979</v>
      </c>
      <c r="C155" s="189">
        <f>data!C403</f>
        <v>513488.01</v>
      </c>
    </row>
    <row r="156" spans="1:3" ht="20.100000000000001" customHeight="1" x14ac:dyDescent="0.25">
      <c r="A156" s="195" t="s">
        <v>980</v>
      </c>
      <c r="B156" s="193" t="s">
        <v>272</v>
      </c>
      <c r="C156" s="189">
        <f>data!C404</f>
        <v>1586418.2000000007</v>
      </c>
    </row>
    <row r="157" spans="1:3" ht="20.100000000000001" customHeight="1" x14ac:dyDescent="0.25">
      <c r="A157" s="195" t="s">
        <v>981</v>
      </c>
      <c r="B157" s="193" t="s">
        <v>273</v>
      </c>
      <c r="C157" s="189">
        <f>data!C405</f>
        <v>615207.16</v>
      </c>
    </row>
    <row r="158" spans="1:3" ht="20.100000000000001" customHeight="1" x14ac:dyDescent="0.25">
      <c r="A158" s="195" t="s">
        <v>982</v>
      </c>
      <c r="B158" s="193" t="s">
        <v>274</v>
      </c>
      <c r="C158" s="189">
        <f>data!C406</f>
        <v>219225.21000000002</v>
      </c>
    </row>
    <row r="159" spans="1:3" ht="20.100000000000001" customHeight="1" x14ac:dyDescent="0.25">
      <c r="A159" s="195" t="s">
        <v>983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984</v>
      </c>
      <c r="B160" s="193" t="s">
        <v>276</v>
      </c>
      <c r="C160" s="189">
        <f>data!C408</f>
        <v>1408681.95</v>
      </c>
    </row>
    <row r="161" spans="1:3" ht="20.100000000000001" customHeight="1" x14ac:dyDescent="0.25">
      <c r="A161" s="195" t="s">
        <v>985</v>
      </c>
      <c r="B161" s="193" t="s">
        <v>277</v>
      </c>
      <c r="C161" s="189">
        <f>data!C409</f>
        <v>6202865.9799999995</v>
      </c>
    </row>
    <row r="162" spans="1:3" ht="20.100000000000001" customHeight="1" x14ac:dyDescent="0.25">
      <c r="A162" s="195" t="s">
        <v>986</v>
      </c>
      <c r="B162" s="193" t="s">
        <v>278</v>
      </c>
      <c r="C162" s="189">
        <f>data!C410</f>
        <v>-568.7800000000002</v>
      </c>
    </row>
    <row r="163" spans="1:3" ht="20.100000000000001" customHeight="1" x14ac:dyDescent="0.25">
      <c r="A163" s="195" t="s">
        <v>987</v>
      </c>
      <c r="B163" s="193" t="s">
        <v>279</v>
      </c>
      <c r="C163" s="189">
        <f>data!C411</f>
        <v>66564.540000000023</v>
      </c>
    </row>
    <row r="164" spans="1:3" ht="20.100000000000001" customHeight="1" x14ac:dyDescent="0.25">
      <c r="A164" s="195" t="s">
        <v>988</v>
      </c>
      <c r="B164" s="193" t="s">
        <v>280</v>
      </c>
      <c r="C164" s="189">
        <f>data!C412</f>
        <v>1773440.01</v>
      </c>
    </row>
    <row r="165" spans="1:3" ht="20.100000000000001" customHeight="1" x14ac:dyDescent="0.25">
      <c r="A165" s="195" t="s">
        <v>989</v>
      </c>
      <c r="B165" s="193" t="s">
        <v>281</v>
      </c>
      <c r="C165" s="189">
        <f>data!C413</f>
        <v>1257982.82</v>
      </c>
    </row>
    <row r="166" spans="1:3" ht="20.100000000000001" customHeight="1" x14ac:dyDescent="0.25">
      <c r="A166" s="195" t="s">
        <v>990</v>
      </c>
      <c r="B166" s="193" t="s">
        <v>991</v>
      </c>
      <c r="C166" s="189">
        <f>data!C414</f>
        <v>10656878.030000007</v>
      </c>
    </row>
    <row r="167" spans="1:3" ht="20.100000000000001" customHeight="1" x14ac:dyDescent="0.25">
      <c r="A167" s="174">
        <v>34</v>
      </c>
      <c r="B167" s="176" t="s">
        <v>992</v>
      </c>
      <c r="C167" s="189">
        <f>data!D416</f>
        <v>211031087.47</v>
      </c>
    </row>
    <row r="168" spans="1:3" ht="20.100000000000001" customHeight="1" x14ac:dyDescent="0.25">
      <c r="A168" s="174">
        <v>35</v>
      </c>
      <c r="B168" s="176" t="s">
        <v>993</v>
      </c>
      <c r="C168" s="189">
        <f>data!D417</f>
        <v>-5566333.999999702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994</v>
      </c>
      <c r="C170" s="189">
        <f>data!D420</f>
        <v>5600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995</v>
      </c>
      <c r="C172" s="176">
        <f>data!D421</f>
        <v>-5560733.999999702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996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997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998</v>
      </c>
      <c r="C177" s="189">
        <f>data!D424</f>
        <v>-5560733.999999702</v>
      </c>
    </row>
    <row r="178" spans="1:3" ht="20.100000000000001" customHeight="1" x14ac:dyDescent="0.25">
      <c r="A178" s="179">
        <v>45</v>
      </c>
      <c r="B178" s="178" t="s">
        <v>999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1000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1001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Capital Medical Center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1002</v>
      </c>
      <c r="C6" s="243" t="s">
        <v>117</v>
      </c>
      <c r="D6" s="244" t="s">
        <v>1003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1004</v>
      </c>
      <c r="E7" s="244" t="s">
        <v>189</v>
      </c>
      <c r="F7" s="244" t="s">
        <v>1005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1006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6311</v>
      </c>
      <c r="D9" s="238">
        <f>data!D59</f>
        <v>0</v>
      </c>
      <c r="E9" s="238">
        <f>data!E59</f>
        <v>10007</v>
      </c>
      <c r="F9" s="238">
        <f>data!F59</f>
        <v>1090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64</v>
      </c>
      <c r="D10" s="245">
        <f>data!D60</f>
        <v>21</v>
      </c>
      <c r="E10" s="245">
        <f>data!E60</f>
        <v>50</v>
      </c>
      <c r="F10" s="245">
        <f>data!F60</f>
        <v>28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6596395.1900000004</v>
      </c>
      <c r="D11" s="238">
        <f>data!D61</f>
        <v>2625812.8199999998</v>
      </c>
      <c r="E11" s="238">
        <f>data!E61</f>
        <v>6411348.6500000004</v>
      </c>
      <c r="F11" s="238">
        <f>data!F61</f>
        <v>3667683.1199999996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1094678</v>
      </c>
      <c r="D12" s="238">
        <f>data!D62</f>
        <v>426565</v>
      </c>
      <c r="E12" s="238">
        <f>data!E62</f>
        <v>1085972</v>
      </c>
      <c r="F12" s="238">
        <f>data!F62</f>
        <v>527854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22500</v>
      </c>
      <c r="D13" s="238">
        <f>data!D63</f>
        <v>88968.22</v>
      </c>
      <c r="E13" s="238">
        <f>data!E63</f>
        <v>0</v>
      </c>
      <c r="F13" s="238">
        <f>data!F63</f>
        <v>102364.75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639926.19999999995</v>
      </c>
      <c r="D14" s="238">
        <f>data!D64</f>
        <v>4418821.620000001</v>
      </c>
      <c r="E14" s="238">
        <f>data!E64</f>
        <v>729739.39</v>
      </c>
      <c r="F14" s="238">
        <f>data!F64</f>
        <v>272298.40000000002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3880838.55</v>
      </c>
      <c r="D16" s="238">
        <f>data!D66</f>
        <v>4024779.85</v>
      </c>
      <c r="E16" s="238">
        <f>data!E66</f>
        <v>4147752.5700000003</v>
      </c>
      <c r="F16" s="238">
        <f>data!F66</f>
        <v>2496176.39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56743</v>
      </c>
      <c r="D17" s="238">
        <f>data!D67</f>
        <v>308143</v>
      </c>
      <c r="E17" s="238">
        <f>data!E67</f>
        <v>14754</v>
      </c>
      <c r="F17" s="238">
        <f>data!F67</f>
        <v>9927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1007</v>
      </c>
      <c r="C18" s="238">
        <f>data!C68</f>
        <v>7792.79</v>
      </c>
      <c r="D18" s="238">
        <f>data!D68</f>
        <v>0</v>
      </c>
      <c r="E18" s="238">
        <f>data!E68</f>
        <v>5132.3500000000004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1008</v>
      </c>
      <c r="C19" s="238">
        <f>data!C69</f>
        <v>1070186.77</v>
      </c>
      <c r="D19" s="238">
        <f>data!D69</f>
        <v>1405833.6999999997</v>
      </c>
      <c r="E19" s="238">
        <f>data!E69</f>
        <v>1228197.6400000001</v>
      </c>
      <c r="F19" s="238">
        <f>data!F69</f>
        <v>338322.91000000003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-65141.05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1009</v>
      </c>
      <c r="C21" s="238">
        <f>data!C85</f>
        <v>13369060.5</v>
      </c>
      <c r="D21" s="238">
        <f>data!D85</f>
        <v>13298924.210000001</v>
      </c>
      <c r="E21" s="238">
        <f>data!E85</f>
        <v>13622896.6</v>
      </c>
      <c r="F21" s="238">
        <f>data!F85</f>
        <v>7349485.5200000005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1010</v>
      </c>
      <c r="C23" s="246">
        <f>+data!M668</f>
        <v>1100110</v>
      </c>
      <c r="D23" s="246">
        <f>+data!M669</f>
        <v>930645</v>
      </c>
      <c r="E23" s="246">
        <f>+data!M670</f>
        <v>924921</v>
      </c>
      <c r="F23" s="246">
        <f>+data!M671</f>
        <v>742958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1011</v>
      </c>
      <c r="C24" s="238">
        <f>data!C87</f>
        <v>35302351.020000003</v>
      </c>
      <c r="D24" s="238">
        <f>data!D87</f>
        <v>24060069</v>
      </c>
      <c r="E24" s="238">
        <f>data!E87</f>
        <v>37319638</v>
      </c>
      <c r="F24" s="238">
        <f>data!F87</f>
        <v>20498898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1012</v>
      </c>
      <c r="C25" s="238">
        <f>data!C88</f>
        <v>1849256</v>
      </c>
      <c r="D25" s="238">
        <f>data!D88</f>
        <v>72674517</v>
      </c>
      <c r="E25" s="238">
        <f>data!E88</f>
        <v>4340901</v>
      </c>
      <c r="F25" s="238">
        <f>data!F88</f>
        <v>1822680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1013</v>
      </c>
      <c r="C26" s="238">
        <f>data!C89</f>
        <v>37151607.020000003</v>
      </c>
      <c r="D26" s="238">
        <f>data!D89</f>
        <v>96734586</v>
      </c>
      <c r="E26" s="238">
        <f>data!E89</f>
        <v>41660539</v>
      </c>
      <c r="F26" s="238">
        <f>data!F89</f>
        <v>22321578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1014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1015</v>
      </c>
      <c r="C28" s="238">
        <f>data!C90</f>
        <v>8412.0400000000009</v>
      </c>
      <c r="D28" s="238">
        <f>data!D90</f>
        <v>0</v>
      </c>
      <c r="E28" s="238">
        <f>data!E90</f>
        <v>0</v>
      </c>
      <c r="F28" s="238">
        <f>data!F90</f>
        <v>23269.23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1016</v>
      </c>
      <c r="C29" s="238">
        <f>data!C91</f>
        <v>5066.6730295114603</v>
      </c>
      <c r="D29" s="238">
        <f>data!D91</f>
        <v>9757.133390180612</v>
      </c>
      <c r="E29" s="238">
        <f>data!E91</f>
        <v>24579.018551639962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1017</v>
      </c>
      <c r="C30" s="238">
        <f>data!C92</f>
        <v>2961.4527825472178</v>
      </c>
      <c r="D30" s="238">
        <f>data!D92</f>
        <v>0</v>
      </c>
      <c r="E30" s="238">
        <f>data!E92</f>
        <v>4207.3624886375119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1018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40</v>
      </c>
      <c r="D32" s="245">
        <f>data!D94</f>
        <v>6</v>
      </c>
      <c r="E32" s="245">
        <f>data!E94</f>
        <v>34</v>
      </c>
      <c r="F32" s="245">
        <f>data!F94</f>
        <v>19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1000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1019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Capital Medical Center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1002</v>
      </c>
      <c r="C38" s="244"/>
      <c r="D38" s="244" t="s">
        <v>125</v>
      </c>
      <c r="E38" s="244" t="s">
        <v>126</v>
      </c>
      <c r="F38" s="244" t="s">
        <v>1020</v>
      </c>
      <c r="G38" s="244" t="s">
        <v>128</v>
      </c>
      <c r="H38" s="244" t="s">
        <v>1021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1006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800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1</v>
      </c>
      <c r="H41" s="238">
        <f>data!O59</f>
        <v>535</v>
      </c>
      <c r="I41" s="238">
        <f>data!P59</f>
        <v>1934110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74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65344.79</v>
      </c>
      <c r="I43" s="238">
        <f>data!P61</f>
        <v>7136572.7300000004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5529</v>
      </c>
      <c r="I44" s="238">
        <f>data!P62</f>
        <v>1159554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845980.03</v>
      </c>
      <c r="I45" s="238">
        <f>data!P63</f>
        <v>8252270.8399999999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133508.32</v>
      </c>
      <c r="I46" s="238">
        <f>data!P64</f>
        <v>14709839.209999999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117700.03</v>
      </c>
      <c r="I48" s="238">
        <f>data!P66</f>
        <v>18244461.349999998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657</v>
      </c>
      <c r="I49" s="238">
        <f>data!P67</f>
        <v>1054903</v>
      </c>
    </row>
    <row r="50" spans="1:11" ht="20.100000000000001" customHeight="1" x14ac:dyDescent="0.2">
      <c r="A50" s="230">
        <v>13</v>
      </c>
      <c r="B50" s="238" t="s">
        <v>1007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1573431.36</v>
      </c>
    </row>
    <row r="51" spans="1:11" ht="20.100000000000001" customHeight="1" x14ac:dyDescent="0.2">
      <c r="A51" s="230">
        <v>14</v>
      </c>
      <c r="B51" s="238" t="s">
        <v>1008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36060.600000000006</v>
      </c>
      <c r="I51" s="238">
        <f>data!P69</f>
        <v>1413509.1200000001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-17839.450000000186</v>
      </c>
    </row>
    <row r="53" spans="1:11" ht="20.100000000000001" customHeight="1" x14ac:dyDescent="0.2">
      <c r="A53" s="230">
        <v>16</v>
      </c>
      <c r="B53" s="246" t="s">
        <v>1009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1204779.7700000003</v>
      </c>
      <c r="I53" s="238">
        <f>data!P85</f>
        <v>53526702.159999989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1010</v>
      </c>
      <c r="C55" s="246">
        <f>+data!M675</f>
        <v>-7981</v>
      </c>
      <c r="D55" s="246">
        <f>+data!M676</f>
        <v>0</v>
      </c>
      <c r="E55" s="246">
        <f>+data!M691</f>
        <v>1677</v>
      </c>
      <c r="F55" s="246">
        <f>+data!M692</f>
        <v>147965</v>
      </c>
      <c r="G55" s="246">
        <f>+data!M693</f>
        <v>598027</v>
      </c>
      <c r="H55" s="246">
        <f>+data!M680</f>
        <v>41076</v>
      </c>
      <c r="I55" s="246">
        <f>+data!M681</f>
        <v>4305401</v>
      </c>
    </row>
    <row r="56" spans="1:11" ht="20.100000000000001" customHeight="1" x14ac:dyDescent="0.2">
      <c r="A56" s="230">
        <v>19</v>
      </c>
      <c r="B56" s="246" t="s">
        <v>1011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74437366.879999995</v>
      </c>
    </row>
    <row r="57" spans="1:11" ht="20.100000000000001" customHeight="1" x14ac:dyDescent="0.2">
      <c r="A57" s="230">
        <v>20</v>
      </c>
      <c r="B57" s="246" t="s">
        <v>1012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161230462.78999999</v>
      </c>
    </row>
    <row r="58" spans="1:11" ht="20.100000000000001" customHeight="1" x14ac:dyDescent="0.2">
      <c r="A58" s="230">
        <v>21</v>
      </c>
      <c r="B58" s="246" t="s">
        <v>1013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235667829.66999999</v>
      </c>
    </row>
    <row r="59" spans="1:11" ht="20.100000000000001" customHeight="1" x14ac:dyDescent="0.2">
      <c r="A59" s="230" t="s">
        <v>1014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1015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18197.259999999998</v>
      </c>
      <c r="K60" s="249"/>
    </row>
    <row r="61" spans="1:11" ht="20.100000000000001" customHeight="1" x14ac:dyDescent="0.2">
      <c r="A61" s="230">
        <v>23</v>
      </c>
      <c r="B61" s="238" t="s">
        <v>1016</v>
      </c>
      <c r="C61" s="238">
        <f>data!J91</f>
        <v>1190.5389786753792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9526.7707486407471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1017</v>
      </c>
      <c r="C62" s="238">
        <f>data!J92</f>
        <v>251.3919806080194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7940.9477830522164</v>
      </c>
      <c r="I62" s="238">
        <f>data!P92</f>
        <v>795.61418038581962</v>
      </c>
    </row>
    <row r="63" spans="1:11" ht="20.100000000000001" customHeight="1" x14ac:dyDescent="0.2">
      <c r="A63" s="230">
        <v>25</v>
      </c>
      <c r="B63" s="238" t="s">
        <v>1018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43</v>
      </c>
    </row>
    <row r="65" spans="1:9" ht="20.100000000000001" customHeight="1" x14ac:dyDescent="0.2">
      <c r="A65" s="231" t="s">
        <v>1000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1022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Capital Medical Center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1002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1023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1006</v>
      </c>
      <c r="C72" s="240" t="s">
        <v>1024</v>
      </c>
      <c r="D72" s="239" t="s">
        <v>1025</v>
      </c>
      <c r="E72" s="250"/>
      <c r="F72" s="250"/>
      <c r="G72" s="239" t="s">
        <v>1026</v>
      </c>
      <c r="H72" s="239" t="s">
        <v>1026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748260</v>
      </c>
      <c r="D73" s="246">
        <f>data!R59</f>
        <v>603587.6</v>
      </c>
      <c r="E73" s="250"/>
      <c r="F73" s="250"/>
      <c r="G73" s="238">
        <f>data!U59</f>
        <v>386972</v>
      </c>
      <c r="H73" s="238">
        <f>data!V59</f>
        <v>0</v>
      </c>
      <c r="I73" s="238">
        <f>data!W59</f>
        <v>41204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7</v>
      </c>
      <c r="D74" s="245">
        <f>data!R60</f>
        <v>16</v>
      </c>
      <c r="E74" s="245">
        <f>data!S60</f>
        <v>14</v>
      </c>
      <c r="F74" s="245">
        <f>data!T60</f>
        <v>0</v>
      </c>
      <c r="G74" s="245">
        <f>data!U60</f>
        <v>37</v>
      </c>
      <c r="H74" s="245">
        <f>data!V60</f>
        <v>0</v>
      </c>
      <c r="I74" s="245">
        <f>data!W60</f>
        <v>14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644487.66</v>
      </c>
      <c r="D75" s="238">
        <f>data!R61</f>
        <v>1674776.71</v>
      </c>
      <c r="E75" s="238">
        <f>data!S61</f>
        <v>1037544.7</v>
      </c>
      <c r="F75" s="238">
        <f>data!T61</f>
        <v>0</v>
      </c>
      <c r="G75" s="238">
        <f>data!U61</f>
        <v>2323351.1100000003</v>
      </c>
      <c r="H75" s="238">
        <f>data!V61</f>
        <v>0</v>
      </c>
      <c r="I75" s="238">
        <f>data!W61</f>
        <v>1401643.6800000002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107590</v>
      </c>
      <c r="D76" s="238">
        <f>data!R62</f>
        <v>262484</v>
      </c>
      <c r="E76" s="238">
        <f>data!S62</f>
        <v>239584</v>
      </c>
      <c r="F76" s="238">
        <f>data!T62</f>
        <v>0</v>
      </c>
      <c r="G76" s="238">
        <f>data!U62</f>
        <v>486973</v>
      </c>
      <c r="H76" s="238">
        <f>data!V62</f>
        <v>0</v>
      </c>
      <c r="I76" s="238">
        <f>data!W62</f>
        <v>229714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2773.25</v>
      </c>
      <c r="F77" s="238">
        <f>data!T63</f>
        <v>0</v>
      </c>
      <c r="G77" s="238">
        <f>data!U63</f>
        <v>30178</v>
      </c>
      <c r="H77" s="238">
        <f>data!V63</f>
        <v>0</v>
      </c>
      <c r="I77" s="238">
        <f>data!W63</f>
        <v>1231605.45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74959.509999999995</v>
      </c>
      <c r="D78" s="238">
        <f>data!R64</f>
        <v>23055.16</v>
      </c>
      <c r="E78" s="238">
        <f>data!S64</f>
        <v>696321.08</v>
      </c>
      <c r="F78" s="238">
        <f>data!T64</f>
        <v>0</v>
      </c>
      <c r="G78" s="238">
        <f>data!U64</f>
        <v>1528201.65</v>
      </c>
      <c r="H78" s="238">
        <f>data!V64</f>
        <v>0</v>
      </c>
      <c r="I78" s="238">
        <f>data!W64</f>
        <v>208689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410197.64999999997</v>
      </c>
      <c r="D80" s="238">
        <f>data!R66</f>
        <v>1653804.19</v>
      </c>
      <c r="E80" s="238">
        <f>data!S66</f>
        <v>-4400597.6499999994</v>
      </c>
      <c r="F80" s="238">
        <f>data!T66</f>
        <v>0</v>
      </c>
      <c r="G80" s="238">
        <f>data!U66</f>
        <v>10742941.35</v>
      </c>
      <c r="H80" s="238">
        <f>data!V66</f>
        <v>0</v>
      </c>
      <c r="I80" s="238">
        <f>data!W66</f>
        <v>2763039.8000000003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1084894</v>
      </c>
      <c r="F81" s="238">
        <f>data!T67</f>
        <v>0</v>
      </c>
      <c r="G81" s="238">
        <f>data!U67</f>
        <v>10577</v>
      </c>
      <c r="H81" s="238">
        <f>data!V67</f>
        <v>0</v>
      </c>
      <c r="I81" s="238">
        <f>data!W67</f>
        <v>53143</v>
      </c>
    </row>
    <row r="82" spans="1:9" ht="20.100000000000001" customHeight="1" x14ac:dyDescent="0.2">
      <c r="A82" s="230">
        <v>13</v>
      </c>
      <c r="B82" s="238" t="s">
        <v>1007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3647.23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1008</v>
      </c>
      <c r="C83" s="238">
        <f>data!Q69</f>
        <v>83479.39</v>
      </c>
      <c r="D83" s="238">
        <f>data!R69</f>
        <v>102641.03</v>
      </c>
      <c r="E83" s="238">
        <f>data!S69</f>
        <v>485073.63</v>
      </c>
      <c r="F83" s="238">
        <f>data!T69</f>
        <v>0</v>
      </c>
      <c r="G83" s="238">
        <f>data!U69</f>
        <v>663309.17000000004</v>
      </c>
      <c r="H83" s="238">
        <f>data!V69</f>
        <v>0</v>
      </c>
      <c r="I83" s="238">
        <f>data!W69</f>
        <v>453460.8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-6014730.6399999997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1009</v>
      </c>
      <c r="C85" s="238">
        <f>data!Q85</f>
        <v>1320714.21</v>
      </c>
      <c r="D85" s="238">
        <f>data!R85</f>
        <v>3716761.0899999994</v>
      </c>
      <c r="E85" s="238">
        <f>data!S85</f>
        <v>-854406.98999999964</v>
      </c>
      <c r="F85" s="238">
        <f>data!T85</f>
        <v>0</v>
      </c>
      <c r="G85" s="238">
        <f>data!U85</f>
        <v>9774447.870000001</v>
      </c>
      <c r="H85" s="238">
        <f>data!V85</f>
        <v>0</v>
      </c>
      <c r="I85" s="238">
        <f>data!W85</f>
        <v>6341295.7299999995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1010</v>
      </c>
      <c r="C87" s="246">
        <f>+data!M682</f>
        <v>108429</v>
      </c>
      <c r="D87" s="246">
        <f>+data!M683</f>
        <v>295498</v>
      </c>
      <c r="E87" s="246">
        <f>+data!M684</f>
        <v>-69037</v>
      </c>
      <c r="F87" s="246">
        <f>+data!M685</f>
        <v>0</v>
      </c>
      <c r="G87" s="246">
        <f>+data!M686</f>
        <v>734018</v>
      </c>
      <c r="H87" s="246">
        <f>+data!M687</f>
        <v>0</v>
      </c>
      <c r="I87" s="246">
        <f>+data!M688</f>
        <v>379662</v>
      </c>
    </row>
    <row r="88" spans="1:9" ht="20.100000000000001" customHeight="1" x14ac:dyDescent="0.2">
      <c r="A88" s="230">
        <v>19</v>
      </c>
      <c r="B88" s="246" t="s">
        <v>1011</v>
      </c>
      <c r="C88" s="238">
        <f>data!Q87</f>
        <v>116860</v>
      </c>
      <c r="D88" s="238">
        <f>data!R87</f>
        <v>8567259</v>
      </c>
      <c r="E88" s="238">
        <f>data!S87</f>
        <v>0</v>
      </c>
      <c r="F88" s="238">
        <f>data!T87</f>
        <v>0</v>
      </c>
      <c r="G88" s="238">
        <f>data!U87</f>
        <v>32022481</v>
      </c>
      <c r="H88" s="238">
        <f>data!V87</f>
        <v>0</v>
      </c>
      <c r="I88" s="238">
        <f>data!W87</f>
        <v>11080625</v>
      </c>
    </row>
    <row r="89" spans="1:9" ht="20.100000000000001" customHeight="1" x14ac:dyDescent="0.2">
      <c r="A89" s="230">
        <v>20</v>
      </c>
      <c r="B89" s="246" t="s">
        <v>1012</v>
      </c>
      <c r="C89" s="238">
        <f>data!Q88</f>
        <v>3175392</v>
      </c>
      <c r="D89" s="238">
        <f>data!R88</f>
        <v>25518609</v>
      </c>
      <c r="E89" s="238">
        <f>data!S88</f>
        <v>0</v>
      </c>
      <c r="F89" s="238">
        <f>data!T88</f>
        <v>0</v>
      </c>
      <c r="G89" s="238">
        <f>data!U88</f>
        <v>54318217</v>
      </c>
      <c r="H89" s="238">
        <f>data!V88</f>
        <v>0</v>
      </c>
      <c r="I89" s="238">
        <f>data!W88</f>
        <v>130031278.11</v>
      </c>
    </row>
    <row r="90" spans="1:9" ht="20.100000000000001" customHeight="1" x14ac:dyDescent="0.2">
      <c r="A90" s="230">
        <v>21</v>
      </c>
      <c r="B90" s="246" t="s">
        <v>1013</v>
      </c>
      <c r="C90" s="238">
        <f>data!Q89</f>
        <v>3292252</v>
      </c>
      <c r="D90" s="238">
        <f>data!R89</f>
        <v>34085868</v>
      </c>
      <c r="E90" s="238">
        <f>data!S89</f>
        <v>0</v>
      </c>
      <c r="F90" s="238">
        <f>data!T89</f>
        <v>0</v>
      </c>
      <c r="G90" s="238">
        <f>data!U89</f>
        <v>86340698</v>
      </c>
      <c r="H90" s="238">
        <f>data!V89</f>
        <v>0</v>
      </c>
      <c r="I90" s="238">
        <f>data!W89</f>
        <v>141111903.11000001</v>
      </c>
    </row>
    <row r="91" spans="1:9" ht="20.100000000000001" customHeight="1" x14ac:dyDescent="0.2">
      <c r="A91" s="230" t="s">
        <v>1014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1015</v>
      </c>
      <c r="C92" s="238">
        <f>data!Q90</f>
        <v>0</v>
      </c>
      <c r="D92" s="238">
        <f>data!R90</f>
        <v>2950.5</v>
      </c>
      <c r="E92" s="238">
        <f>data!S90</f>
        <v>0</v>
      </c>
      <c r="F92" s="238">
        <f>data!T90</f>
        <v>0</v>
      </c>
      <c r="G92" s="238">
        <f>data!U90</f>
        <v>2744</v>
      </c>
      <c r="H92" s="238">
        <f>data!V90</f>
        <v>0</v>
      </c>
      <c r="I92" s="238">
        <f>data!W90</f>
        <v>882.23</v>
      </c>
    </row>
    <row r="93" spans="1:9" ht="20.100000000000001" customHeight="1" x14ac:dyDescent="0.2">
      <c r="A93" s="230">
        <v>23</v>
      </c>
      <c r="B93" s="238" t="s">
        <v>1016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1017</v>
      </c>
      <c r="C94" s="238">
        <f>data!Q92</f>
        <v>1011.0930209069791</v>
      </c>
      <c r="D94" s="238">
        <f>data!R92</f>
        <v>120.17089182910817</v>
      </c>
      <c r="E94" s="238">
        <f>data!S92</f>
        <v>1016.6181193818805</v>
      </c>
      <c r="F94" s="238">
        <f>data!T92</f>
        <v>0</v>
      </c>
      <c r="G94" s="238">
        <f>data!U92</f>
        <v>965.51095848904151</v>
      </c>
      <c r="H94" s="238">
        <f>data!V92</f>
        <v>0</v>
      </c>
      <c r="I94" s="238">
        <f>data!W92</f>
        <v>310.7867892132108</v>
      </c>
    </row>
    <row r="95" spans="1:9" ht="20.100000000000001" customHeight="1" x14ac:dyDescent="0.2">
      <c r="A95" s="230">
        <v>25</v>
      </c>
      <c r="B95" s="238" t="s">
        <v>1018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6</v>
      </c>
      <c r="D96" s="245">
        <f>data!R94</f>
        <v>16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1000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1027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Capital Medical Center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1002</v>
      </c>
      <c r="C102" s="244" t="s">
        <v>1028</v>
      </c>
      <c r="D102" s="244" t="s">
        <v>1029</v>
      </c>
      <c r="E102" s="244" t="s">
        <v>1029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1006</v>
      </c>
      <c r="C104" s="239" t="s">
        <v>250</v>
      </c>
      <c r="D104" s="240" t="s">
        <v>1030</v>
      </c>
      <c r="E104" s="240" t="s">
        <v>1030</v>
      </c>
      <c r="F104" s="240" t="s">
        <v>1030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19071</v>
      </c>
      <c r="D105" s="238">
        <f>data!Y59</f>
        <v>43229</v>
      </c>
      <c r="E105" s="238">
        <f>data!Z59</f>
        <v>0</v>
      </c>
      <c r="F105" s="238">
        <f>data!AA59</f>
        <v>1387</v>
      </c>
      <c r="G105" s="250"/>
      <c r="H105" s="238">
        <f>data!AC59</f>
        <v>5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6</v>
      </c>
      <c r="D106" s="245">
        <f>data!Y60</f>
        <v>16</v>
      </c>
      <c r="E106" s="245">
        <f>data!Z60</f>
        <v>0</v>
      </c>
      <c r="F106" s="245">
        <f>data!AA60</f>
        <v>1</v>
      </c>
      <c r="G106" s="245">
        <f>data!AB60</f>
        <v>21</v>
      </c>
      <c r="H106" s="245">
        <f>data!AC60</f>
        <v>16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406516.49000000011</v>
      </c>
      <c r="D107" s="238">
        <f>data!Y61</f>
        <v>1485458.0299999998</v>
      </c>
      <c r="E107" s="238">
        <f>data!Z61</f>
        <v>0</v>
      </c>
      <c r="F107" s="238">
        <f>data!AA61</f>
        <v>168036.67</v>
      </c>
      <c r="G107" s="238">
        <f>data!AB61</f>
        <v>1910816.4200000002</v>
      </c>
      <c r="H107" s="238">
        <f>data!AC61</f>
        <v>1315746.96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72183</v>
      </c>
      <c r="D108" s="238">
        <f>data!Y62</f>
        <v>250796</v>
      </c>
      <c r="E108" s="238">
        <f>data!Z62</f>
        <v>0</v>
      </c>
      <c r="F108" s="238">
        <f>data!AA62</f>
        <v>28691</v>
      </c>
      <c r="G108" s="238">
        <f>data!AB62</f>
        <v>312821</v>
      </c>
      <c r="H108" s="238">
        <f>data!AC62</f>
        <v>228785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5489.5</v>
      </c>
      <c r="D109" s="238">
        <f>data!Y63</f>
        <v>11736.1</v>
      </c>
      <c r="E109" s="238">
        <f>data!Z63</f>
        <v>0</v>
      </c>
      <c r="F109" s="238">
        <f>data!AA63</f>
        <v>0</v>
      </c>
      <c r="G109" s="238">
        <f>data!AB63</f>
        <v>2500</v>
      </c>
      <c r="H109" s="238">
        <f>data!AC63</f>
        <v>9234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311862.94</v>
      </c>
      <c r="D110" s="238">
        <f>data!Y64</f>
        <v>145330.61000000002</v>
      </c>
      <c r="E110" s="238">
        <f>data!Z64</f>
        <v>0</v>
      </c>
      <c r="F110" s="238">
        <f>data!AA64</f>
        <v>190891.52000000002</v>
      </c>
      <c r="G110" s="238">
        <f>data!AB64</f>
        <v>2913111.6399999997</v>
      </c>
      <c r="H110" s="238">
        <f>data!AC64</f>
        <v>180170.62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2907784.45</v>
      </c>
      <c r="D112" s="238">
        <f>data!Y66</f>
        <v>2017553.82</v>
      </c>
      <c r="E112" s="238">
        <f>data!Z66</f>
        <v>0</v>
      </c>
      <c r="F112" s="238">
        <f>data!AA66</f>
        <v>1147056.48</v>
      </c>
      <c r="G112" s="238">
        <f>data!AB66</f>
        <v>1938777.33</v>
      </c>
      <c r="H112" s="238">
        <f>data!AC66</f>
        <v>774711.98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78196</v>
      </c>
      <c r="D113" s="238">
        <f>data!Y67</f>
        <v>110122</v>
      </c>
      <c r="E113" s="238">
        <f>data!Z67</f>
        <v>0</v>
      </c>
      <c r="F113" s="238">
        <f>data!AA67</f>
        <v>2627</v>
      </c>
      <c r="G113" s="238">
        <f>data!AB67</f>
        <v>2629</v>
      </c>
      <c r="H113" s="238">
        <f>data!AC67</f>
        <v>36515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1007</v>
      </c>
      <c r="C114" s="238">
        <f>data!X68</f>
        <v>0</v>
      </c>
      <c r="D114" s="238">
        <f>data!Y68</f>
        <v>77673.88</v>
      </c>
      <c r="E114" s="238">
        <f>data!Z68</f>
        <v>0</v>
      </c>
      <c r="F114" s="238">
        <f>data!AA68</f>
        <v>0</v>
      </c>
      <c r="G114" s="238">
        <f>data!AB68</f>
        <v>186470.55</v>
      </c>
      <c r="H114" s="238">
        <f>data!AC68</f>
        <v>-15089.2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1008</v>
      </c>
      <c r="C115" s="238">
        <f>data!X69</f>
        <v>748726.97000000009</v>
      </c>
      <c r="D115" s="238">
        <f>data!Y69</f>
        <v>1104118.5899999996</v>
      </c>
      <c r="E115" s="238">
        <f>data!Z69</f>
        <v>0</v>
      </c>
      <c r="F115" s="238">
        <f>data!AA69</f>
        <v>28057.9</v>
      </c>
      <c r="G115" s="238">
        <f>data!AB69</f>
        <v>319279.70999999996</v>
      </c>
      <c r="H115" s="238">
        <f>data!AC69</f>
        <v>97102.26999999999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1009</v>
      </c>
      <c r="C117" s="238">
        <f>data!X85</f>
        <v>4530759.3500000006</v>
      </c>
      <c r="D117" s="238">
        <f>data!Y85</f>
        <v>5202789.0299999993</v>
      </c>
      <c r="E117" s="238">
        <f>data!Z85</f>
        <v>0</v>
      </c>
      <c r="F117" s="238">
        <f>data!AA85</f>
        <v>1565360.5699999998</v>
      </c>
      <c r="G117" s="238">
        <f>data!AB85</f>
        <v>7586405.6499999994</v>
      </c>
      <c r="H117" s="238">
        <f>data!AC85</f>
        <v>2627176.63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1010</v>
      </c>
      <c r="C119" s="246">
        <f>+data!M689</f>
        <v>257952</v>
      </c>
      <c r="D119" s="246">
        <f>+data!M690</f>
        <v>521443</v>
      </c>
      <c r="E119" s="246">
        <f>+data!M691</f>
        <v>1677</v>
      </c>
      <c r="F119" s="246">
        <f>+data!M692</f>
        <v>147965</v>
      </c>
      <c r="G119" s="246">
        <f>+data!M693</f>
        <v>598027</v>
      </c>
      <c r="H119" s="246">
        <f>+data!M694</f>
        <v>215995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1011</v>
      </c>
      <c r="C120" s="238">
        <f>data!X87</f>
        <v>25418637.02</v>
      </c>
      <c r="D120" s="238">
        <f>data!Y87</f>
        <v>11513636.01</v>
      </c>
      <c r="E120" s="238">
        <f>data!Z87</f>
        <v>0</v>
      </c>
      <c r="F120" s="238">
        <f>data!AA87</f>
        <v>793947.01</v>
      </c>
      <c r="G120" s="238">
        <f>data!AB87</f>
        <v>17635533.760000002</v>
      </c>
      <c r="H120" s="238">
        <f>data!AC87</f>
        <v>7476744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1012</v>
      </c>
      <c r="C121" s="238">
        <f>data!X88</f>
        <v>91787538.450000003</v>
      </c>
      <c r="D121" s="238">
        <f>data!Y88</f>
        <v>29206906.710000001</v>
      </c>
      <c r="E121" s="238">
        <f>data!Z88</f>
        <v>0</v>
      </c>
      <c r="F121" s="238">
        <f>data!AA88</f>
        <v>13022930</v>
      </c>
      <c r="G121" s="238">
        <f>data!AB88</f>
        <v>17715654.719999999</v>
      </c>
      <c r="H121" s="238">
        <f>data!AC88</f>
        <v>5045440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1013</v>
      </c>
      <c r="C122" s="238">
        <f>data!X89</f>
        <v>117206175.47</v>
      </c>
      <c r="D122" s="238">
        <f>data!Y89</f>
        <v>40720542.719999999</v>
      </c>
      <c r="E122" s="238">
        <f>data!Z89</f>
        <v>0</v>
      </c>
      <c r="F122" s="238">
        <f>data!AA89</f>
        <v>13816877.01</v>
      </c>
      <c r="G122" s="238">
        <f>data!AB89</f>
        <v>35351188.480000004</v>
      </c>
      <c r="H122" s="238">
        <f>data!AC89</f>
        <v>12522184</v>
      </c>
      <c r="I122" s="238">
        <f>data!AD89</f>
        <v>0</v>
      </c>
    </row>
    <row r="123" spans="1:9" ht="20.100000000000001" customHeight="1" x14ac:dyDescent="0.2">
      <c r="A123" s="230" t="s">
        <v>1014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1015</v>
      </c>
      <c r="C124" s="238">
        <f>data!X90</f>
        <v>949.5</v>
      </c>
      <c r="D124" s="238">
        <f>data!Y90</f>
        <v>19771</v>
      </c>
      <c r="E124" s="238">
        <f>data!Z90</f>
        <v>0</v>
      </c>
      <c r="F124" s="238">
        <f>data!AA90</f>
        <v>5034</v>
      </c>
      <c r="G124" s="238">
        <f>data!AB90</f>
        <v>1257.58</v>
      </c>
      <c r="H124" s="238">
        <f>data!AC90</f>
        <v>1701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1016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1017</v>
      </c>
      <c r="C126" s="238">
        <f>data!X92</f>
        <v>2106.4437935562064</v>
      </c>
      <c r="D126" s="238">
        <f>data!Y92</f>
        <v>4950.4882335117663</v>
      </c>
      <c r="E126" s="238">
        <f>data!Z92</f>
        <v>1772.175335824664</v>
      </c>
      <c r="F126" s="238">
        <f>data!AA92</f>
        <v>128.45853954146045</v>
      </c>
      <c r="G126" s="238">
        <f>data!AB92</f>
        <v>443.38915261084742</v>
      </c>
      <c r="H126" s="238">
        <f>data!AC92</f>
        <v>1490.3953136046864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1018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1000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1031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Capital Medical Center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1002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1032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1006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1033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28502</v>
      </c>
      <c r="D137" s="238">
        <f>data!AF59</f>
        <v>0</v>
      </c>
      <c r="E137" s="238">
        <f>data!AG59</f>
        <v>54495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6731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25</v>
      </c>
      <c r="D138" s="245">
        <f>data!AF60</f>
        <v>0</v>
      </c>
      <c r="E138" s="245">
        <f>data!AG60</f>
        <v>104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5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1264136.9900000002</v>
      </c>
      <c r="D139" s="238">
        <f>data!AF61</f>
        <v>0</v>
      </c>
      <c r="E139" s="238">
        <f>data!AG61</f>
        <v>10059255.48</v>
      </c>
      <c r="F139" s="238">
        <f>data!AH61</f>
        <v>0</v>
      </c>
      <c r="G139" s="238">
        <f>data!AI61</f>
        <v>0</v>
      </c>
      <c r="H139" s="238">
        <f>data!AJ61</f>
        <v>470065.65</v>
      </c>
      <c r="I139" s="238">
        <f>data!AK61</f>
        <v>240413.29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239659</v>
      </c>
      <c r="D140" s="238">
        <f>data!AF62</f>
        <v>0</v>
      </c>
      <c r="E140" s="238">
        <f>data!AG62</f>
        <v>1677046</v>
      </c>
      <c r="F140" s="238">
        <f>data!AH62</f>
        <v>0</v>
      </c>
      <c r="G140" s="238">
        <f>data!AI62</f>
        <v>0</v>
      </c>
      <c r="H140" s="238">
        <f>data!AJ62</f>
        <v>56294</v>
      </c>
      <c r="I140" s="238">
        <f>data!AK62</f>
        <v>41175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1374392.52</v>
      </c>
      <c r="F141" s="238">
        <f>data!AH63</f>
        <v>0</v>
      </c>
      <c r="G141" s="238">
        <f>data!AI63</f>
        <v>0</v>
      </c>
      <c r="H141" s="238">
        <f>data!AJ63</f>
        <v>107857.74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35569.770000000004</v>
      </c>
      <c r="D142" s="238">
        <f>data!AF64</f>
        <v>0</v>
      </c>
      <c r="E142" s="238">
        <f>data!AG64</f>
        <v>1869254</v>
      </c>
      <c r="F142" s="238">
        <f>data!AH64</f>
        <v>0</v>
      </c>
      <c r="G142" s="238">
        <f>data!AI64</f>
        <v>0</v>
      </c>
      <c r="H142" s="238">
        <f>data!AJ64</f>
        <v>51691.02</v>
      </c>
      <c r="I142" s="238">
        <f>data!AK64</f>
        <v>2137.81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678653.34</v>
      </c>
      <c r="D144" s="238">
        <f>data!AF66</f>
        <v>0</v>
      </c>
      <c r="E144" s="238">
        <f>data!AG66</f>
        <v>10437153.970000001</v>
      </c>
      <c r="F144" s="238">
        <f>data!AH66</f>
        <v>0</v>
      </c>
      <c r="G144" s="238">
        <f>data!AI66</f>
        <v>0</v>
      </c>
      <c r="H144" s="238">
        <f>data!AJ66</f>
        <v>134894.88999999998</v>
      </c>
      <c r="I144" s="238">
        <f>data!AK66</f>
        <v>88803.38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5453</v>
      </c>
      <c r="D145" s="238">
        <f>data!AF67</f>
        <v>0</v>
      </c>
      <c r="E145" s="238">
        <f>data!AG67</f>
        <v>633702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1007</v>
      </c>
      <c r="C146" s="238">
        <f>data!AE68</f>
        <v>82659.649999999994</v>
      </c>
      <c r="D146" s="238">
        <f>data!AF68</f>
        <v>0</v>
      </c>
      <c r="E146" s="238">
        <f>data!AG68</f>
        <v>1719998.68</v>
      </c>
      <c r="F146" s="238">
        <f>data!AH68</f>
        <v>0</v>
      </c>
      <c r="G146" s="238">
        <f>data!AI68</f>
        <v>0</v>
      </c>
      <c r="H146" s="238">
        <f>data!AJ68</f>
        <v>155.28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1008</v>
      </c>
      <c r="C147" s="238">
        <f>data!AE69</f>
        <v>72884.889999999985</v>
      </c>
      <c r="D147" s="238">
        <f>data!AF69</f>
        <v>0</v>
      </c>
      <c r="E147" s="238">
        <f>data!AG69</f>
        <v>2540309.4099999997</v>
      </c>
      <c r="F147" s="238">
        <f>data!AH69</f>
        <v>0</v>
      </c>
      <c r="G147" s="238">
        <f>data!AI69</f>
        <v>0</v>
      </c>
      <c r="H147" s="238">
        <f>data!AJ69</f>
        <v>50030.41</v>
      </c>
      <c r="I147" s="238">
        <f>data!AK69</f>
        <v>8634.2099999999991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1009</v>
      </c>
      <c r="C149" s="238">
        <f>data!AE85</f>
        <v>2379016.64</v>
      </c>
      <c r="D149" s="238">
        <f>data!AF85</f>
        <v>0</v>
      </c>
      <c r="E149" s="238">
        <f>data!AG85</f>
        <v>30311112.059999999</v>
      </c>
      <c r="F149" s="238">
        <f>data!AH85</f>
        <v>0</v>
      </c>
      <c r="G149" s="238">
        <f>data!AI85</f>
        <v>0</v>
      </c>
      <c r="H149" s="238">
        <f>data!AJ85</f>
        <v>870988.99000000011</v>
      </c>
      <c r="I149" s="238">
        <f>data!AK85</f>
        <v>381163.69000000006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1010</v>
      </c>
      <c r="C151" s="246">
        <f>+data!M696</f>
        <v>218493</v>
      </c>
      <c r="D151" s="246">
        <f>+data!M697</f>
        <v>0</v>
      </c>
      <c r="E151" s="246">
        <f>+data!M698</f>
        <v>2324357</v>
      </c>
      <c r="F151" s="246">
        <f>+data!M699</f>
        <v>0</v>
      </c>
      <c r="G151" s="246">
        <f>+data!M700</f>
        <v>-1068</v>
      </c>
      <c r="H151" s="246">
        <f>+data!M701</f>
        <v>71456</v>
      </c>
      <c r="I151" s="246">
        <f>+data!M702</f>
        <v>29556</v>
      </c>
    </row>
    <row r="152" spans="1:9" ht="20.100000000000001" customHeight="1" x14ac:dyDescent="0.2">
      <c r="A152" s="230">
        <v>19</v>
      </c>
      <c r="B152" s="246" t="s">
        <v>1011</v>
      </c>
      <c r="C152" s="238">
        <f>data!AE87</f>
        <v>2263249</v>
      </c>
      <c r="D152" s="238">
        <f>data!AF87</f>
        <v>0</v>
      </c>
      <c r="E152" s="238">
        <f>data!AG87</f>
        <v>28567202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1150770</v>
      </c>
    </row>
    <row r="153" spans="1:9" ht="20.100000000000001" customHeight="1" x14ac:dyDescent="0.2">
      <c r="A153" s="230">
        <v>20</v>
      </c>
      <c r="B153" s="246" t="s">
        <v>1012</v>
      </c>
      <c r="C153" s="238">
        <f>data!AE88</f>
        <v>4881779</v>
      </c>
      <c r="D153" s="238">
        <f>data!AF88</f>
        <v>0</v>
      </c>
      <c r="E153" s="238">
        <f>data!AG88</f>
        <v>194168354</v>
      </c>
      <c r="F153" s="238">
        <f>data!AH88</f>
        <v>0</v>
      </c>
      <c r="G153" s="238">
        <f>data!AI88</f>
        <v>0</v>
      </c>
      <c r="H153" s="238">
        <f>data!AJ88</f>
        <v>308401</v>
      </c>
      <c r="I153" s="238">
        <f>data!AK88</f>
        <v>597414</v>
      </c>
    </row>
    <row r="154" spans="1:9" ht="20.100000000000001" customHeight="1" x14ac:dyDescent="0.2">
      <c r="A154" s="230">
        <v>21</v>
      </c>
      <c r="B154" s="246" t="s">
        <v>1013</v>
      </c>
      <c r="C154" s="238">
        <f>data!AE89</f>
        <v>7145028</v>
      </c>
      <c r="D154" s="238">
        <f>data!AF89</f>
        <v>0</v>
      </c>
      <c r="E154" s="238">
        <f>data!AG89</f>
        <v>222735556</v>
      </c>
      <c r="F154" s="238">
        <f>data!AH89</f>
        <v>0</v>
      </c>
      <c r="G154" s="238">
        <f>data!AI89</f>
        <v>0</v>
      </c>
      <c r="H154" s="238">
        <f>data!AJ89</f>
        <v>308401</v>
      </c>
      <c r="I154" s="238">
        <f>data!AK89</f>
        <v>1748184</v>
      </c>
    </row>
    <row r="155" spans="1:9" ht="20.100000000000001" customHeight="1" x14ac:dyDescent="0.2">
      <c r="A155" s="230" t="s">
        <v>1014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1015</v>
      </c>
      <c r="C156" s="238">
        <f>data!AE90</f>
        <v>4212.51</v>
      </c>
      <c r="D156" s="238">
        <f>data!AF90</f>
        <v>0</v>
      </c>
      <c r="E156" s="238">
        <f>data!AG90</f>
        <v>6486.31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1016</v>
      </c>
      <c r="C157" s="238">
        <f>data!AE91</f>
        <v>0</v>
      </c>
      <c r="D157" s="238">
        <f>data!AF91</f>
        <v>0</v>
      </c>
      <c r="E157" s="238">
        <f>data!AG91</f>
        <v>938.71856921278766</v>
      </c>
      <c r="F157" s="238">
        <f>data!AH91</f>
        <v>0</v>
      </c>
      <c r="G157" s="238">
        <f>data!AI91</f>
        <v>394.99031145938233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1017</v>
      </c>
      <c r="C158" s="238">
        <f>data!AE92</f>
        <v>1483.4889405110596</v>
      </c>
      <c r="D158" s="238">
        <f>data!AF92</f>
        <v>0</v>
      </c>
      <c r="E158" s="238">
        <f>data!AG92</f>
        <v>1495.920412079588</v>
      </c>
      <c r="F158" s="238">
        <f>data!AH92</f>
        <v>0</v>
      </c>
      <c r="G158" s="238">
        <f>data!AI92</f>
        <v>1752.8374911625087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1018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2</v>
      </c>
      <c r="D160" s="245">
        <f>data!AF94</f>
        <v>0</v>
      </c>
      <c r="E160" s="245">
        <f>data!AG94</f>
        <v>67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1000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1034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Capital Medical Center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1002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1035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1036</v>
      </c>
      <c r="F167" s="244" t="s">
        <v>208</v>
      </c>
      <c r="G167" s="244" t="s">
        <v>147</v>
      </c>
      <c r="H167" s="243" t="s">
        <v>1037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1006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1648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2</v>
      </c>
      <c r="D170" s="245">
        <f>data!AM60</f>
        <v>0</v>
      </c>
      <c r="E170" s="245">
        <f>data!AN60</f>
        <v>0</v>
      </c>
      <c r="F170" s="245">
        <f>data!AO60</f>
        <v>19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37187.370000000003</v>
      </c>
      <c r="D171" s="238">
        <f>data!AM61</f>
        <v>0</v>
      </c>
      <c r="E171" s="238">
        <f>data!AN61</f>
        <v>0</v>
      </c>
      <c r="F171" s="238">
        <f>data!AO61</f>
        <v>1267184.99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5857</v>
      </c>
      <c r="D172" s="238">
        <f>data!AM62</f>
        <v>0</v>
      </c>
      <c r="E172" s="238">
        <f>data!AN62</f>
        <v>0</v>
      </c>
      <c r="F172" s="238">
        <f>data!AO62</f>
        <v>324036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38519.64</v>
      </c>
      <c r="D173" s="238">
        <f>data!AM63</f>
        <v>0</v>
      </c>
      <c r="E173" s="238">
        <f>data!AN63</f>
        <v>0</v>
      </c>
      <c r="F173" s="238">
        <f>data!AO63</f>
        <v>138501.15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1899.59</v>
      </c>
      <c r="D174" s="238">
        <f>data!AM64</f>
        <v>0</v>
      </c>
      <c r="E174" s="238">
        <f>data!AN64</f>
        <v>0</v>
      </c>
      <c r="F174" s="238">
        <f>data!AO64</f>
        <v>243648.78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108936.15</v>
      </c>
      <c r="D176" s="238">
        <f>data!AM66</f>
        <v>0</v>
      </c>
      <c r="E176" s="238">
        <f>data!AN66</f>
        <v>0</v>
      </c>
      <c r="F176" s="238">
        <f>data!AO66</f>
        <v>-2197366.13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17838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1007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1008</v>
      </c>
      <c r="C179" s="238">
        <f>data!AL69</f>
        <v>4720.3900000000003</v>
      </c>
      <c r="D179" s="238">
        <f>data!AM69</f>
        <v>0</v>
      </c>
      <c r="E179" s="238">
        <f>data!AN69</f>
        <v>0</v>
      </c>
      <c r="F179" s="238">
        <f>data!AO69</f>
        <v>31688.649999999998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1009</v>
      </c>
      <c r="C181" s="238">
        <f>data!AL85</f>
        <v>197120.14</v>
      </c>
      <c r="D181" s="238">
        <f>data!AM85</f>
        <v>0</v>
      </c>
      <c r="E181" s="238">
        <f>data!AN85</f>
        <v>0</v>
      </c>
      <c r="F181" s="238">
        <f>data!AO85</f>
        <v>-174468.55999999997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1010</v>
      </c>
      <c r="C183" s="246">
        <f>+data!M703</f>
        <v>15459</v>
      </c>
      <c r="D183" s="246">
        <f>+data!M704</f>
        <v>0</v>
      </c>
      <c r="E183" s="246">
        <f>+data!M705</f>
        <v>0</v>
      </c>
      <c r="F183" s="246">
        <f>+data!M706</f>
        <v>-14252</v>
      </c>
      <c r="G183" s="246">
        <f>+data!M707</f>
        <v>0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1011</v>
      </c>
      <c r="C184" s="238">
        <f>data!AL87</f>
        <v>513706</v>
      </c>
      <c r="D184" s="238">
        <f>data!AM87</f>
        <v>0</v>
      </c>
      <c r="E184" s="238">
        <f>data!AN87</f>
        <v>0</v>
      </c>
      <c r="F184" s="238">
        <f>data!AO87</f>
        <v>14569.35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1012</v>
      </c>
      <c r="C185" s="238">
        <f>data!AL88</f>
        <v>225963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1013</v>
      </c>
      <c r="C186" s="238">
        <f>data!AL89</f>
        <v>739669</v>
      </c>
      <c r="D186" s="238">
        <f>data!AM89</f>
        <v>0</v>
      </c>
      <c r="E186" s="238">
        <f>data!AN89</f>
        <v>0</v>
      </c>
      <c r="F186" s="238">
        <f>data!AO89</f>
        <v>14569.35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1014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1015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1016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1017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1018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1000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1038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Capital Medical Center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1002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1039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1040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1006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51617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13</v>
      </c>
      <c r="G202" s="245">
        <f>data!AW60</f>
        <v>9</v>
      </c>
      <c r="H202" s="245">
        <f>data!AX60</f>
        <v>0</v>
      </c>
      <c r="I202" s="245">
        <f>data!AY60</f>
        <v>23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1348329.85</v>
      </c>
      <c r="G203" s="238">
        <f>data!AW61</f>
        <v>705511.21</v>
      </c>
      <c r="H203" s="238">
        <f>data!AX61</f>
        <v>0</v>
      </c>
      <c r="I203" s="238">
        <f>data!AY61</f>
        <v>1151474.05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212438</v>
      </c>
      <c r="G204" s="238">
        <f>data!AW62</f>
        <v>132967</v>
      </c>
      <c r="H204" s="238">
        <f>data!AX62</f>
        <v>0</v>
      </c>
      <c r="I204" s="238">
        <f>data!AY62</f>
        <v>291049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159831.32999999999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340849.4</v>
      </c>
      <c r="G206" s="238">
        <f>data!AW64</f>
        <v>0</v>
      </c>
      <c r="H206" s="238">
        <f>data!AX64</f>
        <v>0</v>
      </c>
      <c r="I206" s="238">
        <f>data!AY64</f>
        <v>496609.44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1077333.45</v>
      </c>
      <c r="G208" s="238">
        <f>data!AW66</f>
        <v>-1722137.96</v>
      </c>
      <c r="H208" s="238">
        <f>data!AX66</f>
        <v>0</v>
      </c>
      <c r="I208" s="238">
        <f>data!AY66</f>
        <v>-1950851.7299999997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174133</v>
      </c>
      <c r="G209" s="238">
        <f>data!AW67</f>
        <v>0</v>
      </c>
      <c r="H209" s="238">
        <f>data!AX67</f>
        <v>0</v>
      </c>
      <c r="I209" s="238">
        <f>data!AY67</f>
        <v>14652</v>
      </c>
    </row>
    <row r="210" spans="1:9" ht="20.100000000000001" customHeight="1" x14ac:dyDescent="0.2">
      <c r="A210" s="230">
        <v>13</v>
      </c>
      <c r="B210" s="238" t="s">
        <v>1007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27651.05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1008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105944.01000000001</v>
      </c>
      <c r="G211" s="238">
        <f>data!AW69</f>
        <v>21395.599999999999</v>
      </c>
      <c r="H211" s="238">
        <f>data!AX69</f>
        <v>0</v>
      </c>
      <c r="I211" s="238">
        <f>data!AY69</f>
        <v>67746.3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-433697.15</v>
      </c>
    </row>
    <row r="213" spans="1:9" ht="20.100000000000001" customHeight="1" x14ac:dyDescent="0.2">
      <c r="A213" s="230">
        <v>16</v>
      </c>
      <c r="B213" s="246" t="s">
        <v>1009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3446510.09</v>
      </c>
      <c r="G213" s="238">
        <f>data!AW85</f>
        <v>-862264.15</v>
      </c>
      <c r="H213" s="238">
        <f>data!AX85</f>
        <v>0</v>
      </c>
      <c r="I213" s="238">
        <f>data!AY85</f>
        <v>-363018.08999999979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1010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314057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1011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1916333.86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1012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8235257.9799999995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1013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10151591.84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1014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1015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2190.9700000000003</v>
      </c>
      <c r="G220" s="238">
        <f>data!AW90</f>
        <v>0</v>
      </c>
      <c r="H220" s="238">
        <f>data!AX90</f>
        <v>0</v>
      </c>
      <c r="I220" s="238">
        <f>data!AY90</f>
        <v>5478.8099999999995</v>
      </c>
    </row>
    <row r="221" spans="1:9" ht="20.100000000000001" customHeight="1" x14ac:dyDescent="0.2">
      <c r="A221" s="230">
        <v>23</v>
      </c>
      <c r="B221" s="238" t="s">
        <v>1016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163.15642067966803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1017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15829.407130592868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1018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35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1000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1041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Capital Medical Center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1002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1042</v>
      </c>
      <c r="F231" s="244" t="s">
        <v>1043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1006</v>
      </c>
      <c r="C232" s="240" t="s">
        <v>1044</v>
      </c>
      <c r="D232" s="240" t="s">
        <v>1045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209704.37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0</v>
      </c>
      <c r="H234" s="245">
        <f>data!BE60</f>
        <v>5</v>
      </c>
      <c r="I234" s="245">
        <f>data!BF60</f>
        <v>29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49900.17</v>
      </c>
      <c r="E235" s="238">
        <f>data!BB61</f>
        <v>0</v>
      </c>
      <c r="F235" s="238">
        <f>data!BC61</f>
        <v>0</v>
      </c>
      <c r="G235" s="238">
        <f>data!BD61</f>
        <v>0</v>
      </c>
      <c r="H235" s="238">
        <f>data!BE61</f>
        <v>581827.46</v>
      </c>
      <c r="I235" s="238">
        <f>data!BF61</f>
        <v>1182673.3400000001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13932</v>
      </c>
      <c r="E236" s="238">
        <f>data!BB62</f>
        <v>0</v>
      </c>
      <c r="F236" s="238">
        <f>data!BC62</f>
        <v>0</v>
      </c>
      <c r="G236" s="238">
        <f>data!BD62</f>
        <v>0</v>
      </c>
      <c r="H236" s="238">
        <f>data!BE62</f>
        <v>107338</v>
      </c>
      <c r="I236" s="238">
        <f>data!BF62</f>
        <v>318952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33090.58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180516.59</v>
      </c>
      <c r="I238" s="238">
        <f>data!BF64</f>
        <v>216823.54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-462619.88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-2359733.5299999998</v>
      </c>
      <c r="I240" s="238">
        <f>data!BF66</f>
        <v>-2309485.9499999997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437858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1007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1312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1008</v>
      </c>
      <c r="C243" s="238">
        <f>data!AZ69</f>
        <v>0</v>
      </c>
      <c r="D243" s="238">
        <f>data!BA69</f>
        <v>434790.86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2021777.06</v>
      </c>
      <c r="I243" s="238">
        <f>data!BF69</f>
        <v>624742.42999999993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1009</v>
      </c>
      <c r="C245" s="238">
        <f>data!AZ85</f>
        <v>0</v>
      </c>
      <c r="D245" s="238">
        <f>data!BA85</f>
        <v>36003.149999999965</v>
      </c>
      <c r="E245" s="238">
        <f>data!BB85</f>
        <v>0</v>
      </c>
      <c r="F245" s="238">
        <f>data!BC85</f>
        <v>0</v>
      </c>
      <c r="G245" s="238">
        <f>data!BD85</f>
        <v>0</v>
      </c>
      <c r="H245" s="238">
        <f>data!BE85</f>
        <v>1003986.1600000001</v>
      </c>
      <c r="I245" s="238">
        <f>data!BF85</f>
        <v>33705.360000000335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1010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1011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1012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1013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1014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1015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2564.81</v>
      </c>
      <c r="H252" s="254">
        <f>data!BE90</f>
        <v>45772.18</v>
      </c>
      <c r="I252" s="254">
        <f>data!BF90</f>
        <v>2289.46</v>
      </c>
    </row>
    <row r="253" spans="1:9" ht="20.100000000000001" customHeight="1" x14ac:dyDescent="0.2">
      <c r="A253" s="230">
        <v>23</v>
      </c>
      <c r="B253" s="238" t="s">
        <v>1016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1017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261.06090293909705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1018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371528.5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1000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1046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Capital Medical Center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1002</v>
      </c>
      <c r="C262" s="244" t="s">
        <v>1047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1048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1049</v>
      </c>
    </row>
    <row r="264" spans="1:9" ht="20.100000000000001" customHeight="1" x14ac:dyDescent="0.2">
      <c r="A264" s="230">
        <v>3</v>
      </c>
      <c r="B264" s="238" t="s">
        <v>1006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5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408183.86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100186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122157.14</v>
      </c>
      <c r="F270" s="238">
        <f>data!BJ64</f>
        <v>0</v>
      </c>
      <c r="G270" s="238">
        <f>data!BK64</f>
        <v>0</v>
      </c>
      <c r="H270" s="238">
        <f>data!BL64</f>
        <v>772.86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0</v>
      </c>
      <c r="E272" s="238">
        <f>data!BI66</f>
        <v>-1034176.62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1007</v>
      </c>
      <c r="C274" s="238">
        <f>data!BG68</f>
        <v>0</v>
      </c>
      <c r="D274" s="238">
        <f>data!BH68</f>
        <v>0</v>
      </c>
      <c r="E274" s="238">
        <f>data!BI68</f>
        <v>2676.4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1008</v>
      </c>
      <c r="C275" s="238">
        <f>data!BG69</f>
        <v>0</v>
      </c>
      <c r="D275" s="238">
        <f>data!BH69</f>
        <v>0</v>
      </c>
      <c r="E275" s="238">
        <f>data!BI69</f>
        <v>80163.14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1009</v>
      </c>
      <c r="C277" s="238">
        <f>data!BG85</f>
        <v>0</v>
      </c>
      <c r="D277" s="238">
        <f>data!BH85</f>
        <v>0</v>
      </c>
      <c r="E277" s="238">
        <f>data!BI85</f>
        <v>-320810.07999999996</v>
      </c>
      <c r="F277" s="238">
        <f>data!BJ85</f>
        <v>0</v>
      </c>
      <c r="G277" s="238">
        <f>data!BK85</f>
        <v>0</v>
      </c>
      <c r="H277" s="238">
        <f>data!BL85</f>
        <v>772.86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1010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1011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1012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1013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1014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1015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1016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1017</v>
      </c>
      <c r="C286" s="253" t="str">
        <f>IF(data!BG92&gt;0,data!BG92,"")</f>
        <v>x</v>
      </c>
      <c r="D286" s="254">
        <f>data!BH92</f>
        <v>265.20472679527319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634.00504999495001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1018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1000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1050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Capital Medical Center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1002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1051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1006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0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0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498.59</v>
      </c>
      <c r="F302" s="238">
        <f>data!BQ64</f>
        <v>0</v>
      </c>
      <c r="G302" s="238">
        <f>data!BR64</f>
        <v>24.93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0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1007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1008</v>
      </c>
      <c r="C307" s="238">
        <f>data!BN69</f>
        <v>0</v>
      </c>
      <c r="D307" s="238">
        <f>data!BO69</f>
        <v>0</v>
      </c>
      <c r="E307" s="238">
        <f>data!BP69</f>
        <v>165.95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-30000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1009</v>
      </c>
      <c r="C309" s="238">
        <f>data!BN85</f>
        <v>0</v>
      </c>
      <c r="D309" s="238">
        <f>data!BO85</f>
        <v>0</v>
      </c>
      <c r="E309" s="238">
        <f>data!BP85</f>
        <v>-29335.46</v>
      </c>
      <c r="F309" s="238">
        <f>data!BQ85</f>
        <v>0</v>
      </c>
      <c r="G309" s="238">
        <f>data!BR85</f>
        <v>24.93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1010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1011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1012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1013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1014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1015</v>
      </c>
      <c r="C316" s="254">
        <f>data!BN90</f>
        <v>10381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1016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1017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100.83304716695284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1018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1000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1052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Capital Medical Center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1002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1051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1006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9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63514.01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14042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0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1007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1008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1118.82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1009</v>
      </c>
      <c r="C341" s="238">
        <f>data!BU85</f>
        <v>0</v>
      </c>
      <c r="D341" s="238">
        <f>data!BV85</f>
        <v>0</v>
      </c>
      <c r="E341" s="238">
        <f>data!BW85</f>
        <v>0</v>
      </c>
      <c r="F341" s="238">
        <f>data!BX85</f>
        <v>0</v>
      </c>
      <c r="G341" s="238">
        <f>data!BY85</f>
        <v>0</v>
      </c>
      <c r="H341" s="238">
        <f>data!BZ85</f>
        <v>78674.830000000016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1010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1011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1012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1013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1014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1015</v>
      </c>
      <c r="C348" s="254">
        <f>data!BU90</f>
        <v>0</v>
      </c>
      <c r="D348" s="254">
        <f>data!BV90</f>
        <v>0</v>
      </c>
      <c r="E348" s="254">
        <f>data!BW90</f>
        <v>1901</v>
      </c>
      <c r="F348" s="254">
        <f>data!BX90</f>
        <v>0</v>
      </c>
      <c r="G348" s="254">
        <f>data!BY90</f>
        <v>1165.04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1016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1017</v>
      </c>
      <c r="C350" s="254">
        <f>data!BU92</f>
        <v>0</v>
      </c>
      <c r="D350" s="254">
        <f>data!BV92</f>
        <v>1180.9897990102008</v>
      </c>
      <c r="E350" s="254">
        <f>data!BW92</f>
        <v>0</v>
      </c>
      <c r="F350" s="254">
        <f>data!BX92</f>
        <v>29.006766993233008</v>
      </c>
      <c r="G350" s="254">
        <f>data!BY92</f>
        <v>410.23856176143823</v>
      </c>
      <c r="H350" s="254">
        <f>data!BZ92</f>
        <v>0</v>
      </c>
      <c r="I350" s="254">
        <f>data!CA92</f>
        <v>788.70780729219268</v>
      </c>
    </row>
    <row r="351" spans="1:9" ht="20.100000000000001" customHeight="1" x14ac:dyDescent="0.2">
      <c r="A351" s="230">
        <v>25</v>
      </c>
      <c r="B351" s="238" t="s">
        <v>1018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1000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1053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Capital Medical Center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1002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1054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1006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55</v>
      </c>
      <c r="E362" s="260"/>
      <c r="F362" s="248"/>
      <c r="G362" s="248"/>
      <c r="H362" s="248"/>
      <c r="I362" s="261">
        <f>data!CE60</f>
        <v>688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5424798.1600000001</v>
      </c>
      <c r="E363" s="262"/>
      <c r="F363" s="262"/>
      <c r="G363" s="262"/>
      <c r="H363" s="262"/>
      <c r="I363" s="257">
        <f>data!CE61</f>
        <v>63125991.610000014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1011487</v>
      </c>
      <c r="E364" s="262"/>
      <c r="F364" s="262"/>
      <c r="G364" s="262"/>
      <c r="H364" s="262"/>
      <c r="I364" s="257">
        <f>data!CE62</f>
        <v>11066231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4555282.6100000003</v>
      </c>
      <c r="E365" s="262"/>
      <c r="F365" s="262"/>
      <c r="G365" s="262"/>
      <c r="H365" s="262"/>
      <c r="I365" s="257">
        <f>data!CE63</f>
        <v>17013075.710000001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-228549.56000000003</v>
      </c>
      <c r="E366" s="262"/>
      <c r="F366" s="262"/>
      <c r="G366" s="262"/>
      <c r="H366" s="262"/>
      <c r="I366" s="257">
        <f>data!CE64</f>
        <v>30510630.77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-20238953.189999994</v>
      </c>
      <c r="E368" s="262"/>
      <c r="F368" s="262"/>
      <c r="G368" s="262"/>
      <c r="H368" s="262"/>
      <c r="I368" s="257">
        <f>data!CE66</f>
        <v>33117428.330000002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6101296</v>
      </c>
      <c r="E369" s="262"/>
      <c r="F369" s="262"/>
      <c r="G369" s="262"/>
      <c r="H369" s="262"/>
      <c r="I369" s="257">
        <f>data!CE67</f>
        <v>10208762</v>
      </c>
    </row>
    <row r="370" spans="1:9" ht="20.100000000000001" customHeight="1" x14ac:dyDescent="0.2">
      <c r="A370" s="230">
        <v>13</v>
      </c>
      <c r="B370" s="238" t="s">
        <v>1007</v>
      </c>
      <c r="C370" s="257">
        <f>data!CB68</f>
        <v>0</v>
      </c>
      <c r="D370" s="257">
        <f>data!CC68</f>
        <v>1663798.02</v>
      </c>
      <c r="E370" s="262"/>
      <c r="F370" s="262"/>
      <c r="G370" s="262"/>
      <c r="H370" s="262"/>
      <c r="I370" s="257">
        <f>data!CE68</f>
        <v>5337310.0399999991</v>
      </c>
    </row>
    <row r="371" spans="1:9" ht="20.100000000000001" customHeight="1" x14ac:dyDescent="0.2">
      <c r="A371" s="230">
        <v>14</v>
      </c>
      <c r="B371" s="238" t="s">
        <v>1008</v>
      </c>
      <c r="C371" s="257">
        <f>data!CB69</f>
        <v>0</v>
      </c>
      <c r="D371" s="257">
        <f>data!CC69</f>
        <v>16677325.590000005</v>
      </c>
      <c r="E371" s="257">
        <f>data!CD69</f>
        <v>0</v>
      </c>
      <c r="F371" s="262"/>
      <c r="G371" s="262"/>
      <c r="H371" s="262"/>
      <c r="I371" s="257">
        <f>data!CE69</f>
        <v>32320797.920000009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-357404.98</v>
      </c>
      <c r="E372" s="238">
        <f>-data!CD84</f>
        <v>0</v>
      </c>
      <c r="F372" s="248"/>
      <c r="G372" s="248"/>
      <c r="H372" s="248"/>
      <c r="I372" s="238">
        <f>-data!CE84</f>
        <v>-6918813.2699999996</v>
      </c>
    </row>
    <row r="373" spans="1:9" ht="20.100000000000001" customHeight="1" x14ac:dyDescent="0.2">
      <c r="A373" s="230">
        <v>16</v>
      </c>
      <c r="B373" s="246" t="s">
        <v>1009</v>
      </c>
      <c r="C373" s="257">
        <f>data!CB85</f>
        <v>0</v>
      </c>
      <c r="D373" s="257">
        <f>data!CC85</f>
        <v>14609079.65000001</v>
      </c>
      <c r="E373" s="257">
        <f>data!CD85</f>
        <v>0</v>
      </c>
      <c r="F373" s="262"/>
      <c r="G373" s="262"/>
      <c r="H373" s="262"/>
      <c r="I373" s="238">
        <f>data!CE85</f>
        <v>195781414.10999998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1010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1011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340669875.91000003</v>
      </c>
    </row>
    <row r="377" spans="1:9" ht="20.100000000000001" customHeight="1" x14ac:dyDescent="0.2">
      <c r="A377" s="230">
        <v>20</v>
      </c>
      <c r="B377" s="246" t="s">
        <v>1012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820156951.76000011</v>
      </c>
    </row>
    <row r="378" spans="1:9" ht="20.100000000000001" customHeight="1" x14ac:dyDescent="0.2">
      <c r="A378" s="230">
        <v>21</v>
      </c>
      <c r="B378" s="246" t="s">
        <v>1013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1160826827.6699998</v>
      </c>
    </row>
    <row r="379" spans="1:9" ht="20.100000000000001" customHeight="1" x14ac:dyDescent="0.2">
      <c r="A379" s="230" t="s">
        <v>1014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1015</v>
      </c>
      <c r="C380" s="254">
        <f>data!CB90</f>
        <v>0</v>
      </c>
      <c r="D380" s="254">
        <f>data!CC90</f>
        <v>42093.94</v>
      </c>
      <c r="E380" s="248"/>
      <c r="F380" s="248"/>
      <c r="G380" s="248"/>
      <c r="H380" s="248"/>
      <c r="I380" s="238">
        <f>data!CE90</f>
        <v>209704.37</v>
      </c>
    </row>
    <row r="381" spans="1:9" ht="20.100000000000001" customHeight="1" x14ac:dyDescent="0.2">
      <c r="A381" s="230">
        <v>23</v>
      </c>
      <c r="B381" s="238" t="s">
        <v>1016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51617</v>
      </c>
    </row>
    <row r="382" spans="1:9" ht="20.100000000000001" customHeight="1" x14ac:dyDescent="0.2">
      <c r="A382" s="230">
        <v>24</v>
      </c>
      <c r="B382" s="238" t="s">
        <v>1017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54704.000000000007</v>
      </c>
    </row>
    <row r="383" spans="1:9" ht="20.100000000000001" customHeight="1" x14ac:dyDescent="0.2">
      <c r="A383" s="230">
        <v>25</v>
      </c>
      <c r="B383" s="238" t="s">
        <v>1018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371528.5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268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88" transitionEvaluation="1" transitionEntry="1" codeName="Sheet1">
    <tabColor rgb="FF92D050"/>
    <pageSetUpPr autoPageBreaks="0" fitToPage="1"/>
  </sheetPr>
  <dimension ref="A1:CF716"/>
  <sheetViews>
    <sheetView topLeftCell="A88" zoomScaleNormal="100" workbookViewId="0">
      <selection activeCell="C109" sqref="C109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1055</v>
      </c>
    </row>
    <row r="6" spans="1:5" x14ac:dyDescent="0.25">
      <c r="A6" s="11" t="s">
        <v>1056</v>
      </c>
    </row>
    <row r="7" spans="1:5" x14ac:dyDescent="0.25">
      <c r="A7" s="304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28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30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0</v>
      </c>
      <c r="C47" s="273">
        <v>975816.61999999976</v>
      </c>
      <c r="D47" s="273">
        <v>43787.89</v>
      </c>
      <c r="E47" s="273">
        <v>1025596.76</v>
      </c>
      <c r="F47" s="273">
        <v>452176.06000000006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16539.979999999996</v>
      </c>
      <c r="P47" s="273">
        <v>941655.75</v>
      </c>
      <c r="Q47" s="273">
        <v>0</v>
      </c>
      <c r="R47" s="273">
        <v>273930.55</v>
      </c>
      <c r="S47" s="273">
        <v>202912.83000000002</v>
      </c>
      <c r="T47" s="273">
        <v>37152.480000000003</v>
      </c>
      <c r="U47" s="273">
        <v>383449.60999999987</v>
      </c>
      <c r="V47" s="273">
        <v>0</v>
      </c>
      <c r="W47" s="273">
        <v>203916.87</v>
      </c>
      <c r="X47" s="273">
        <v>76177.77</v>
      </c>
      <c r="Y47" s="273">
        <v>358076.08</v>
      </c>
      <c r="Z47" s="273">
        <v>107724.66</v>
      </c>
      <c r="AA47" s="273">
        <v>31397.56</v>
      </c>
      <c r="AB47" s="273">
        <v>307397.39</v>
      </c>
      <c r="AC47" s="273">
        <v>222711.82999999996</v>
      </c>
      <c r="AD47" s="273">
        <v>0</v>
      </c>
      <c r="AE47" s="273">
        <v>161839.53</v>
      </c>
      <c r="AF47" s="273">
        <v>0</v>
      </c>
      <c r="AG47" s="273">
        <v>886905.56</v>
      </c>
      <c r="AH47" s="273">
        <v>0</v>
      </c>
      <c r="AI47" s="273">
        <v>0</v>
      </c>
      <c r="AJ47" s="273">
        <v>48630.389999999992</v>
      </c>
      <c r="AK47" s="273">
        <v>35086.550000000003</v>
      </c>
      <c r="AL47" s="273">
        <v>14458.33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321989.38000000006</v>
      </c>
      <c r="AW47" s="273">
        <v>236292.43999999997</v>
      </c>
      <c r="AX47" s="273">
        <v>0</v>
      </c>
      <c r="AY47" s="273">
        <v>301232.99</v>
      </c>
      <c r="AZ47" s="273">
        <v>0</v>
      </c>
      <c r="BA47" s="273">
        <v>0</v>
      </c>
      <c r="BB47" s="273">
        <v>0</v>
      </c>
      <c r="BC47" s="273">
        <v>0</v>
      </c>
      <c r="BD47" s="273">
        <v>107327.41999999998</v>
      </c>
      <c r="BE47" s="273">
        <v>116281.48000000001</v>
      </c>
      <c r="BF47" s="273">
        <v>335284.20999999996</v>
      </c>
      <c r="BG47" s="273">
        <v>-5106.92</v>
      </c>
      <c r="BH47" s="273">
        <v>0</v>
      </c>
      <c r="BI47" s="273">
        <v>0</v>
      </c>
      <c r="BJ47" s="273">
        <v>46185.84</v>
      </c>
      <c r="BK47" s="273">
        <v>0</v>
      </c>
      <c r="BL47" s="273">
        <v>-42.69</v>
      </c>
      <c r="BM47" s="273">
        <v>0</v>
      </c>
      <c r="BN47" s="273">
        <v>129566.1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216199.96999999997</v>
      </c>
      <c r="BZ47" s="273">
        <v>0</v>
      </c>
      <c r="CA47" s="273">
        <v>0</v>
      </c>
      <c r="CB47" s="273">
        <v>0</v>
      </c>
      <c r="CC47" s="273">
        <v>766352.44000000006</v>
      </c>
      <c r="CD47" s="16"/>
      <c r="CE47" s="25">
        <v>9378903.709999999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>
        <v>64880.24</v>
      </c>
      <c r="D51" s="273">
        <v>8033.72</v>
      </c>
      <c r="E51" s="273">
        <v>41196.9</v>
      </c>
      <c r="F51" s="273">
        <v>19154.04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4734.3100000000004</v>
      </c>
      <c r="P51" s="273">
        <v>1032582.84</v>
      </c>
      <c r="Q51" s="273">
        <v>0</v>
      </c>
      <c r="R51" s="273">
        <v>7291.17</v>
      </c>
      <c r="S51" s="273">
        <v>754227.25</v>
      </c>
      <c r="T51" s="273">
        <v>13747.99</v>
      </c>
      <c r="U51" s="273">
        <v>10546.09</v>
      </c>
      <c r="V51" s="273">
        <v>0</v>
      </c>
      <c r="W51" s="273">
        <v>58378.31</v>
      </c>
      <c r="X51" s="273">
        <v>71608.759999999995</v>
      </c>
      <c r="Y51" s="273">
        <v>261193.31</v>
      </c>
      <c r="Z51" s="273">
        <v>108692.49</v>
      </c>
      <c r="AA51" s="273">
        <v>2626.51</v>
      </c>
      <c r="AB51" s="273">
        <v>1794.38</v>
      </c>
      <c r="AC51" s="273">
        <v>37967.699999999997</v>
      </c>
      <c r="AD51" s="273">
        <v>0</v>
      </c>
      <c r="AE51" s="273">
        <v>769.8</v>
      </c>
      <c r="AF51" s="273">
        <v>0</v>
      </c>
      <c r="AG51" s="273">
        <v>106133.37999999999</v>
      </c>
      <c r="AH51" s="273">
        <v>0</v>
      </c>
      <c r="AI51" s="273">
        <v>0</v>
      </c>
      <c r="AJ51" s="273">
        <v>111065.04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268688.30999999994</v>
      </c>
      <c r="AW51" s="273">
        <v>0</v>
      </c>
      <c r="AX51" s="273">
        <v>0</v>
      </c>
      <c r="AY51" s="273">
        <v>13467.41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218231.19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1228663.6600000001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35711.83</v>
      </c>
      <c r="BZ51" s="273">
        <v>0</v>
      </c>
      <c r="CA51" s="273">
        <v>0</v>
      </c>
      <c r="CB51" s="273">
        <v>0</v>
      </c>
      <c r="CC51" s="273">
        <v>4929901.8499999996</v>
      </c>
      <c r="CD51" s="16"/>
      <c r="CE51" s="25">
        <v>9411288.4800000004</v>
      </c>
    </row>
    <row r="52" spans="1:83" x14ac:dyDescent="0.25">
      <c r="A52" s="31" t="s">
        <v>234</v>
      </c>
      <c r="B52" s="272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7072</v>
      </c>
      <c r="D59" s="273">
        <v>0</v>
      </c>
      <c r="E59" s="273">
        <v>7878</v>
      </c>
      <c r="F59" s="273">
        <v>1156</v>
      </c>
      <c r="G59" s="273">
        <v>0</v>
      </c>
      <c r="H59" s="273">
        <v>0</v>
      </c>
      <c r="I59" s="273">
        <v>0</v>
      </c>
      <c r="J59" s="273">
        <v>698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28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46184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209704.37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5.1761739718936752</v>
      </c>
      <c r="D60" s="277">
        <v>52.708878074971388</v>
      </c>
      <c r="E60" s="277">
        <v>50.738963006748087</v>
      </c>
      <c r="F60" s="277">
        <v>23.245839722843037</v>
      </c>
      <c r="G60" s="277">
        <v>0.7325643834612926</v>
      </c>
      <c r="H60" s="277">
        <v>29.66074040689579</v>
      </c>
      <c r="I60" s="277">
        <v>12.166139039429297</v>
      </c>
      <c r="J60" s="277">
        <v>14.299552052835677</v>
      </c>
      <c r="K60" s="277">
        <v>21.494295887466535</v>
      </c>
      <c r="L60" s="277">
        <v>2.7221465749695692</v>
      </c>
      <c r="M60" s="277">
        <v>5.6267150677223681</v>
      </c>
      <c r="N60" s="277">
        <v>25.555743832115656</v>
      </c>
      <c r="O60" s="277">
        <v>4.4933767117132364</v>
      </c>
      <c r="P60" s="328">
        <v>1.4890678080151964</v>
      </c>
      <c r="Q60" s="328">
        <v>14.701035614424516</v>
      </c>
      <c r="R60" s="328">
        <v>11.981324655892969</v>
      </c>
      <c r="S60" s="278">
        <v>8.1483308208015988</v>
      </c>
      <c r="T60" s="278">
        <v>42.942847254391388</v>
      </c>
      <c r="U60" s="332">
        <v>19.506434928834736</v>
      </c>
      <c r="V60" s="328">
        <v>2.8749239722089155</v>
      </c>
      <c r="W60" s="328">
        <v>1.7324328764750094</v>
      </c>
      <c r="X60" s="328">
        <v>0.7415013697614381</v>
      </c>
      <c r="Y60" s="328">
        <v>22.387203421590794</v>
      </c>
      <c r="Z60" s="328">
        <v>11.869444518921997</v>
      </c>
      <c r="AA60" s="328">
        <v>0</v>
      </c>
      <c r="AB60" s="278">
        <v>19.344322600089821</v>
      </c>
      <c r="AC60" s="328">
        <v>0</v>
      </c>
      <c r="AD60" s="328">
        <v>6.5547952045815352</v>
      </c>
      <c r="AE60" s="328">
        <v>6.2193609580521425</v>
      </c>
      <c r="AF60" s="328">
        <v>21.786939038111377</v>
      </c>
      <c r="AG60" s="328">
        <v>-6.1604794512108929E-2</v>
      </c>
      <c r="AH60" s="328">
        <v>2.2483808216098109</v>
      </c>
      <c r="AI60" s="328">
        <v>0</v>
      </c>
      <c r="AJ60" s="328">
        <v>-1.0643835614980297E-2</v>
      </c>
      <c r="AK60" s="328">
        <v>4.1791917802494263</v>
      </c>
      <c r="AL60" s="328">
        <v>2.0861678079334021</v>
      </c>
      <c r="AM60" s="328">
        <v>9.3963013685758501</v>
      </c>
      <c r="AN60" s="328">
        <v>9.7105773959300592</v>
      </c>
      <c r="AO60" s="328">
        <v>15.308228080094764</v>
      </c>
      <c r="AP60" s="328">
        <v>0</v>
      </c>
      <c r="AQ60" s="328">
        <v>0</v>
      </c>
      <c r="AR60" s="328">
        <v>0</v>
      </c>
      <c r="AS60" s="328">
        <v>0</v>
      </c>
      <c r="AT60" s="328">
        <v>0</v>
      </c>
      <c r="AU60" s="328">
        <v>0</v>
      </c>
      <c r="AV60" s="278">
        <v>0</v>
      </c>
      <c r="AW60" s="278">
        <v>0</v>
      </c>
      <c r="AX60" s="278">
        <v>0</v>
      </c>
      <c r="AY60" s="328">
        <v>0</v>
      </c>
      <c r="AZ60" s="328">
        <v>0</v>
      </c>
      <c r="BA60" s="278">
        <v>0</v>
      </c>
      <c r="BB60" s="278">
        <v>0</v>
      </c>
      <c r="BC60" s="278">
        <v>0</v>
      </c>
      <c r="BD60" s="278">
        <v>0</v>
      </c>
      <c r="BE60" s="328">
        <v>0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483.75769239948539</v>
      </c>
    </row>
    <row r="61" spans="1:83" x14ac:dyDescent="0.25">
      <c r="A61" s="31" t="s">
        <v>262</v>
      </c>
      <c r="B61" s="16"/>
      <c r="C61" s="273">
        <v>7127974.1199999992</v>
      </c>
      <c r="D61" s="273">
        <v>205012.61999999997</v>
      </c>
      <c r="E61" s="273">
        <v>5932311.2400000012</v>
      </c>
      <c r="F61" s="273">
        <v>3629325.36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126578.01999999999</v>
      </c>
      <c r="P61" s="329">
        <v>6420211.4900000002</v>
      </c>
      <c r="Q61" s="329">
        <v>0</v>
      </c>
      <c r="R61" s="329">
        <v>1834836.11</v>
      </c>
      <c r="S61" s="280">
        <v>1120944.7499999998</v>
      </c>
      <c r="T61" s="280">
        <v>233582.67999999996</v>
      </c>
      <c r="U61" s="331">
        <v>1803864.8299999996</v>
      </c>
      <c r="V61" s="329">
        <v>0</v>
      </c>
      <c r="W61" s="329">
        <v>1395758.2600000002</v>
      </c>
      <c r="X61" s="329">
        <v>969176.04999999993</v>
      </c>
      <c r="Y61" s="329">
        <v>2978351.8999999994</v>
      </c>
      <c r="Z61" s="329">
        <v>575255.03999999992</v>
      </c>
      <c r="AA61" s="329">
        <v>197319.26</v>
      </c>
      <c r="AB61" s="281">
        <v>1886252.24</v>
      </c>
      <c r="AC61" s="329">
        <v>1145618.47</v>
      </c>
      <c r="AD61" s="329">
        <v>0</v>
      </c>
      <c r="AE61" s="329">
        <v>847711.5</v>
      </c>
      <c r="AF61" s="329">
        <v>0</v>
      </c>
      <c r="AG61" s="329">
        <v>5918494.080000001</v>
      </c>
      <c r="AH61" s="329">
        <v>0</v>
      </c>
      <c r="AI61" s="329">
        <v>0</v>
      </c>
      <c r="AJ61" s="329">
        <v>344226</v>
      </c>
      <c r="AK61" s="329">
        <v>199336.99999999997</v>
      </c>
      <c r="AL61" s="329">
        <v>79307.47</v>
      </c>
      <c r="AM61" s="329">
        <v>0</v>
      </c>
      <c r="AN61" s="329">
        <v>0</v>
      </c>
      <c r="AO61" s="329">
        <v>0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2043960.3899999997</v>
      </c>
      <c r="AW61" s="280">
        <v>1261272.8400000001</v>
      </c>
      <c r="AX61" s="280">
        <v>0</v>
      </c>
      <c r="AY61" s="329">
        <v>1086798.5899999999</v>
      </c>
      <c r="AZ61" s="329">
        <v>0</v>
      </c>
      <c r="BA61" s="280">
        <v>0</v>
      </c>
      <c r="BB61" s="280">
        <v>0</v>
      </c>
      <c r="BC61" s="280">
        <v>0</v>
      </c>
      <c r="BD61" s="280">
        <v>418222.41000000003</v>
      </c>
      <c r="BE61" s="329">
        <v>603714.79</v>
      </c>
      <c r="BF61" s="280">
        <v>1108756.69</v>
      </c>
      <c r="BG61" s="280">
        <v>168.55999999999995</v>
      </c>
      <c r="BH61" s="280">
        <v>0</v>
      </c>
      <c r="BI61" s="280">
        <v>0</v>
      </c>
      <c r="BJ61" s="280">
        <v>276696.58999999997</v>
      </c>
      <c r="BK61" s="280">
        <v>0</v>
      </c>
      <c r="BL61" s="280">
        <v>-468.16999999999996</v>
      </c>
      <c r="BM61" s="280">
        <v>0</v>
      </c>
      <c r="BN61" s="280">
        <v>831972.6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1417514.5799999998</v>
      </c>
      <c r="BZ61" s="280">
        <v>0</v>
      </c>
      <c r="CA61" s="280">
        <v>0</v>
      </c>
      <c r="CB61" s="280">
        <v>0</v>
      </c>
      <c r="CC61" s="280">
        <v>4067215.4200000009</v>
      </c>
      <c r="CD61" s="24" t="s">
        <v>247</v>
      </c>
      <c r="CE61" s="25">
        <v>58087273.780000001</v>
      </c>
    </row>
    <row r="62" spans="1:83" x14ac:dyDescent="0.25">
      <c r="A62" s="31" t="s">
        <v>10</v>
      </c>
      <c r="B62" s="16"/>
      <c r="C62" s="25">
        <v>975817</v>
      </c>
      <c r="D62" s="25">
        <v>43788</v>
      </c>
      <c r="E62" s="25">
        <v>1025597</v>
      </c>
      <c r="F62" s="25">
        <v>452176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16540</v>
      </c>
      <c r="P62" s="25">
        <v>941656</v>
      </c>
      <c r="Q62" s="25">
        <v>0</v>
      </c>
      <c r="R62" s="25">
        <v>273931</v>
      </c>
      <c r="S62" s="25">
        <v>202913</v>
      </c>
      <c r="T62" s="25">
        <v>37152</v>
      </c>
      <c r="U62" s="25">
        <v>383450</v>
      </c>
      <c r="V62" s="25">
        <v>0</v>
      </c>
      <c r="W62" s="25">
        <v>203917</v>
      </c>
      <c r="X62" s="25">
        <v>76178</v>
      </c>
      <c r="Y62" s="25">
        <v>358076</v>
      </c>
      <c r="Z62" s="25">
        <v>107725</v>
      </c>
      <c r="AA62" s="25">
        <v>31398</v>
      </c>
      <c r="AB62" s="25">
        <v>307397</v>
      </c>
      <c r="AC62" s="25">
        <v>222712</v>
      </c>
      <c r="AD62" s="25">
        <v>0</v>
      </c>
      <c r="AE62" s="25">
        <v>161840</v>
      </c>
      <c r="AF62" s="25">
        <v>0</v>
      </c>
      <c r="AG62" s="25">
        <v>886906</v>
      </c>
      <c r="AH62" s="25">
        <v>0</v>
      </c>
      <c r="AI62" s="25">
        <v>0</v>
      </c>
      <c r="AJ62" s="25">
        <v>48630</v>
      </c>
      <c r="AK62" s="25">
        <v>35087</v>
      </c>
      <c r="AL62" s="25">
        <v>14458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321989</v>
      </c>
      <c r="AW62" s="25">
        <v>236292</v>
      </c>
      <c r="AX62" s="25">
        <v>0</v>
      </c>
      <c r="AY62" s="25">
        <v>301233</v>
      </c>
      <c r="AZ62" s="25">
        <v>0</v>
      </c>
      <c r="BA62" s="25">
        <v>0</v>
      </c>
      <c r="BB62" s="25">
        <v>0</v>
      </c>
      <c r="BC62" s="25">
        <v>0</v>
      </c>
      <c r="BD62" s="25">
        <v>107327</v>
      </c>
      <c r="BE62" s="25">
        <v>116281</v>
      </c>
      <c r="BF62" s="25">
        <v>335284</v>
      </c>
      <c r="BG62" s="25">
        <v>-5107</v>
      </c>
      <c r="BH62" s="25">
        <v>0</v>
      </c>
      <c r="BI62" s="25">
        <v>0</v>
      </c>
      <c r="BJ62" s="25">
        <v>46186</v>
      </c>
      <c r="BK62" s="25">
        <v>0</v>
      </c>
      <c r="BL62" s="25">
        <v>-43</v>
      </c>
      <c r="BM62" s="25">
        <v>0</v>
      </c>
      <c r="BN62" s="25">
        <v>129566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216200</v>
      </c>
      <c r="BZ62" s="25">
        <v>0</v>
      </c>
      <c r="CA62" s="25">
        <v>0</v>
      </c>
      <c r="CB62" s="25">
        <v>0</v>
      </c>
      <c r="CC62" s="25">
        <v>766352</v>
      </c>
      <c r="CD62" s="24" t="s">
        <v>247</v>
      </c>
      <c r="CE62" s="25">
        <v>9378904</v>
      </c>
    </row>
    <row r="63" spans="1:83" x14ac:dyDescent="0.25">
      <c r="A63" s="31" t="s">
        <v>263</v>
      </c>
      <c r="B63" s="16"/>
      <c r="C63" s="273">
        <v>270313</v>
      </c>
      <c r="D63" s="273">
        <v>0</v>
      </c>
      <c r="E63" s="273">
        <v>0</v>
      </c>
      <c r="F63" s="273">
        <v>94221.5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645191.74</v>
      </c>
      <c r="P63" s="329">
        <v>416677.79000000004</v>
      </c>
      <c r="Q63" s="329">
        <v>0</v>
      </c>
      <c r="R63" s="329">
        <v>2888962.59</v>
      </c>
      <c r="S63" s="280">
        <v>10012.549999999999</v>
      </c>
      <c r="T63" s="280">
        <v>0</v>
      </c>
      <c r="U63" s="331">
        <v>53550.81</v>
      </c>
      <c r="V63" s="329">
        <v>0</v>
      </c>
      <c r="W63" s="329">
        <v>4000</v>
      </c>
      <c r="X63" s="329">
        <v>12344.42</v>
      </c>
      <c r="Y63" s="329">
        <v>0</v>
      </c>
      <c r="Z63" s="329">
        <v>104500</v>
      </c>
      <c r="AA63" s="329">
        <v>0</v>
      </c>
      <c r="AB63" s="281">
        <v>0</v>
      </c>
      <c r="AC63" s="329">
        <v>15228</v>
      </c>
      <c r="AD63" s="329">
        <v>0</v>
      </c>
      <c r="AE63" s="329">
        <v>0</v>
      </c>
      <c r="AF63" s="329">
        <v>0</v>
      </c>
      <c r="AG63" s="329">
        <v>-121204.91000000003</v>
      </c>
      <c r="AH63" s="329">
        <v>0</v>
      </c>
      <c r="AI63" s="329">
        <v>0</v>
      </c>
      <c r="AJ63" s="329">
        <v>5.92</v>
      </c>
      <c r="AK63" s="329">
        <v>0</v>
      </c>
      <c r="AL63" s="329">
        <v>2850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269416.67000000004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0</v>
      </c>
      <c r="BC63" s="280">
        <v>0</v>
      </c>
      <c r="BD63" s="280">
        <v>0</v>
      </c>
      <c r="BE63" s="329">
        <v>3013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171426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4084939.2900000005</v>
      </c>
      <c r="CD63" s="24" t="s">
        <v>247</v>
      </c>
      <c r="CE63" s="25">
        <v>8925448.3699999992</v>
      </c>
    </row>
    <row r="64" spans="1:83" x14ac:dyDescent="0.25">
      <c r="A64" s="31" t="s">
        <v>264</v>
      </c>
      <c r="B64" s="16"/>
      <c r="C64" s="273">
        <v>640712.34999999986</v>
      </c>
      <c r="D64" s="273">
        <v>6383.2599999999993</v>
      </c>
      <c r="E64" s="273">
        <v>675071.38999999978</v>
      </c>
      <c r="F64" s="273">
        <v>200417.13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55807.76</v>
      </c>
      <c r="P64" s="329">
        <v>12482553.280000003</v>
      </c>
      <c r="Q64" s="329">
        <v>0</v>
      </c>
      <c r="R64" s="329">
        <v>147093.32</v>
      </c>
      <c r="S64" s="280">
        <v>1275891.94</v>
      </c>
      <c r="T64" s="280">
        <v>5228.7699999999995</v>
      </c>
      <c r="U64" s="331">
        <v>1504370.98</v>
      </c>
      <c r="V64" s="329">
        <v>0</v>
      </c>
      <c r="W64" s="329">
        <v>80505.690000000017</v>
      </c>
      <c r="X64" s="329">
        <v>203137.12999999998</v>
      </c>
      <c r="Y64" s="329">
        <v>2606628.8700000006</v>
      </c>
      <c r="Z64" s="329">
        <v>28982.57</v>
      </c>
      <c r="AA64" s="329">
        <v>106872.01999999999</v>
      </c>
      <c r="AB64" s="281">
        <v>2273564.5700000003</v>
      </c>
      <c r="AC64" s="329">
        <v>152086.47</v>
      </c>
      <c r="AD64" s="329">
        <v>0</v>
      </c>
      <c r="AE64" s="329">
        <v>14867.529999999999</v>
      </c>
      <c r="AF64" s="329">
        <v>0</v>
      </c>
      <c r="AG64" s="329">
        <v>1075895.5900000005</v>
      </c>
      <c r="AH64" s="329">
        <v>0</v>
      </c>
      <c r="AI64" s="329">
        <v>0</v>
      </c>
      <c r="AJ64" s="329">
        <v>24504.149999999994</v>
      </c>
      <c r="AK64" s="329">
        <v>1758.1200000000001</v>
      </c>
      <c r="AL64" s="329">
        <v>1523.4099999999999</v>
      </c>
      <c r="AM64" s="329">
        <v>0</v>
      </c>
      <c r="AN64" s="329">
        <v>0</v>
      </c>
      <c r="AO64" s="329">
        <v>0</v>
      </c>
      <c r="AP64" s="329">
        <v>0</v>
      </c>
      <c r="AQ64" s="329">
        <v>0</v>
      </c>
      <c r="AR64" s="329">
        <v>0</v>
      </c>
      <c r="AS64" s="329">
        <v>0</v>
      </c>
      <c r="AT64" s="329">
        <v>0</v>
      </c>
      <c r="AU64" s="329">
        <v>0</v>
      </c>
      <c r="AV64" s="280">
        <v>432458.01</v>
      </c>
      <c r="AW64" s="280">
        <v>0</v>
      </c>
      <c r="AX64" s="280">
        <v>0</v>
      </c>
      <c r="AY64" s="329">
        <v>357317.21</v>
      </c>
      <c r="AZ64" s="329">
        <v>0</v>
      </c>
      <c r="BA64" s="280">
        <v>255.37</v>
      </c>
      <c r="BB64" s="280">
        <v>0</v>
      </c>
      <c r="BC64" s="280">
        <v>0</v>
      </c>
      <c r="BD64" s="280">
        <v>188664.43999999997</v>
      </c>
      <c r="BE64" s="329">
        <v>89086.76</v>
      </c>
      <c r="BF64" s="280">
        <v>296988.01</v>
      </c>
      <c r="BG64" s="280">
        <v>0</v>
      </c>
      <c r="BH64" s="280">
        <v>0</v>
      </c>
      <c r="BI64" s="280">
        <v>0</v>
      </c>
      <c r="BJ64" s="280">
        <v>2452.1999999999998</v>
      </c>
      <c r="BK64" s="280">
        <v>270.8</v>
      </c>
      <c r="BL64" s="280">
        <v>3290.15</v>
      </c>
      <c r="BM64" s="280">
        <v>0</v>
      </c>
      <c r="BN64" s="280">
        <v>244469.16999999998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0</v>
      </c>
      <c r="BW64" s="280">
        <v>0</v>
      </c>
      <c r="BX64" s="280">
        <v>0</v>
      </c>
      <c r="BY64" s="280">
        <v>32732.059999999998</v>
      </c>
      <c r="BZ64" s="280">
        <v>0</v>
      </c>
      <c r="CA64" s="280">
        <v>0</v>
      </c>
      <c r="CB64" s="280">
        <v>0</v>
      </c>
      <c r="CC64" s="280">
        <v>-130075.08000000003</v>
      </c>
      <c r="CD64" s="24" t="s">
        <v>247</v>
      </c>
      <c r="CE64" s="25">
        <v>25081765.40000001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75225.11</v>
      </c>
      <c r="D66" s="273">
        <v>4789.0600000000004</v>
      </c>
      <c r="E66" s="273">
        <v>127182.82</v>
      </c>
      <c r="F66" s="273">
        <v>29239.22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220.98</v>
      </c>
      <c r="P66" s="329">
        <v>719413.85000000009</v>
      </c>
      <c r="Q66" s="329">
        <v>0</v>
      </c>
      <c r="R66" s="329">
        <v>24536.31</v>
      </c>
      <c r="S66" s="280">
        <v>520310.61</v>
      </c>
      <c r="T66" s="280">
        <v>12500</v>
      </c>
      <c r="U66" s="331">
        <v>7604308.0699999994</v>
      </c>
      <c r="V66" s="329">
        <v>0</v>
      </c>
      <c r="W66" s="329">
        <v>296641.91999999998</v>
      </c>
      <c r="X66" s="329">
        <v>6392.67</v>
      </c>
      <c r="Y66" s="329">
        <v>68530.61</v>
      </c>
      <c r="Z66" s="329">
        <v>306385.90999999997</v>
      </c>
      <c r="AA66" s="329">
        <v>543001.35</v>
      </c>
      <c r="AB66" s="281">
        <v>174557.96999999997</v>
      </c>
      <c r="AC66" s="329">
        <v>3736.56</v>
      </c>
      <c r="AD66" s="329">
        <v>0</v>
      </c>
      <c r="AE66" s="329">
        <v>16308.169999999998</v>
      </c>
      <c r="AF66" s="329">
        <v>0</v>
      </c>
      <c r="AG66" s="329">
        <v>202611.53</v>
      </c>
      <c r="AH66" s="329">
        <v>0</v>
      </c>
      <c r="AI66" s="329">
        <v>0</v>
      </c>
      <c r="AJ66" s="329">
        <v>38357.689999999995</v>
      </c>
      <c r="AK66" s="329">
        <v>0</v>
      </c>
      <c r="AL66" s="329">
        <v>38580</v>
      </c>
      <c r="AM66" s="329">
        <v>0</v>
      </c>
      <c r="AN66" s="329">
        <v>0</v>
      </c>
      <c r="AO66" s="329">
        <v>0</v>
      </c>
      <c r="AP66" s="329">
        <v>0</v>
      </c>
      <c r="AQ66" s="329">
        <v>0</v>
      </c>
      <c r="AR66" s="329">
        <v>0</v>
      </c>
      <c r="AS66" s="329">
        <v>0</v>
      </c>
      <c r="AT66" s="329">
        <v>0</v>
      </c>
      <c r="AU66" s="329">
        <v>0</v>
      </c>
      <c r="AV66" s="280">
        <v>13049.759999999998</v>
      </c>
      <c r="AW66" s="280">
        <v>8309.42</v>
      </c>
      <c r="AX66" s="280">
        <v>0</v>
      </c>
      <c r="AY66" s="329">
        <v>38670.61</v>
      </c>
      <c r="AZ66" s="329">
        <v>0</v>
      </c>
      <c r="BA66" s="280">
        <v>414517.01</v>
      </c>
      <c r="BB66" s="280">
        <v>0</v>
      </c>
      <c r="BC66" s="280">
        <v>0</v>
      </c>
      <c r="BD66" s="280">
        <v>3566.43</v>
      </c>
      <c r="BE66" s="329">
        <v>1591280.6400000001</v>
      </c>
      <c r="BF66" s="280">
        <v>469735.22000000003</v>
      </c>
      <c r="BG66" s="280">
        <v>93.32</v>
      </c>
      <c r="BH66" s="280">
        <v>0</v>
      </c>
      <c r="BI66" s="280">
        <v>0</v>
      </c>
      <c r="BJ66" s="280">
        <v>180.13</v>
      </c>
      <c r="BK66" s="280">
        <v>-24974.07</v>
      </c>
      <c r="BL66" s="280">
        <v>0</v>
      </c>
      <c r="BM66" s="280">
        <v>0</v>
      </c>
      <c r="BN66" s="280">
        <v>423132.48000000004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43914.31</v>
      </c>
      <c r="BZ66" s="280">
        <v>0</v>
      </c>
      <c r="CA66" s="280">
        <v>0</v>
      </c>
      <c r="CB66" s="280">
        <v>0</v>
      </c>
      <c r="CC66" s="280">
        <v>15377197.709999999</v>
      </c>
      <c r="CD66" s="24" t="s">
        <v>247</v>
      </c>
      <c r="CE66" s="25">
        <v>29171503.379999999</v>
      </c>
    </row>
    <row r="67" spans="1:83" x14ac:dyDescent="0.25">
      <c r="A67" s="31" t="s">
        <v>15</v>
      </c>
      <c r="B67" s="16"/>
      <c r="C67" s="25">
        <v>64880</v>
      </c>
      <c r="D67" s="25">
        <v>8034</v>
      </c>
      <c r="E67" s="25">
        <v>41197</v>
      </c>
      <c r="F67" s="25">
        <v>19154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4734</v>
      </c>
      <c r="P67" s="25">
        <v>1032583</v>
      </c>
      <c r="Q67" s="25">
        <v>0</v>
      </c>
      <c r="R67" s="25">
        <v>7291</v>
      </c>
      <c r="S67" s="25">
        <v>754227</v>
      </c>
      <c r="T67" s="25">
        <v>13748</v>
      </c>
      <c r="U67" s="25">
        <v>10546</v>
      </c>
      <c r="V67" s="25">
        <v>0</v>
      </c>
      <c r="W67" s="25">
        <v>58378</v>
      </c>
      <c r="X67" s="25">
        <v>71609</v>
      </c>
      <c r="Y67" s="25">
        <v>261193</v>
      </c>
      <c r="Z67" s="25">
        <v>108692</v>
      </c>
      <c r="AA67" s="25">
        <v>2627</v>
      </c>
      <c r="AB67" s="25">
        <v>1794</v>
      </c>
      <c r="AC67" s="25">
        <v>37968</v>
      </c>
      <c r="AD67" s="25">
        <v>0</v>
      </c>
      <c r="AE67" s="25">
        <v>770</v>
      </c>
      <c r="AF67" s="25">
        <v>0</v>
      </c>
      <c r="AG67" s="25">
        <v>106133</v>
      </c>
      <c r="AH67" s="25">
        <v>0</v>
      </c>
      <c r="AI67" s="25">
        <v>0</v>
      </c>
      <c r="AJ67" s="25">
        <v>111065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268688</v>
      </c>
      <c r="AW67" s="25">
        <v>0</v>
      </c>
      <c r="AX67" s="25">
        <v>0</v>
      </c>
      <c r="AY67" s="25">
        <v>13467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218231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1228664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35712</v>
      </c>
      <c r="BZ67" s="25">
        <v>0</v>
      </c>
      <c r="CA67" s="25">
        <v>0</v>
      </c>
      <c r="CB67" s="25">
        <v>0</v>
      </c>
      <c r="CC67" s="25">
        <v>4929902</v>
      </c>
      <c r="CD67" s="24" t="s">
        <v>247</v>
      </c>
      <c r="CE67" s="25">
        <v>9411287</v>
      </c>
    </row>
    <row r="68" spans="1:83" x14ac:dyDescent="0.25">
      <c r="A68" s="31" t="s">
        <v>267</v>
      </c>
      <c r="B68" s="25"/>
      <c r="C68" s="273">
        <v>26296.3</v>
      </c>
      <c r="D68" s="273">
        <v>0</v>
      </c>
      <c r="E68" s="273">
        <v>45176.93</v>
      </c>
      <c r="F68" s="273">
        <v>560.32000000000005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1167476.75</v>
      </c>
      <c r="Q68" s="329">
        <v>0</v>
      </c>
      <c r="R68" s="329">
        <v>0</v>
      </c>
      <c r="S68" s="280">
        <v>1177194.3900000001</v>
      </c>
      <c r="T68" s="280">
        <v>0</v>
      </c>
      <c r="U68" s="331">
        <v>67436.159999999989</v>
      </c>
      <c r="V68" s="329">
        <v>0</v>
      </c>
      <c r="W68" s="329">
        <v>0</v>
      </c>
      <c r="X68" s="329">
        <v>0</v>
      </c>
      <c r="Y68" s="329">
        <v>84794.52</v>
      </c>
      <c r="Z68" s="329">
        <v>0</v>
      </c>
      <c r="AA68" s="329">
        <v>0</v>
      </c>
      <c r="AB68" s="281">
        <v>223059.72999999998</v>
      </c>
      <c r="AC68" s="329">
        <v>29453.119999999999</v>
      </c>
      <c r="AD68" s="329">
        <v>0</v>
      </c>
      <c r="AE68" s="329">
        <v>82242.12</v>
      </c>
      <c r="AF68" s="329">
        <v>0</v>
      </c>
      <c r="AG68" s="329">
        <v>0</v>
      </c>
      <c r="AH68" s="329">
        <v>0</v>
      </c>
      <c r="AI68" s="329">
        <v>0</v>
      </c>
      <c r="AJ68" s="329">
        <v>0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40376.85</v>
      </c>
      <c r="AW68" s="280">
        <v>0</v>
      </c>
      <c r="AX68" s="280">
        <v>0</v>
      </c>
      <c r="AY68" s="329">
        <v>0</v>
      </c>
      <c r="AZ68" s="329">
        <v>0</v>
      </c>
      <c r="BA68" s="280">
        <v>0</v>
      </c>
      <c r="BB68" s="280">
        <v>0</v>
      </c>
      <c r="BC68" s="280">
        <v>0</v>
      </c>
      <c r="BD68" s="280">
        <v>649.14</v>
      </c>
      <c r="BE68" s="329">
        <v>245.97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31852.44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4938.46</v>
      </c>
      <c r="BZ68" s="280">
        <v>0</v>
      </c>
      <c r="CA68" s="280">
        <v>0</v>
      </c>
      <c r="CB68" s="280">
        <v>0</v>
      </c>
      <c r="CC68" s="280">
        <v>1161857.28</v>
      </c>
      <c r="CD68" s="24" t="s">
        <v>247</v>
      </c>
      <c r="CE68" s="25">
        <v>4143610.4800000014</v>
      </c>
    </row>
    <row r="69" spans="1:83" x14ac:dyDescent="0.25">
      <c r="A69" s="31" t="s">
        <v>268</v>
      </c>
      <c r="B69" s="16"/>
      <c r="C69" s="25">
        <v>152937</v>
      </c>
      <c r="D69" s="25">
        <v>3743.61</v>
      </c>
      <c r="E69" s="25">
        <v>129226.42000000001</v>
      </c>
      <c r="F69" s="25">
        <v>201851.15999999997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13090.179999999998</v>
      </c>
      <c r="P69" s="25">
        <v>349046.0400000001</v>
      </c>
      <c r="Q69" s="25">
        <v>0</v>
      </c>
      <c r="R69" s="25">
        <v>65132.02</v>
      </c>
      <c r="S69" s="25">
        <v>88796.76</v>
      </c>
      <c r="T69" s="25">
        <v>3676.31</v>
      </c>
      <c r="U69" s="25">
        <v>81659.969999999987</v>
      </c>
      <c r="V69" s="25">
        <v>0</v>
      </c>
      <c r="W69" s="25">
        <v>34805.97</v>
      </c>
      <c r="X69" s="25">
        <v>12882.5</v>
      </c>
      <c r="Y69" s="25">
        <v>80503.009999999995</v>
      </c>
      <c r="Z69" s="25">
        <v>22244.22</v>
      </c>
      <c r="AA69" s="25">
        <v>10627.27</v>
      </c>
      <c r="AB69" s="25">
        <v>69780.009999999995</v>
      </c>
      <c r="AC69" s="25">
        <v>74957.27</v>
      </c>
      <c r="AD69" s="25">
        <v>0</v>
      </c>
      <c r="AE69" s="25">
        <v>17150.71</v>
      </c>
      <c r="AF69" s="25">
        <v>0</v>
      </c>
      <c r="AG69" s="25">
        <v>271308.08999999997</v>
      </c>
      <c r="AH69" s="25">
        <v>0</v>
      </c>
      <c r="AI69" s="25">
        <v>0</v>
      </c>
      <c r="AJ69" s="25">
        <v>9229.2000000000007</v>
      </c>
      <c r="AK69" s="25">
        <v>3669.68</v>
      </c>
      <c r="AL69" s="25">
        <v>925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45178.95</v>
      </c>
      <c r="AW69" s="25">
        <v>8313.68</v>
      </c>
      <c r="AX69" s="25">
        <v>0</v>
      </c>
      <c r="AY69" s="25">
        <v>28656.49</v>
      </c>
      <c r="AZ69" s="25">
        <v>0</v>
      </c>
      <c r="BA69" s="25">
        <v>6995.88</v>
      </c>
      <c r="BB69" s="25">
        <v>0</v>
      </c>
      <c r="BC69" s="25">
        <v>0</v>
      </c>
      <c r="BD69" s="25">
        <v>9066.27</v>
      </c>
      <c r="BE69" s="25">
        <v>1165530.02</v>
      </c>
      <c r="BF69" s="25">
        <v>28634.82</v>
      </c>
      <c r="BG69" s="25">
        <v>-226.27</v>
      </c>
      <c r="BH69" s="25">
        <v>0</v>
      </c>
      <c r="BI69" s="25">
        <v>0</v>
      </c>
      <c r="BJ69" s="25">
        <v>1362.36</v>
      </c>
      <c r="BK69" s="25">
        <v>0</v>
      </c>
      <c r="BL69" s="25">
        <v>2723.64</v>
      </c>
      <c r="BM69" s="25">
        <v>0</v>
      </c>
      <c r="BN69" s="25">
        <v>1134321.3799999999</v>
      </c>
      <c r="BO69" s="25">
        <v>28.14</v>
      </c>
      <c r="BP69" s="25">
        <v>12099.86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57757.58</v>
      </c>
      <c r="BZ69" s="25">
        <v>0</v>
      </c>
      <c r="CA69" s="25">
        <v>0</v>
      </c>
      <c r="CB69" s="25">
        <v>0</v>
      </c>
      <c r="CC69" s="25">
        <v>4085648.86</v>
      </c>
      <c r="CD69" s="25">
        <v>0</v>
      </c>
      <c r="CE69" s="25">
        <v>8283334.0599999996</v>
      </c>
    </row>
    <row r="70" spans="1:83" x14ac:dyDescent="0.25">
      <c r="A70" s="26" t="s">
        <v>269</v>
      </c>
      <c r="B70" s="333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</row>
    <row r="71" spans="1:83" x14ac:dyDescent="0.25">
      <c r="A71" s="26" t="s">
        <v>270</v>
      </c>
      <c r="B71" s="333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</row>
    <row r="72" spans="1:83" x14ac:dyDescent="0.25">
      <c r="A72" s="26" t="s">
        <v>271</v>
      </c>
      <c r="B72" s="333"/>
      <c r="C72" s="282">
        <v>210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115</v>
      </c>
      <c r="P72" s="282">
        <v>0</v>
      </c>
      <c r="Q72" s="282">
        <v>0</v>
      </c>
      <c r="R72" s="282">
        <v>0</v>
      </c>
      <c r="S72" s="282">
        <v>0</v>
      </c>
      <c r="T72" s="282">
        <v>75</v>
      </c>
      <c r="U72" s="282">
        <v>9357.5</v>
      </c>
      <c r="V72" s="282">
        <v>0</v>
      </c>
      <c r="W72" s="282">
        <v>710.9</v>
      </c>
      <c r="X72" s="282">
        <v>0</v>
      </c>
      <c r="Y72" s="282">
        <v>-3063.75</v>
      </c>
      <c r="Z72" s="282">
        <v>75</v>
      </c>
      <c r="AA72" s="282">
        <v>0</v>
      </c>
      <c r="AB72" s="282">
        <v>1480</v>
      </c>
      <c r="AC72" s="282">
        <v>0</v>
      </c>
      <c r="AD72" s="282">
        <v>0</v>
      </c>
      <c r="AE72" s="282">
        <v>0</v>
      </c>
      <c r="AF72" s="282">
        <v>0</v>
      </c>
      <c r="AG72" s="282">
        <v>5321.27</v>
      </c>
      <c r="AH72" s="282">
        <v>0</v>
      </c>
      <c r="AI72" s="282">
        <v>0</v>
      </c>
      <c r="AJ72" s="282">
        <v>135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135</v>
      </c>
      <c r="AW72" s="282">
        <v>0</v>
      </c>
      <c r="AX72" s="282">
        <v>0</v>
      </c>
      <c r="AY72" s="282">
        <v>81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3740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23560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41931.919999999998</v>
      </c>
    </row>
    <row r="73" spans="1:83" x14ac:dyDescent="0.25">
      <c r="A73" s="26" t="s">
        <v>272</v>
      </c>
      <c r="B73" s="333"/>
      <c r="C73" s="282">
        <v>132993.72</v>
      </c>
      <c r="D73" s="282">
        <v>2789.16</v>
      </c>
      <c r="E73" s="282">
        <v>109025.16</v>
      </c>
      <c r="F73" s="282">
        <v>60582.96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8166.48</v>
      </c>
      <c r="P73" s="282">
        <v>268590.60000000003</v>
      </c>
      <c r="Q73" s="282">
        <v>0</v>
      </c>
      <c r="R73" s="282">
        <v>63268.56</v>
      </c>
      <c r="S73" s="282">
        <v>88796.76</v>
      </c>
      <c r="T73" s="282">
        <v>3579.24</v>
      </c>
      <c r="U73" s="282">
        <v>50604.84</v>
      </c>
      <c r="V73" s="282">
        <v>0</v>
      </c>
      <c r="W73" s="282">
        <v>29225.16</v>
      </c>
      <c r="X73" s="282">
        <v>11657.76</v>
      </c>
      <c r="Y73" s="282">
        <v>72396.479999999996</v>
      </c>
      <c r="Z73" s="282">
        <v>19750.2</v>
      </c>
      <c r="AA73" s="282">
        <v>10087.44</v>
      </c>
      <c r="AB73" s="282">
        <v>60206.879999999997</v>
      </c>
      <c r="AC73" s="282">
        <v>22302</v>
      </c>
      <c r="AD73" s="282">
        <v>0</v>
      </c>
      <c r="AE73" s="282">
        <v>14164.68</v>
      </c>
      <c r="AF73" s="282">
        <v>0</v>
      </c>
      <c r="AG73" s="282">
        <v>93403.199999999997</v>
      </c>
      <c r="AH73" s="282">
        <v>0</v>
      </c>
      <c r="AI73" s="282">
        <v>0</v>
      </c>
      <c r="AJ73" s="282">
        <v>9094.2000000000007</v>
      </c>
      <c r="AK73" s="282">
        <v>2901.24</v>
      </c>
      <c r="AL73" s="282">
        <v>458.88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39958.92</v>
      </c>
      <c r="AW73" s="282">
        <v>7343.28</v>
      </c>
      <c r="AX73" s="282">
        <v>0</v>
      </c>
      <c r="AY73" s="282">
        <v>26629.68</v>
      </c>
      <c r="AZ73" s="282">
        <v>0</v>
      </c>
      <c r="BA73" s="282">
        <v>6995.88</v>
      </c>
      <c r="BB73" s="282">
        <v>0</v>
      </c>
      <c r="BC73" s="282">
        <v>0</v>
      </c>
      <c r="BD73" s="282">
        <v>7970.52</v>
      </c>
      <c r="BE73" s="282">
        <v>44481.48</v>
      </c>
      <c r="BF73" s="282">
        <v>21640.92</v>
      </c>
      <c r="BG73" s="282">
        <v>-226.27</v>
      </c>
      <c r="BH73" s="282">
        <v>0</v>
      </c>
      <c r="BI73" s="282">
        <v>0</v>
      </c>
      <c r="BJ73" s="282">
        <v>0</v>
      </c>
      <c r="BK73" s="282">
        <v>0</v>
      </c>
      <c r="BL73" s="282">
        <v>2627.52</v>
      </c>
      <c r="BM73" s="282">
        <v>0</v>
      </c>
      <c r="BN73" s="282">
        <v>48032.160000000003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21317.88</v>
      </c>
      <c r="BZ73" s="282">
        <v>0</v>
      </c>
      <c r="CA73" s="282">
        <v>0</v>
      </c>
      <c r="CB73" s="282">
        <v>0</v>
      </c>
      <c r="CC73" s="282">
        <v>137102.03999999998</v>
      </c>
      <c r="CD73" s="282">
        <v>0</v>
      </c>
      <c r="CE73" s="25">
        <v>1497919.6099999994</v>
      </c>
    </row>
    <row r="74" spans="1:83" x14ac:dyDescent="0.25">
      <c r="A74" s="26" t="s">
        <v>273</v>
      </c>
      <c r="B74" s="333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</row>
    <row r="75" spans="1:83" x14ac:dyDescent="0.25">
      <c r="A75" s="26" t="s">
        <v>274</v>
      </c>
      <c r="B75" s="333"/>
      <c r="C75" s="282">
        <v>0</v>
      </c>
      <c r="D75" s="282">
        <v>0</v>
      </c>
      <c r="E75" s="282">
        <v>0</v>
      </c>
      <c r="F75" s="282">
        <v>2700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8104.66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9691.81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20496.47</v>
      </c>
    </row>
    <row r="76" spans="1:83" x14ac:dyDescent="0.25">
      <c r="A76" s="26" t="s">
        <v>275</v>
      </c>
      <c r="B76" s="334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3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</row>
    <row r="78" spans="1:83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</row>
    <row r="79" spans="1:83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107250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3132.14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-28449.24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25928.799999999999</v>
      </c>
      <c r="CD79" s="282">
        <v>0</v>
      </c>
      <c r="CE79" s="25">
        <v>107861.7</v>
      </c>
    </row>
    <row r="80" spans="1:83" x14ac:dyDescent="0.25">
      <c r="A80" s="26" t="s">
        <v>279</v>
      </c>
      <c r="B80" s="16"/>
      <c r="C80" s="282">
        <v>4097.46</v>
      </c>
      <c r="D80" s="282">
        <v>435.72</v>
      </c>
      <c r="E80" s="282">
        <v>2963.11</v>
      </c>
      <c r="F80" s="282">
        <v>2627.12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18.73</v>
      </c>
      <c r="P80" s="282">
        <v>4492.43</v>
      </c>
      <c r="Q80" s="282">
        <v>0</v>
      </c>
      <c r="R80" s="282">
        <v>1766.45</v>
      </c>
      <c r="S80" s="282">
        <v>0</v>
      </c>
      <c r="T80" s="282">
        <v>0</v>
      </c>
      <c r="U80" s="282">
        <v>91.42</v>
      </c>
      <c r="V80" s="282">
        <v>0</v>
      </c>
      <c r="W80" s="282">
        <v>622.61</v>
      </c>
      <c r="X80" s="282">
        <v>0</v>
      </c>
      <c r="Y80" s="282">
        <v>798.59</v>
      </c>
      <c r="Z80" s="282">
        <v>103.78</v>
      </c>
      <c r="AA80" s="282">
        <v>52.24</v>
      </c>
      <c r="AB80" s="282">
        <v>827.63</v>
      </c>
      <c r="AC80" s="282">
        <v>2144.25</v>
      </c>
      <c r="AD80" s="282">
        <v>0</v>
      </c>
      <c r="AE80" s="282">
        <v>466.74</v>
      </c>
      <c r="AF80" s="282">
        <v>0</v>
      </c>
      <c r="AG80" s="282">
        <v>8335.9500000000007</v>
      </c>
      <c r="AH80" s="282">
        <v>0</v>
      </c>
      <c r="AI80" s="282">
        <v>0</v>
      </c>
      <c r="AJ80" s="282">
        <v>0</v>
      </c>
      <c r="AK80" s="282">
        <v>276.20999999999998</v>
      </c>
      <c r="AL80" s="282">
        <v>28.12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2199.6</v>
      </c>
      <c r="AW80" s="282">
        <v>970.4</v>
      </c>
      <c r="AX80" s="282">
        <v>0</v>
      </c>
      <c r="AY80" s="282">
        <v>160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1145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8327.5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9559.44</v>
      </c>
      <c r="BZ80" s="282">
        <v>0</v>
      </c>
      <c r="CA80" s="282">
        <v>0</v>
      </c>
      <c r="CB80" s="282">
        <v>0</v>
      </c>
      <c r="CC80" s="282">
        <v>749</v>
      </c>
      <c r="CD80" s="282">
        <v>0</v>
      </c>
      <c r="CE80" s="25">
        <v>53259.5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20.34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33809.46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1298849.0699999998</v>
      </c>
      <c r="CD81" s="282">
        <v>0</v>
      </c>
      <c r="CE81" s="25">
        <v>1332678.8699999999</v>
      </c>
    </row>
    <row r="82" spans="1:84" x14ac:dyDescent="0.25">
      <c r="A82" s="26" t="s">
        <v>281</v>
      </c>
      <c r="B82" s="16"/>
      <c r="C82" s="282">
        <v>276.54000000000002</v>
      </c>
      <c r="D82" s="282">
        <v>34.340000000000003</v>
      </c>
      <c r="E82" s="282">
        <v>0</v>
      </c>
      <c r="F82" s="282">
        <v>764.99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598.28</v>
      </c>
      <c r="Q82" s="282">
        <v>0</v>
      </c>
      <c r="R82" s="282">
        <v>97.01</v>
      </c>
      <c r="S82" s="282">
        <v>0</v>
      </c>
      <c r="T82" s="282">
        <v>22.07</v>
      </c>
      <c r="U82" s="282">
        <v>90.179999999999993</v>
      </c>
      <c r="V82" s="282">
        <v>0</v>
      </c>
      <c r="W82" s="282">
        <v>626.34</v>
      </c>
      <c r="X82" s="282">
        <v>31.22</v>
      </c>
      <c r="Y82" s="282">
        <v>52.67</v>
      </c>
      <c r="Z82" s="282">
        <v>0</v>
      </c>
      <c r="AA82" s="282">
        <v>164.12</v>
      </c>
      <c r="AB82" s="282">
        <v>41.37</v>
      </c>
      <c r="AC82" s="282">
        <v>55.92</v>
      </c>
      <c r="AD82" s="282">
        <v>0</v>
      </c>
      <c r="AE82" s="282">
        <v>138.5</v>
      </c>
      <c r="AF82" s="282">
        <v>0</v>
      </c>
      <c r="AG82" s="282">
        <v>63847.989999999991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15.73</v>
      </c>
      <c r="AW82" s="282">
        <v>0</v>
      </c>
      <c r="AX82" s="282">
        <v>0</v>
      </c>
      <c r="AY82" s="282">
        <v>180.13</v>
      </c>
      <c r="AZ82" s="282">
        <v>0</v>
      </c>
      <c r="BA82" s="282">
        <v>0</v>
      </c>
      <c r="BB82" s="282">
        <v>0</v>
      </c>
      <c r="BC82" s="282">
        <v>0</v>
      </c>
      <c r="BD82" s="282">
        <v>84.32</v>
      </c>
      <c r="BE82" s="282">
        <v>1014132.25</v>
      </c>
      <c r="BF82" s="282">
        <v>75.27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403.79999999999995</v>
      </c>
      <c r="BO82" s="282">
        <v>28.14</v>
      </c>
      <c r="BP82" s="282">
        <v>23.92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38.33</v>
      </c>
      <c r="BZ82" s="282">
        <v>0</v>
      </c>
      <c r="CA82" s="282">
        <v>0</v>
      </c>
      <c r="CB82" s="282">
        <v>0</v>
      </c>
      <c r="CC82" s="282">
        <v>260612.72999999998</v>
      </c>
      <c r="CD82" s="282">
        <v>0</v>
      </c>
      <c r="CE82" s="25">
        <v>1342436.16</v>
      </c>
    </row>
    <row r="83" spans="1:84" x14ac:dyDescent="0.25">
      <c r="A83" s="26" t="s">
        <v>282</v>
      </c>
      <c r="B83" s="16"/>
      <c r="C83" s="273">
        <v>15359.279999999999</v>
      </c>
      <c r="D83" s="273">
        <v>484.39</v>
      </c>
      <c r="E83" s="329">
        <v>17238.150000000001</v>
      </c>
      <c r="F83" s="329">
        <v>27926.09</v>
      </c>
      <c r="G83" s="273">
        <v>0</v>
      </c>
      <c r="H83" s="273">
        <v>0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0</v>
      </c>
      <c r="O83" s="273">
        <v>1657.8300000000002</v>
      </c>
      <c r="P83" s="329">
        <v>75344.39</v>
      </c>
      <c r="Q83" s="329">
        <v>0</v>
      </c>
      <c r="R83" s="331">
        <v>0</v>
      </c>
      <c r="S83" s="329">
        <v>0</v>
      </c>
      <c r="T83" s="273">
        <v>0</v>
      </c>
      <c r="U83" s="329">
        <v>13411.369999999999</v>
      </c>
      <c r="V83" s="329">
        <v>0</v>
      </c>
      <c r="W83" s="273">
        <v>3620.96</v>
      </c>
      <c r="X83" s="329">
        <v>1193.52</v>
      </c>
      <c r="Y83" s="329">
        <v>10319.019999999999</v>
      </c>
      <c r="Z83" s="329">
        <v>2315.2399999999998</v>
      </c>
      <c r="AA83" s="329">
        <v>323.47000000000003</v>
      </c>
      <c r="AB83" s="329">
        <v>7224.13</v>
      </c>
      <c r="AC83" s="329">
        <v>50455.100000000006</v>
      </c>
      <c r="AD83" s="329">
        <v>0</v>
      </c>
      <c r="AE83" s="329">
        <v>2380.79</v>
      </c>
      <c r="AF83" s="329">
        <v>0</v>
      </c>
      <c r="AG83" s="329">
        <v>66590.22</v>
      </c>
      <c r="AH83" s="329">
        <v>0</v>
      </c>
      <c r="AI83" s="329">
        <v>0</v>
      </c>
      <c r="AJ83" s="329">
        <v>0</v>
      </c>
      <c r="AK83" s="329">
        <v>492.23</v>
      </c>
      <c r="AL83" s="329">
        <v>438</v>
      </c>
      <c r="AM83" s="329">
        <v>0</v>
      </c>
      <c r="AN83" s="329">
        <v>0</v>
      </c>
      <c r="AO83" s="273">
        <v>0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2869.7000000000003</v>
      </c>
      <c r="AW83" s="329">
        <v>0</v>
      </c>
      <c r="AX83" s="329">
        <v>0</v>
      </c>
      <c r="AY83" s="329">
        <v>1605.68</v>
      </c>
      <c r="AZ83" s="329">
        <v>0</v>
      </c>
      <c r="BA83" s="329">
        <v>0</v>
      </c>
      <c r="BB83" s="329">
        <v>0</v>
      </c>
      <c r="BC83" s="329">
        <v>0</v>
      </c>
      <c r="BD83" s="329">
        <v>1011.43</v>
      </c>
      <c r="BE83" s="329">
        <v>102031.29</v>
      </c>
      <c r="BF83" s="329">
        <v>6918.63</v>
      </c>
      <c r="BG83" s="329">
        <v>0</v>
      </c>
      <c r="BH83" s="331">
        <v>0</v>
      </c>
      <c r="BI83" s="329">
        <v>0</v>
      </c>
      <c r="BJ83" s="329">
        <v>1362.36</v>
      </c>
      <c r="BK83" s="329">
        <v>0</v>
      </c>
      <c r="BL83" s="329">
        <v>96.12</v>
      </c>
      <c r="BM83" s="329">
        <v>0</v>
      </c>
      <c r="BN83" s="329">
        <v>1072755.3499999999</v>
      </c>
      <c r="BO83" s="329">
        <v>0</v>
      </c>
      <c r="BP83" s="329">
        <v>12075.94</v>
      </c>
      <c r="BQ83" s="329">
        <v>0</v>
      </c>
      <c r="BR83" s="329">
        <v>0</v>
      </c>
      <c r="BS83" s="329">
        <v>0</v>
      </c>
      <c r="BT83" s="329">
        <v>0</v>
      </c>
      <c r="BU83" s="329">
        <v>0</v>
      </c>
      <c r="BV83" s="329">
        <v>0</v>
      </c>
      <c r="BW83" s="329">
        <v>0</v>
      </c>
      <c r="BX83" s="329">
        <v>0</v>
      </c>
      <c r="BY83" s="329">
        <v>26841.93</v>
      </c>
      <c r="BZ83" s="329">
        <v>0</v>
      </c>
      <c r="CA83" s="329">
        <v>0</v>
      </c>
      <c r="CB83" s="329">
        <v>0</v>
      </c>
      <c r="CC83" s="329">
        <v>2362407.2200000002</v>
      </c>
      <c r="CD83" s="282">
        <v>0</v>
      </c>
      <c r="CE83" s="25">
        <v>3886749.83</v>
      </c>
    </row>
    <row r="84" spans="1:84" x14ac:dyDescent="0.25">
      <c r="A84" s="31" t="s">
        <v>283</v>
      </c>
      <c r="B84" s="16"/>
      <c r="C84" s="273">
        <v>0</v>
      </c>
      <c r="D84" s="273">
        <v>728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358.9</v>
      </c>
      <c r="T84" s="273">
        <v>0</v>
      </c>
      <c r="U84" s="273">
        <v>5625549.1100000003</v>
      </c>
      <c r="V84" s="273">
        <v>0</v>
      </c>
      <c r="W84" s="273">
        <v>25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95.83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315279.90000000002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105715.73999999999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682112.7</v>
      </c>
      <c r="CD84" s="282">
        <v>0</v>
      </c>
      <c r="CE84" s="25">
        <v>6729865.1800000016</v>
      </c>
    </row>
    <row r="85" spans="1:84" x14ac:dyDescent="0.25">
      <c r="A85" s="31" t="s">
        <v>284</v>
      </c>
      <c r="B85" s="25"/>
      <c r="C85" s="25">
        <v>9334154.879999999</v>
      </c>
      <c r="D85" s="25">
        <v>271022.54999999993</v>
      </c>
      <c r="E85" s="25">
        <v>7975762.8000000007</v>
      </c>
      <c r="F85" s="25">
        <v>4626944.6900000004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862162.68</v>
      </c>
      <c r="P85" s="25">
        <v>23529618.200000003</v>
      </c>
      <c r="Q85" s="25">
        <v>0</v>
      </c>
      <c r="R85" s="25">
        <v>5241782.3499999996</v>
      </c>
      <c r="S85" s="25">
        <v>5149932.0999999996</v>
      </c>
      <c r="T85" s="25">
        <v>305887.75999999995</v>
      </c>
      <c r="U85" s="25">
        <v>5883637.71</v>
      </c>
      <c r="V85" s="25">
        <v>0</v>
      </c>
      <c r="W85" s="25">
        <v>2073981.84</v>
      </c>
      <c r="X85" s="25">
        <v>1351719.7699999998</v>
      </c>
      <c r="Y85" s="25">
        <v>6438077.9099999992</v>
      </c>
      <c r="Z85" s="25">
        <v>1253784.7399999998</v>
      </c>
      <c r="AA85" s="25">
        <v>891844.9</v>
      </c>
      <c r="AB85" s="25">
        <v>4936405.5199999996</v>
      </c>
      <c r="AC85" s="25">
        <v>1681759.8900000001</v>
      </c>
      <c r="AD85" s="25">
        <v>0</v>
      </c>
      <c r="AE85" s="25">
        <v>1140890.03</v>
      </c>
      <c r="AF85" s="25">
        <v>0</v>
      </c>
      <c r="AG85" s="25">
        <v>8340143.3800000018</v>
      </c>
      <c r="AH85" s="25">
        <v>0</v>
      </c>
      <c r="AI85" s="25">
        <v>0</v>
      </c>
      <c r="AJ85" s="25">
        <v>576017.96</v>
      </c>
      <c r="AK85" s="25">
        <v>239755.96999999997</v>
      </c>
      <c r="AL85" s="25">
        <v>137643.88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3435117.6299999994</v>
      </c>
      <c r="AW85" s="25">
        <v>1514187.94</v>
      </c>
      <c r="AX85" s="25">
        <v>0</v>
      </c>
      <c r="AY85" s="25">
        <v>1510863</v>
      </c>
      <c r="AZ85" s="25">
        <v>0</v>
      </c>
      <c r="BA85" s="25">
        <v>421768.26</v>
      </c>
      <c r="BB85" s="25">
        <v>0</v>
      </c>
      <c r="BC85" s="25">
        <v>0</v>
      </c>
      <c r="BD85" s="25">
        <v>727495.69000000006</v>
      </c>
      <c r="BE85" s="25">
        <v>3787383.1800000006</v>
      </c>
      <c r="BF85" s="25">
        <v>2239398.7399999998</v>
      </c>
      <c r="BG85" s="25">
        <v>-5071.3900000000012</v>
      </c>
      <c r="BH85" s="25">
        <v>0</v>
      </c>
      <c r="BI85" s="25">
        <v>0</v>
      </c>
      <c r="BJ85" s="25">
        <v>326877.27999999997</v>
      </c>
      <c r="BK85" s="25">
        <v>-24703.27</v>
      </c>
      <c r="BL85" s="25">
        <v>5502.62</v>
      </c>
      <c r="BM85" s="25">
        <v>0</v>
      </c>
      <c r="BN85" s="25">
        <v>4089688.33</v>
      </c>
      <c r="BO85" s="25">
        <v>28.14</v>
      </c>
      <c r="BP85" s="25">
        <v>12099.86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1808768.99</v>
      </c>
      <c r="BZ85" s="25">
        <v>0</v>
      </c>
      <c r="CA85" s="25">
        <v>0</v>
      </c>
      <c r="CB85" s="25">
        <v>0</v>
      </c>
      <c r="CC85" s="25">
        <v>33660924.780000001</v>
      </c>
      <c r="CD85" s="25">
        <v>0</v>
      </c>
      <c r="CE85" s="25">
        <v>145753261.28999999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5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31" t="s">
        <v>286</v>
      </c>
      <c r="B87" s="16"/>
      <c r="C87" s="273">
        <v>33133339</v>
      </c>
      <c r="D87" s="273">
        <v>1094</v>
      </c>
      <c r="E87" s="273">
        <v>26023480</v>
      </c>
      <c r="F87" s="273">
        <v>17670748</v>
      </c>
      <c r="G87" s="273">
        <v>0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65570424.420000002</v>
      </c>
      <c r="Q87" s="273">
        <v>0</v>
      </c>
      <c r="R87" s="273">
        <v>17651784</v>
      </c>
      <c r="S87" s="273">
        <v>0</v>
      </c>
      <c r="T87" s="273">
        <v>669259</v>
      </c>
      <c r="U87" s="273">
        <v>27575834.09</v>
      </c>
      <c r="V87" s="273">
        <v>0</v>
      </c>
      <c r="W87" s="273">
        <v>6919320.7499999991</v>
      </c>
      <c r="X87" s="273">
        <v>24354510.780000001</v>
      </c>
      <c r="Y87" s="273">
        <v>15411920.779999999</v>
      </c>
      <c r="Z87" s="273">
        <v>183679</v>
      </c>
      <c r="AA87" s="273">
        <v>956528.41</v>
      </c>
      <c r="AB87" s="273">
        <v>15936514.689999999</v>
      </c>
      <c r="AC87" s="273">
        <v>7764395</v>
      </c>
      <c r="AD87" s="273">
        <v>0</v>
      </c>
      <c r="AE87" s="273">
        <v>1923304</v>
      </c>
      <c r="AF87" s="273">
        <v>0</v>
      </c>
      <c r="AG87" s="273">
        <v>20353877</v>
      </c>
      <c r="AH87" s="273">
        <v>0</v>
      </c>
      <c r="AI87" s="273">
        <v>0</v>
      </c>
      <c r="AJ87" s="273">
        <v>69079.009999999995</v>
      </c>
      <c r="AK87" s="273">
        <v>924435</v>
      </c>
      <c r="AL87" s="273">
        <v>385740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7660854.5199999996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291140121.44999999</v>
      </c>
    </row>
    <row r="88" spans="1:84" x14ac:dyDescent="0.25">
      <c r="A88" s="31" t="s">
        <v>287</v>
      </c>
      <c r="B88" s="16"/>
      <c r="C88" s="273">
        <v>3125912</v>
      </c>
      <c r="D88" s="273">
        <v>1402129</v>
      </c>
      <c r="E88" s="273">
        <v>4904516</v>
      </c>
      <c r="F88" s="273">
        <v>1389642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116849317.26000001</v>
      </c>
      <c r="Q88" s="273">
        <v>0</v>
      </c>
      <c r="R88" s="273">
        <v>36373145</v>
      </c>
      <c r="S88" s="273">
        <v>0</v>
      </c>
      <c r="T88" s="273">
        <v>3096189</v>
      </c>
      <c r="U88" s="273">
        <v>29181426</v>
      </c>
      <c r="V88" s="273">
        <v>0</v>
      </c>
      <c r="W88" s="273">
        <v>23168474.02</v>
      </c>
      <c r="X88" s="273">
        <v>80671962.329999998</v>
      </c>
      <c r="Y88" s="273">
        <v>36898534</v>
      </c>
      <c r="Z88" s="273">
        <v>33596268.700000003</v>
      </c>
      <c r="AA88" s="273">
        <v>12622642.4</v>
      </c>
      <c r="AB88" s="273">
        <v>12298802.09</v>
      </c>
      <c r="AC88" s="273">
        <v>5613144</v>
      </c>
      <c r="AD88" s="273">
        <v>0</v>
      </c>
      <c r="AE88" s="273">
        <v>2269771</v>
      </c>
      <c r="AF88" s="273">
        <v>0</v>
      </c>
      <c r="AG88" s="273">
        <v>91906927.239999995</v>
      </c>
      <c r="AH88" s="273">
        <v>0</v>
      </c>
      <c r="AI88" s="273">
        <v>0</v>
      </c>
      <c r="AJ88" s="273">
        <v>20004295.390000001</v>
      </c>
      <c r="AK88" s="273">
        <v>479614</v>
      </c>
      <c r="AL88" s="273">
        <v>207344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10413492.360000001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526473547.78999996</v>
      </c>
    </row>
    <row r="89" spans="1:84" x14ac:dyDescent="0.25">
      <c r="A89" s="21" t="s">
        <v>288</v>
      </c>
      <c r="B89" s="16"/>
      <c r="C89" s="25">
        <v>36259251</v>
      </c>
      <c r="D89" s="25">
        <v>1403223</v>
      </c>
      <c r="E89" s="25">
        <v>30927996</v>
      </c>
      <c r="F89" s="25">
        <v>19060390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182419741.68000001</v>
      </c>
      <c r="Q89" s="25">
        <v>0</v>
      </c>
      <c r="R89" s="25">
        <v>54024929</v>
      </c>
      <c r="S89" s="25">
        <v>0</v>
      </c>
      <c r="T89" s="25">
        <v>3765448</v>
      </c>
      <c r="U89" s="25">
        <v>56757260.090000004</v>
      </c>
      <c r="V89" s="25">
        <v>0</v>
      </c>
      <c r="W89" s="25">
        <v>30087794.77</v>
      </c>
      <c r="X89" s="25">
        <v>105026473.11</v>
      </c>
      <c r="Y89" s="25">
        <v>52310454.780000001</v>
      </c>
      <c r="Z89" s="25">
        <v>33779947.700000003</v>
      </c>
      <c r="AA89" s="25">
        <v>13579170.810000001</v>
      </c>
      <c r="AB89" s="25">
        <v>28235316.780000001</v>
      </c>
      <c r="AC89" s="25">
        <v>13377539</v>
      </c>
      <c r="AD89" s="25">
        <v>0</v>
      </c>
      <c r="AE89" s="25">
        <v>4193075</v>
      </c>
      <c r="AF89" s="25">
        <v>0</v>
      </c>
      <c r="AG89" s="25">
        <v>112260804.23999999</v>
      </c>
      <c r="AH89" s="25">
        <v>0</v>
      </c>
      <c r="AI89" s="25">
        <v>0</v>
      </c>
      <c r="AJ89" s="25">
        <v>20073374.400000002</v>
      </c>
      <c r="AK89" s="25">
        <v>1404049</v>
      </c>
      <c r="AL89" s="25">
        <v>593084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18074346.880000003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817613669.23999989</v>
      </c>
    </row>
    <row r="90" spans="1:84" x14ac:dyDescent="0.25">
      <c r="A90" s="31" t="s">
        <v>289</v>
      </c>
      <c r="B90" s="25"/>
      <c r="C90" s="273">
        <v>8412.0400000000009</v>
      </c>
      <c r="D90" s="273">
        <v>0</v>
      </c>
      <c r="E90" s="273">
        <v>0</v>
      </c>
      <c r="F90" s="273">
        <v>23269.23</v>
      </c>
      <c r="G90" s="273">
        <v>0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18197.259999999998</v>
      </c>
      <c r="Q90" s="273">
        <v>0</v>
      </c>
      <c r="R90" s="273">
        <v>2950.5</v>
      </c>
      <c r="S90" s="273">
        <v>0</v>
      </c>
      <c r="T90" s="273">
        <v>0</v>
      </c>
      <c r="U90" s="273">
        <v>2744</v>
      </c>
      <c r="V90" s="273">
        <v>0</v>
      </c>
      <c r="W90" s="273">
        <v>882.23</v>
      </c>
      <c r="X90" s="273">
        <v>949.5</v>
      </c>
      <c r="Y90" s="273">
        <v>19771</v>
      </c>
      <c r="Z90" s="273">
        <v>0</v>
      </c>
      <c r="AA90" s="273">
        <v>5034</v>
      </c>
      <c r="AB90" s="273">
        <v>1257.58</v>
      </c>
      <c r="AC90" s="273">
        <v>1701</v>
      </c>
      <c r="AD90" s="273">
        <v>0</v>
      </c>
      <c r="AE90" s="273">
        <v>4212.51</v>
      </c>
      <c r="AF90" s="273">
        <v>0</v>
      </c>
      <c r="AG90" s="273">
        <v>6486.31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2190.9700000000003</v>
      </c>
      <c r="AW90" s="273">
        <v>0</v>
      </c>
      <c r="AX90" s="273">
        <v>0</v>
      </c>
      <c r="AY90" s="273">
        <v>5478.8099999999995</v>
      </c>
      <c r="AZ90" s="273">
        <v>0</v>
      </c>
      <c r="BA90" s="273">
        <v>0</v>
      </c>
      <c r="BB90" s="273">
        <v>0</v>
      </c>
      <c r="BC90" s="273">
        <v>0</v>
      </c>
      <c r="BD90" s="273">
        <v>2564.81</v>
      </c>
      <c r="BE90" s="273">
        <v>45772.18</v>
      </c>
      <c r="BF90" s="273">
        <v>2289.46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10381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1901</v>
      </c>
      <c r="BX90" s="273">
        <v>0</v>
      </c>
      <c r="BY90" s="273">
        <v>1165.04</v>
      </c>
      <c r="BZ90" s="273">
        <v>0</v>
      </c>
      <c r="CA90" s="273">
        <v>0</v>
      </c>
      <c r="CB90" s="273">
        <v>0</v>
      </c>
      <c r="CC90" s="273">
        <v>42093.94</v>
      </c>
      <c r="CD90" s="224" t="s">
        <v>247</v>
      </c>
      <c r="CE90" s="25">
        <v>209704.37</v>
      </c>
      <c r="CF90" s="25">
        <v>0</v>
      </c>
    </row>
    <row r="91" spans="1:84" x14ac:dyDescent="0.25">
      <c r="A91" s="21" t="s">
        <v>290</v>
      </c>
      <c r="B91" s="16"/>
      <c r="C91" s="273">
        <v>4581</v>
      </c>
      <c r="D91" s="273">
        <v>11801</v>
      </c>
      <c r="E91" s="273">
        <v>25237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2462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1352</v>
      </c>
      <c r="AH91" s="273">
        <v>0</v>
      </c>
      <c r="AI91" s="273">
        <v>523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228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46184</v>
      </c>
      <c r="CF91" s="25">
        <v>0</v>
      </c>
    </row>
    <row r="92" spans="1:84" x14ac:dyDescent="0.25">
      <c r="A92" s="21" t="s">
        <v>291</v>
      </c>
      <c r="B92" s="16"/>
      <c r="C92" s="273">
        <v>2758.767801232199</v>
      </c>
      <c r="D92" s="273">
        <v>0</v>
      </c>
      <c r="E92" s="273">
        <v>3919.4061205938797</v>
      </c>
      <c r="F92" s="273">
        <v>0</v>
      </c>
      <c r="G92" s="273">
        <v>0</v>
      </c>
      <c r="H92" s="273">
        <v>0</v>
      </c>
      <c r="I92" s="273">
        <v>0</v>
      </c>
      <c r="J92" s="273">
        <v>234.18644581355417</v>
      </c>
      <c r="K92" s="273">
        <v>0</v>
      </c>
      <c r="L92" s="273">
        <v>0</v>
      </c>
      <c r="M92" s="273">
        <v>0</v>
      </c>
      <c r="N92" s="273">
        <v>0</v>
      </c>
      <c r="O92" s="273">
        <v>7397.4608625391375</v>
      </c>
      <c r="P92" s="273">
        <v>741.16149883850119</v>
      </c>
      <c r="Q92" s="273">
        <v>941.89273810726183</v>
      </c>
      <c r="R92" s="273">
        <v>111.94626805373194</v>
      </c>
      <c r="S92" s="273">
        <v>947.03969296030698</v>
      </c>
      <c r="T92" s="273">
        <v>0</v>
      </c>
      <c r="U92" s="273">
        <v>899.43036056963945</v>
      </c>
      <c r="V92" s="273">
        <v>0</v>
      </c>
      <c r="W92" s="273">
        <v>289.51621048378951</v>
      </c>
      <c r="X92" s="273">
        <v>1962.2765377234623</v>
      </c>
      <c r="Y92" s="273">
        <v>4611.6715483284515</v>
      </c>
      <c r="Z92" s="273">
        <v>1650.8857691142307</v>
      </c>
      <c r="AA92" s="273">
        <v>119.66670033329966</v>
      </c>
      <c r="AB92" s="273">
        <v>413.04312695687304</v>
      </c>
      <c r="AC92" s="273">
        <v>1388.3910716089285</v>
      </c>
      <c r="AD92" s="273">
        <v>0</v>
      </c>
      <c r="AE92" s="273">
        <v>1381.9573780426219</v>
      </c>
      <c r="AF92" s="273">
        <v>0</v>
      </c>
      <c r="AG92" s="273">
        <v>1393.5380264619737</v>
      </c>
      <c r="AH92" s="273">
        <v>0</v>
      </c>
      <c r="AI92" s="273">
        <v>1632.8714271285728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14746.025653974346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243.19361680638318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247.05383294616703</v>
      </c>
      <c r="BI92" s="273">
        <v>0</v>
      </c>
      <c r="BJ92" s="24" t="s">
        <v>247</v>
      </c>
      <c r="BK92" s="273">
        <v>0</v>
      </c>
      <c r="BL92" s="273">
        <v>590.61306938693053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93.931926068073935</v>
      </c>
      <c r="BT92" s="273">
        <v>0</v>
      </c>
      <c r="BU92" s="273">
        <v>0</v>
      </c>
      <c r="BV92" s="273">
        <v>1100.1615998384002</v>
      </c>
      <c r="BW92" s="273">
        <v>0</v>
      </c>
      <c r="BX92" s="273">
        <v>27.021512978487021</v>
      </c>
      <c r="BY92" s="273">
        <v>382.16139783860217</v>
      </c>
      <c r="BZ92" s="273">
        <v>0</v>
      </c>
      <c r="CA92" s="273">
        <v>734.7278052721947</v>
      </c>
      <c r="CB92" s="273">
        <v>0</v>
      </c>
      <c r="CC92" s="24" t="s">
        <v>247</v>
      </c>
      <c r="CD92" s="24" t="s">
        <v>247</v>
      </c>
      <c r="CE92" s="25">
        <v>50960</v>
      </c>
      <c r="CF92" s="16"/>
    </row>
    <row r="93" spans="1:84" x14ac:dyDescent="0.25">
      <c r="A93" s="21" t="s">
        <v>292</v>
      </c>
      <c r="B93" s="16"/>
      <c r="C93" s="273">
        <v>16283.71</v>
      </c>
      <c r="D93" s="273">
        <v>0</v>
      </c>
      <c r="E93" s="273">
        <v>27807.02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12531.82</v>
      </c>
      <c r="P93" s="273">
        <v>36655.379999999997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27115.49</v>
      </c>
      <c r="X93" s="273">
        <v>0</v>
      </c>
      <c r="Y93" s="273">
        <v>1107.5</v>
      </c>
      <c r="Z93" s="273">
        <v>7445</v>
      </c>
      <c r="AA93" s="273">
        <v>0</v>
      </c>
      <c r="AB93" s="273">
        <v>0</v>
      </c>
      <c r="AC93" s="273">
        <v>0</v>
      </c>
      <c r="AD93" s="273">
        <v>0</v>
      </c>
      <c r="AE93" s="273">
        <v>1404.7</v>
      </c>
      <c r="AF93" s="273">
        <v>0</v>
      </c>
      <c r="AG93" s="273">
        <v>27477.17</v>
      </c>
      <c r="AH93" s="273">
        <v>0</v>
      </c>
      <c r="AI93" s="273">
        <v>0</v>
      </c>
      <c r="AJ93" s="273">
        <v>6011.6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17883.689999999999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181723.08</v>
      </c>
      <c r="CF93" s="25">
        <v>0</v>
      </c>
    </row>
    <row r="94" spans="1:84" x14ac:dyDescent="0.25">
      <c r="A94" s="21" t="s">
        <v>293</v>
      </c>
      <c r="B94" s="16"/>
      <c r="C94" s="277">
        <v>39.635249265136999</v>
      </c>
      <c r="D94" s="277">
        <v>0.72403013698630136</v>
      </c>
      <c r="E94" s="277">
        <v>33.404121986506851</v>
      </c>
      <c r="F94" s="277">
        <v>13.105499613356166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0.17627534246575338</v>
      </c>
      <c r="P94" s="328">
        <v>26.504822254246577</v>
      </c>
      <c r="Q94" s="328">
        <v>0</v>
      </c>
      <c r="R94" s="328">
        <v>11.197163570753425</v>
      </c>
      <c r="S94" s="278">
        <v>0</v>
      </c>
      <c r="T94" s="278">
        <v>0</v>
      </c>
      <c r="U94" s="332">
        <v>0</v>
      </c>
      <c r="V94" s="328">
        <v>0</v>
      </c>
      <c r="W94" s="328">
        <v>0</v>
      </c>
      <c r="X94" s="328">
        <v>0.14746027397260275</v>
      </c>
      <c r="Y94" s="328">
        <v>4.1488744663013692</v>
      </c>
      <c r="Z94" s="328">
        <v>1.0756363013698631</v>
      </c>
      <c r="AA94" s="328">
        <v>0</v>
      </c>
      <c r="AB94" s="278">
        <v>9.9246575342465757E-3</v>
      </c>
      <c r="AC94" s="328">
        <v>0</v>
      </c>
      <c r="AD94" s="328">
        <v>0</v>
      </c>
      <c r="AE94" s="328">
        <v>0</v>
      </c>
      <c r="AF94" s="328">
        <v>0</v>
      </c>
      <c r="AG94" s="328">
        <v>27.332233556849317</v>
      </c>
      <c r="AH94" s="328">
        <v>0</v>
      </c>
      <c r="AI94" s="328">
        <v>0</v>
      </c>
      <c r="AJ94" s="328">
        <v>0</v>
      </c>
      <c r="AK94" s="328">
        <v>3.5958904109589042E-4</v>
      </c>
      <c r="AL94" s="328">
        <v>0</v>
      </c>
      <c r="AM94" s="328">
        <v>0</v>
      </c>
      <c r="AN94" s="328">
        <v>0</v>
      </c>
      <c r="AO94" s="328">
        <v>0</v>
      </c>
      <c r="AP94" s="328">
        <v>0</v>
      </c>
      <c r="AQ94" s="328">
        <v>0</v>
      </c>
      <c r="AR94" s="328">
        <v>0</v>
      </c>
      <c r="AS94" s="328">
        <v>0</v>
      </c>
      <c r="AT94" s="328">
        <v>0</v>
      </c>
      <c r="AU94" s="328">
        <v>0</v>
      </c>
      <c r="AV94" s="278">
        <v>4.3650150839726045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161.82666609849312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98502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297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297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336" t="s">
        <v>1058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37" t="s">
        <v>1059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4444</v>
      </c>
      <c r="D127" s="295">
        <v>15465</v>
      </c>
      <c r="E127" s="16"/>
    </row>
    <row r="128" spans="1:5" x14ac:dyDescent="0.25">
      <c r="A128" s="16" t="s">
        <v>334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372</v>
      </c>
      <c r="D130" s="295">
        <v>698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8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16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32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7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63</v>
      </c>
    </row>
    <row r="144" spans="1:5" x14ac:dyDescent="0.25">
      <c r="A144" s="16" t="s">
        <v>348</v>
      </c>
      <c r="B144" s="35" t="s">
        <v>299</v>
      </c>
      <c r="C144" s="294">
        <v>107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2012.206398996236</v>
      </c>
      <c r="C154" s="295">
        <v>1223.215181932246</v>
      </c>
      <c r="D154" s="295">
        <v>1208.5784190715181</v>
      </c>
      <c r="E154" s="25">
        <v>4444</v>
      </c>
    </row>
    <row r="155" spans="1:6" x14ac:dyDescent="0.25">
      <c r="A155" s="16" t="s">
        <v>241</v>
      </c>
      <c r="B155" s="295">
        <v>7345.5663420086221</v>
      </c>
      <c r="C155" s="295">
        <v>4543.4456330831872</v>
      </c>
      <c r="D155" s="295">
        <v>3575.9880249081907</v>
      </c>
      <c r="E155" s="25">
        <v>15465</v>
      </c>
    </row>
    <row r="156" spans="1:6" x14ac:dyDescent="0.25">
      <c r="A156" s="16" t="s">
        <v>355</v>
      </c>
      <c r="B156" s="295">
        <v>22437</v>
      </c>
      <c r="C156" s="295">
        <v>13569</v>
      </c>
      <c r="D156" s="295">
        <v>23298</v>
      </c>
      <c r="E156" s="25">
        <v>59304</v>
      </c>
    </row>
    <row r="157" spans="1:6" x14ac:dyDescent="0.25">
      <c r="A157" s="16" t="s">
        <v>286</v>
      </c>
      <c r="B157" s="295">
        <v>134500307.46327496</v>
      </c>
      <c r="C157" s="295">
        <v>57833789.983063318</v>
      </c>
      <c r="D157" s="295">
        <v>98806024.003661722</v>
      </c>
      <c r="E157" s="25">
        <v>291140121.44999999</v>
      </c>
      <c r="F157" s="14"/>
    </row>
    <row r="158" spans="1:6" x14ac:dyDescent="0.25">
      <c r="A158" s="16" t="s">
        <v>287</v>
      </c>
      <c r="B158" s="295">
        <v>243219154.0498383</v>
      </c>
      <c r="C158" s="295">
        <v>104581809.07145841</v>
      </c>
      <c r="D158" s="295">
        <v>178672584.66870332</v>
      </c>
      <c r="E158" s="25">
        <v>526473547.79000002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>
        <v>0</v>
      </c>
      <c r="C160" s="272">
        <v>0</v>
      </c>
      <c r="D160" s="272">
        <v>0</v>
      </c>
      <c r="E160" s="25">
        <v>0</v>
      </c>
    </row>
    <row r="161" spans="1:5" x14ac:dyDescent="0.25">
      <c r="A161" s="16" t="s">
        <v>241</v>
      </c>
      <c r="B161" s="272">
        <v>0</v>
      </c>
      <c r="C161" s="272">
        <v>0</v>
      </c>
      <c r="D161" s="272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72">
        <v>0</v>
      </c>
      <c r="C163" s="272">
        <v>0</v>
      </c>
      <c r="D163" s="272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0</v>
      </c>
      <c r="C173" s="272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3663040.9699999997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3486766.84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2189234.4900000002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39861.410000000003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9378903.7100000009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1260430.3700000001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2883180.1100000003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4143610.4800000004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1497919.61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1497919.61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41931.919999999998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1332678.8699999999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1374610.7899999998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7610443.9800000004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7610443.9800000004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20524195.100000001</v>
      </c>
      <c r="C211" s="292">
        <v>507188.91</v>
      </c>
      <c r="D211" s="295">
        <v>127631.81</v>
      </c>
      <c r="E211" s="25">
        <v>20903752.200000003</v>
      </c>
    </row>
    <row r="212" spans="1:5" x14ac:dyDescent="0.25">
      <c r="A212" s="16" t="s">
        <v>390</v>
      </c>
      <c r="B212" s="292">
        <v>0</v>
      </c>
      <c r="C212" s="292">
        <v>0</v>
      </c>
      <c r="D212" s="295">
        <v>0</v>
      </c>
      <c r="E212" s="25">
        <v>0</v>
      </c>
    </row>
    <row r="213" spans="1:5" x14ac:dyDescent="0.25">
      <c r="A213" s="16" t="s">
        <v>391</v>
      </c>
      <c r="B213" s="292">
        <v>140230029.99000001</v>
      </c>
      <c r="C213" s="292">
        <v>29276601.140000001</v>
      </c>
      <c r="D213" s="295">
        <v>35948.839999999997</v>
      </c>
      <c r="E213" s="25">
        <v>169470682.28999999</v>
      </c>
    </row>
    <row r="214" spans="1:5" x14ac:dyDescent="0.25">
      <c r="A214" s="16" t="s">
        <v>393</v>
      </c>
      <c r="B214" s="292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394</v>
      </c>
      <c r="B215" s="292">
        <v>1611438.81</v>
      </c>
      <c r="C215" s="292">
        <v>10157.539999999999</v>
      </c>
      <c r="D215" s="295">
        <v>5079.54</v>
      </c>
      <c r="E215" s="25">
        <v>1616516.81</v>
      </c>
    </row>
    <row r="216" spans="1:5" x14ac:dyDescent="0.25">
      <c r="A216" s="16" t="s">
        <v>395</v>
      </c>
      <c r="B216" s="292">
        <v>23369629.119999997</v>
      </c>
      <c r="C216" s="292">
        <v>10695667.699999999</v>
      </c>
      <c r="D216" s="295">
        <v>3018049.3399999989</v>
      </c>
      <c r="E216" s="25">
        <v>31047247.479999993</v>
      </c>
    </row>
    <row r="217" spans="1:5" x14ac:dyDescent="0.25">
      <c r="A217" s="16" t="s">
        <v>396</v>
      </c>
      <c r="B217" s="292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397</v>
      </c>
      <c r="B218" s="292">
        <v>1292855.5</v>
      </c>
      <c r="C218" s="292">
        <v>0</v>
      </c>
      <c r="D218" s="295">
        <v>0</v>
      </c>
      <c r="E218" s="25">
        <v>1292855.5</v>
      </c>
    </row>
    <row r="219" spans="1:5" x14ac:dyDescent="0.25">
      <c r="A219" s="16" t="s">
        <v>398</v>
      </c>
      <c r="B219" s="292">
        <v>0</v>
      </c>
      <c r="C219" s="292">
        <v>11930318.219999993</v>
      </c>
      <c r="D219" s="295">
        <v>11791285.359999986</v>
      </c>
      <c r="E219" s="25">
        <v>139032.86000000685</v>
      </c>
    </row>
    <row r="220" spans="1:5" x14ac:dyDescent="0.25">
      <c r="A220" s="16" t="s">
        <v>229</v>
      </c>
      <c r="B220" s="25">
        <v>187028148.52000001</v>
      </c>
      <c r="C220" s="225">
        <v>52419933.50999999</v>
      </c>
      <c r="D220" s="25">
        <v>14977994.889999986</v>
      </c>
      <c r="E220" s="25">
        <v>224470087.14000002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0</v>
      </c>
      <c r="C225" s="292">
        <v>0</v>
      </c>
      <c r="D225" s="295">
        <v>0</v>
      </c>
      <c r="E225" s="25">
        <v>0</v>
      </c>
    </row>
    <row r="226" spans="1:6" x14ac:dyDescent="0.25">
      <c r="A226" s="16" t="s">
        <v>391</v>
      </c>
      <c r="B226" s="292">
        <v>5023950.2899999991</v>
      </c>
      <c r="C226" s="292">
        <v>4908774.3699999992</v>
      </c>
      <c r="D226" s="295">
        <v>0</v>
      </c>
      <c r="E226" s="25">
        <v>9932724.6599999983</v>
      </c>
    </row>
    <row r="227" spans="1:6" x14ac:dyDescent="0.25">
      <c r="A227" s="16" t="s">
        <v>393</v>
      </c>
      <c r="B227" s="292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394</v>
      </c>
      <c r="B228" s="292">
        <v>262016.21000000002</v>
      </c>
      <c r="C228" s="292">
        <v>155783.13999999998</v>
      </c>
      <c r="D228" s="295">
        <v>0</v>
      </c>
      <c r="E228" s="25">
        <v>417799.35</v>
      </c>
    </row>
    <row r="229" spans="1:6" x14ac:dyDescent="0.25">
      <c r="A229" s="16" t="s">
        <v>395</v>
      </c>
      <c r="B229" s="292">
        <v>5091724.8200000031</v>
      </c>
      <c r="C229" s="292">
        <v>3926026.39</v>
      </c>
      <c r="D229" s="295">
        <v>35924.869999999995</v>
      </c>
      <c r="E229" s="25">
        <v>8981826.3400000036</v>
      </c>
    </row>
    <row r="230" spans="1:6" x14ac:dyDescent="0.25">
      <c r="A230" s="16" t="s">
        <v>396</v>
      </c>
      <c r="B230" s="292">
        <v>0</v>
      </c>
      <c r="C230" s="292">
        <v>0</v>
      </c>
      <c r="D230" s="295">
        <v>0</v>
      </c>
      <c r="E230" s="25">
        <v>0</v>
      </c>
    </row>
    <row r="231" spans="1:6" x14ac:dyDescent="0.25">
      <c r="A231" s="16" t="s">
        <v>397</v>
      </c>
      <c r="B231" s="292">
        <v>301666.27999999997</v>
      </c>
      <c r="C231" s="292">
        <v>172380.74</v>
      </c>
      <c r="D231" s="295">
        <v>0</v>
      </c>
      <c r="E231" s="25">
        <v>474047.01999999996</v>
      </c>
    </row>
    <row r="232" spans="1:6" x14ac:dyDescent="0.25">
      <c r="A232" s="16" t="s">
        <v>398</v>
      </c>
      <c r="B232" s="292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10679357.600000001</v>
      </c>
      <c r="C233" s="225">
        <v>9162964.6399999987</v>
      </c>
      <c r="D233" s="25">
        <v>35924.869999999995</v>
      </c>
      <c r="E233" s="25">
        <v>19806397.370000001</v>
      </c>
    </row>
    <row r="234" spans="1:6" x14ac:dyDescent="0.25">
      <c r="A234" s="16"/>
      <c r="B234" s="16"/>
      <c r="C234" s="22"/>
      <c r="D234" s="16"/>
      <c r="E234" s="16"/>
      <c r="F234" s="11">
        <v>204663689.77000001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38" t="s">
        <v>401</v>
      </c>
      <c r="C236" s="338"/>
      <c r="D236" s="30"/>
      <c r="E236" s="30"/>
    </row>
    <row r="237" spans="1:6" x14ac:dyDescent="0.25">
      <c r="A237" s="43" t="s">
        <v>401</v>
      </c>
      <c r="B237" s="30"/>
      <c r="C237" s="292">
        <v>5234229.5200000005</v>
      </c>
      <c r="D237" s="32">
        <v>5234229.5200000005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309448891.5798291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133059935.27937622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6360117.1200000001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65298325.45198065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v>155667540.43881404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669834809.87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1842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1829732.13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5137041.3000000007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6966773.4300000006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v>82937.97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82937.97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682118750.78999996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0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108926070.78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90859732.859999999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2604853.7900000005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1415479.52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22086671.230000004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20903752.199999999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169470682.30000004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32663764.289999995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1292855.5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139032.85999999987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224470087.15000004</v>
      </c>
      <c r="E291" s="16"/>
    </row>
    <row r="292" spans="1:5" x14ac:dyDescent="0.25">
      <c r="A292" s="16" t="s">
        <v>440</v>
      </c>
      <c r="B292" s="35" t="s">
        <v>299</v>
      </c>
      <c r="C292" s="292">
        <v>19806397.369999997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204663689.78000003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9354040.8099999987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9354040.8099999987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v>236104401.82000005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236104401.82000005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5274622.21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0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915523.12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250000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17577651.619999994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24017796.949999996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262486326.75999999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262486326.75999999</v>
      </c>
      <c r="E339" s="16"/>
    </row>
    <row r="340" spans="1:5" x14ac:dyDescent="0.25">
      <c r="A340" s="16" t="s">
        <v>481</v>
      </c>
      <c r="B340" s="16"/>
      <c r="C340" s="22"/>
      <c r="D340" s="25">
        <v>0</v>
      </c>
      <c r="E340" s="16"/>
    </row>
    <row r="341" spans="1:5" x14ac:dyDescent="0.25">
      <c r="A341" s="16" t="s">
        <v>482</v>
      </c>
      <c r="B341" s="16"/>
      <c r="C341" s="22"/>
      <c r="D341" s="25">
        <v>262486326.75999999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-50399721.889999956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236104401.82000002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236104401.82000005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291140121.45000005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526473547.78999996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817613669.24000001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5234229.5200000005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669917747.84000003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6966773.4300000016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682118750.78999996</v>
      </c>
      <c r="E366" s="16"/>
    </row>
    <row r="367" spans="1:5" x14ac:dyDescent="0.25">
      <c r="A367" s="16" t="s">
        <v>500</v>
      </c>
      <c r="B367" s="16"/>
      <c r="C367" s="22"/>
      <c r="D367" s="25">
        <v>135494918.45000005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6729865.1800000016</v>
      </c>
      <c r="D380" s="25">
        <v>0</v>
      </c>
      <c r="E380" s="204" t="s">
        <v>1060</v>
      </c>
      <c r="F380" s="47"/>
    </row>
    <row r="381" spans="1:6" x14ac:dyDescent="0.25">
      <c r="A381" s="48" t="s">
        <v>514</v>
      </c>
      <c r="B381" s="35"/>
      <c r="C381" s="35"/>
      <c r="D381" s="25">
        <v>6729865.1800000016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6729865.1800000016</v>
      </c>
      <c r="E383" s="16"/>
    </row>
    <row r="384" spans="1:6" x14ac:dyDescent="0.25">
      <c r="A384" s="16" t="s">
        <v>517</v>
      </c>
      <c r="B384" s="16"/>
      <c r="C384" s="22"/>
      <c r="D384" s="25">
        <v>142224783.63000005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58087273.779999949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9378903.7100000083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8925448.370000001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25081765.399999972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29171503.379999984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9411288.4800000004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4143610.4800000004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7610443.9800000004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41931.919999999998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1497919.6099999992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20496.47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107861.7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53259.5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1332678.8700000001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1342436.16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3886749.83</v>
      </c>
      <c r="D414" s="25">
        <v>0</v>
      </c>
      <c r="E414" s="204" t="s">
        <v>1060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8283334.0599999996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160093571.6399999</v>
      </c>
      <c r="E416" s="25"/>
    </row>
    <row r="417" spans="1:13" x14ac:dyDescent="0.25">
      <c r="A417" s="25" t="s">
        <v>531</v>
      </c>
      <c r="B417" s="16"/>
      <c r="C417" s="22"/>
      <c r="D417" s="25">
        <v>-17868788.009999841</v>
      </c>
      <c r="E417" s="25"/>
    </row>
    <row r="418" spans="1:13" x14ac:dyDescent="0.25">
      <c r="A418" s="25" t="s">
        <v>532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0</v>
      </c>
      <c r="E420" s="25"/>
      <c r="F420" s="11">
        <v>-7610443.9800000004</v>
      </c>
    </row>
    <row r="421" spans="1:13" x14ac:dyDescent="0.25">
      <c r="A421" s="25" t="s">
        <v>535</v>
      </c>
      <c r="B421" s="16"/>
      <c r="C421" s="22"/>
      <c r="D421" s="25">
        <v>-17868788.009999841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-17868788.009999841</v>
      </c>
      <c r="E424" s="16"/>
    </row>
    <row r="426" spans="1:13" ht="29.1" customHeight="1" x14ac:dyDescent="0.25">
      <c r="A426" s="340" t="s">
        <v>539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163932.19</v>
      </c>
      <c r="E612" s="219">
        <f>SUM(C624:D647)+SUM(C668:D713)</f>
        <v>106456395.39109622</v>
      </c>
      <c r="F612" s="219">
        <f>CE64-(AX64+BD64+BE64+BG64+BJ64+BN64+BP64+BQ64+CB64+CC64+CD64)</f>
        <v>24687167.910000011</v>
      </c>
      <c r="G612" s="217">
        <f>CE91-(AX91+AY91+BD91+BE91+BG91+BJ91+BN91+BP91+BQ91+CB91+CC91+CD91)</f>
        <v>46184</v>
      </c>
      <c r="H612" s="222">
        <f>CE60-(AX60+AY60+AZ60+BD60+BE60+BG60+BJ60+BN60+BO60+BP60+BQ60+BR60+CB60+CC60+CD60)</f>
        <v>483.75769239948539</v>
      </c>
      <c r="I612" s="217">
        <f>CE92-(AX92+AY92+AZ92+BD92+BE92+BF92+BG92+BJ92+BN92+BO92+BP92+BQ92+BR92+CB92+CC92+CD92)</f>
        <v>50960</v>
      </c>
      <c r="J612" s="217">
        <f>CE93-(AX93+AY93+AZ93+BA93+BD93+BE93+BF93+BG93+BJ93+BN93+BO93+BP93+BQ93+BR93+CB93+CC93+CD93)</f>
        <v>181723.08</v>
      </c>
      <c r="K612" s="217">
        <f>CE89-(AW89+AX89+AY89+AZ89+BA89+BB89+BC89+BD89+BE89+BF89+BG89+BH89+BI89+BJ89+BK89+BL89+BM89+BN89+BO89+BP89+BQ89+BR89+BS89+BT89+BU89+BV89+BW89+BX89+CB89+CC89+CD89)</f>
        <v>817613669.23999989</v>
      </c>
      <c r="L612" s="223">
        <f>CE94-(AW94+AX94+AY94+AZ94+BA94+BB94+BC94+BD94+BE94+BF94+BG94+BH94+BI94+BJ94+BK94+BL94+BM94+BN94+BO94+BP94+BQ94+BR94+BS94+BT94+BU94+BV94+BW94+BX94+BY94+BZ94+CA94+CB94+CC94+CD94)</f>
        <v>161.82666609849312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3787383.1800000006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3787383.1800000006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326877.27999999997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-5071.3900000000012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4089688.33</v>
      </c>
      <c r="D619" s="217">
        <f>(D615/D612)*BN90</f>
        <v>239835.90283018854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33660924.780000001</v>
      </c>
      <c r="D620" s="217">
        <f>(D615/D612)*CC90</f>
        <v>972511.13607357547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12099.86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39296865.898903765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727495.69000000006</v>
      </c>
      <c r="D624" s="217">
        <f>(D615/D612)*BD90</f>
        <v>59255.709655899802</v>
      </c>
      <c r="E624" s="219">
        <f>(E623/E612)*SUM(C624:D624)</f>
        <v>290418.10155671078</v>
      </c>
      <c r="F624" s="219">
        <f>SUM(C624:E624)</f>
        <v>1077169.5012126106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1510863</v>
      </c>
      <c r="D625" s="217">
        <f>(D615/D612)*AY90</f>
        <v>126578.87898902467</v>
      </c>
      <c r="E625" s="219">
        <f>(E623/E612)*SUM(C625:D625)</f>
        <v>604438.40597351734</v>
      </c>
      <c r="F625" s="219">
        <f>(F624/F612)*AY64</f>
        <v>15590.739378188217</v>
      </c>
      <c r="G625" s="217">
        <f>SUM(C625:F625)</f>
        <v>2257471.0243407302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28.14</v>
      </c>
      <c r="D627" s="217">
        <f>(D615/D612)*BO90</f>
        <v>0</v>
      </c>
      <c r="E627" s="219">
        <f>(E623/E612)*SUM(C627:D627)</f>
        <v>10.387481206109292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38.527481206109293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2239398.7399999998</v>
      </c>
      <c r="D629" s="217">
        <f>(D615/D612)*BF90</f>
        <v>52894.201531028171</v>
      </c>
      <c r="E629" s="219">
        <f>(E623/E612)*SUM(C629:D629)</f>
        <v>846167.37203448976</v>
      </c>
      <c r="F629" s="219">
        <f>(F624/F612)*BF64</f>
        <v>12958.409314672404</v>
      </c>
      <c r="G629" s="217">
        <f>(G625/G612)*BF91</f>
        <v>0</v>
      </c>
      <c r="H629" s="219">
        <f>(H628/H612)*BF60</f>
        <v>0</v>
      </c>
      <c r="I629" s="217">
        <f>SUM(C629:H629)</f>
        <v>3151418.7228801902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421768.26</v>
      </c>
      <c r="D630" s="217">
        <f>(D615/D612)*BA90</f>
        <v>0</v>
      </c>
      <c r="E630" s="219">
        <f>(E623/E612)*SUM(C630:D630)</f>
        <v>155689.76098377461</v>
      </c>
      <c r="F630" s="219">
        <f>(F624/F612)*BA64</f>
        <v>11.142500287092034</v>
      </c>
      <c r="G630" s="217">
        <f>(G625/G612)*BA91</f>
        <v>0</v>
      </c>
      <c r="H630" s="219">
        <f>(H628/H612)*BA60</f>
        <v>0</v>
      </c>
      <c r="I630" s="217">
        <f>(I629/I612)*BA92</f>
        <v>0</v>
      </c>
      <c r="J630" s="217">
        <f>SUM(C630:I630)</f>
        <v>577469.16348406172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1514187.94</v>
      </c>
      <c r="D631" s="217">
        <f>(D615/D612)*AW90</f>
        <v>0</v>
      </c>
      <c r="E631" s="219">
        <f>(E623/E612)*SUM(C631:D631)</f>
        <v>558940.96550345933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15039.342960922026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-24703.27</v>
      </c>
      <c r="D635" s="217">
        <f>(D615/D612)*BK90</f>
        <v>0</v>
      </c>
      <c r="E635" s="219">
        <f>(E623/E612)*SUM(C635:D635)</f>
        <v>-9118.861153320664</v>
      </c>
      <c r="F635" s="219">
        <f>(F624/F612)*BK64</f>
        <v>11.815753916844276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15278.062690460471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5502.62</v>
      </c>
      <c r="D637" s="217">
        <f>(D615/D612)*BL90</f>
        <v>0</v>
      </c>
      <c r="E637" s="219">
        <f>(E623/E612)*SUM(C637:D637)</f>
        <v>2031.2139955352209</v>
      </c>
      <c r="F637" s="219">
        <f>(F624/F612)*BL64</f>
        <v>143.55835579580943</v>
      </c>
      <c r="G637" s="217">
        <f>(G625/G612)*BL91</f>
        <v>0</v>
      </c>
      <c r="H637" s="219">
        <f>(H628/H612)*BL60</f>
        <v>0</v>
      </c>
      <c r="I637" s="217">
        <f>(I629/I612)*BL92</f>
        <v>36524.118619382061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5808.8467521021585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0</v>
      </c>
      <c r="D642" s="217">
        <f>(D615/D612)*BV90</f>
        <v>0</v>
      </c>
      <c r="E642" s="219">
        <f>(E623/E612)*SUM(C642:D642)</f>
        <v>0</v>
      </c>
      <c r="F642" s="219">
        <f>(F624/F612)*BV64</f>
        <v>0</v>
      </c>
      <c r="G642" s="217">
        <f>(G625/G612)*BV91</f>
        <v>0</v>
      </c>
      <c r="H642" s="219">
        <f>(H628/H612)*BV60</f>
        <v>0</v>
      </c>
      <c r="I642" s="217">
        <f>(I629/I612)*BV92</f>
        <v>68035.122918456793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43919.473199131913</v>
      </c>
      <c r="E643" s="219">
        <f>(E623/E612)*SUM(C643:D643)</f>
        <v>16212.24955359643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>
        <f>(H628/H612)*BX60</f>
        <v>0</v>
      </c>
      <c r="I644" s="217">
        <f>(I629/I612)*BX92</f>
        <v>1671.0381067691139</v>
      </c>
      <c r="J644" s="217">
        <f>(J630/J612)*BX93</f>
        <v>0</v>
      </c>
      <c r="K644" s="219">
        <f>SUM(C631:J644)</f>
        <v>2249484.2372562075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1808768.99</v>
      </c>
      <c r="D645" s="217">
        <f>(D615/D612)*BY90</f>
        <v>26916.329855821485</v>
      </c>
      <c r="E645" s="219">
        <f>(E623/E612)*SUM(C645:D645)</f>
        <v>677617.15566215606</v>
      </c>
      <c r="F645" s="219">
        <f>(F624/F612)*BY64</f>
        <v>1428.1904215339064</v>
      </c>
      <c r="G645" s="217">
        <f>(G625/G612)*BY91</f>
        <v>0</v>
      </c>
      <c r="H645" s="219">
        <f>(H628/H612)*BY60</f>
        <v>0</v>
      </c>
      <c r="I645" s="217">
        <f>(I629/I612)*BY92</f>
        <v>23633.253224306041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45436.321855484006</v>
      </c>
      <c r="J647" s="217">
        <f>(J630/J612)*CA93</f>
        <v>0</v>
      </c>
      <c r="K647" s="219">
        <v>0</v>
      </c>
      <c r="L647" s="219">
        <f>SUM(C645:K647)</f>
        <v>2583800.2410193016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50075212.149999991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9334154.879999999</v>
      </c>
      <c r="D668" s="217">
        <f>(D615/D612)*C90</f>
        <v>194346.32579170208</v>
      </c>
      <c r="E668" s="219">
        <f>(E623/E612)*SUM(C668:D668)</f>
        <v>3517310.8456841158</v>
      </c>
      <c r="F668" s="219">
        <f>(F624/F612)*C64</f>
        <v>27956.054132507383</v>
      </c>
      <c r="G668" s="217">
        <f>(G625/G612)*C91</f>
        <v>223918.99277899024</v>
      </c>
      <c r="H668" s="219">
        <f>(H628/H612)*C60</f>
        <v>0.41224139389395231</v>
      </c>
      <c r="I668" s="217">
        <f>(I629/I612)*C92</f>
        <v>170605.0333768086</v>
      </c>
      <c r="J668" s="217">
        <f>(J630/J612)*C93</f>
        <v>51745.438125509703</v>
      </c>
      <c r="K668" s="217">
        <f>(K644/K612)*C89</f>
        <v>99759.356585896487</v>
      </c>
      <c r="L668" s="217">
        <f>(L647/L612)*C94</f>
        <v>632834.92809393466</v>
      </c>
      <c r="M668" s="202">
        <f t="shared" ref="M668:M713" si="0">ROUND(SUM(D668:L668),0)</f>
        <v>4918477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271022.54999999993</v>
      </c>
      <c r="D669" s="217">
        <f>(D615/D612)*D90</f>
        <v>0</v>
      </c>
      <c r="E669" s="219">
        <f>(E623/E612)*SUM(C669:D669)</f>
        <v>100044.12382931114</v>
      </c>
      <c r="F669" s="219">
        <f>(F624/F612)*D64</f>
        <v>278.51931073572888</v>
      </c>
      <c r="G669" s="217">
        <f>(G625/G612)*D91</f>
        <v>576832.14009711065</v>
      </c>
      <c r="H669" s="219">
        <f>(H628/H612)*D60</f>
        <v>4.1978460318757849</v>
      </c>
      <c r="I669" s="217">
        <f>(I629/I612)*D92</f>
        <v>0</v>
      </c>
      <c r="J669" s="217">
        <f>(J630/J612)*D93</f>
        <v>0</v>
      </c>
      <c r="K669" s="217">
        <f>(K644/K612)*D89</f>
        <v>3860.659549380417</v>
      </c>
      <c r="L669" s="217">
        <f>(L647/L612)*D94</f>
        <v>11560.203812836649</v>
      </c>
      <c r="M669" s="202">
        <f t="shared" si="0"/>
        <v>692580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7975762.8000000007</v>
      </c>
      <c r="D670" s="217">
        <f>(D615/D612)*E90</f>
        <v>0</v>
      </c>
      <c r="E670" s="219">
        <f>(E623/E612)*SUM(C670:D670)</f>
        <v>2944139.5234323256</v>
      </c>
      <c r="F670" s="219">
        <f>(F624/F612)*E64</f>
        <v>29455.234196979349</v>
      </c>
      <c r="G670" s="217">
        <f>(G625/G612)*E91</f>
        <v>1233582.9776824659</v>
      </c>
      <c r="H670" s="219">
        <f>(H628/H612)*E60</f>
        <v>4.0409578480576558</v>
      </c>
      <c r="I670" s="217">
        <f>(I629/I612)*E92</f>
        <v>242380.09872470103</v>
      </c>
      <c r="J670" s="217">
        <f>(J630/J612)*E93</f>
        <v>88363.550619902409</v>
      </c>
      <c r="K670" s="217">
        <f>(K644/K612)*E89</f>
        <v>85091.580668645925</v>
      </c>
      <c r="L670" s="217">
        <f>(L647/L612)*E94</f>
        <v>533345.83552035643</v>
      </c>
      <c r="M670" s="202">
        <f t="shared" si="0"/>
        <v>5156363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4626944.6900000004</v>
      </c>
      <c r="D671" s="217">
        <f>(D615/D612)*F90</f>
        <v>537597.22427639994</v>
      </c>
      <c r="E671" s="219">
        <f>(E623/E612)*SUM(C671:D671)</f>
        <v>1906417.2733727726</v>
      </c>
      <c r="F671" s="219">
        <f>(F624/F612)*F64</f>
        <v>8744.7543899563825</v>
      </c>
      <c r="G671" s="217">
        <f>(G625/G612)*F91</f>
        <v>0</v>
      </c>
      <c r="H671" s="219">
        <f>(H628/H612)*F60</f>
        <v>1.8513476211608801</v>
      </c>
      <c r="I671" s="217">
        <f>(I629/I612)*F92</f>
        <v>0</v>
      </c>
      <c r="J671" s="217">
        <f>(J630/J612)*F93</f>
        <v>0</v>
      </c>
      <c r="K671" s="217">
        <f>(K644/K612)*F89</f>
        <v>52440.47216188375</v>
      </c>
      <c r="L671" s="217">
        <f>(L647/L612)*F94</f>
        <v>209248.53657343768</v>
      </c>
      <c r="M671" s="202">
        <f t="shared" si="0"/>
        <v>2714450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5.8342969961008559E-2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2.3622438186311716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2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0.96893692970043499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1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1.1388464341285465</v>
      </c>
      <c r="I675" s="217">
        <f>(I629/I612)*J92</f>
        <v>14482.330258665654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14483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1.7118509821215613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2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0.21679748488796627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0.44812343540945032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2.0353132480773071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2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862162.68</v>
      </c>
      <c r="D680" s="217">
        <f>(D615/D612)*O90</f>
        <v>0</v>
      </c>
      <c r="E680" s="219">
        <f>(E623/E612)*SUM(C680:D680)</f>
        <v>318255.10430379602</v>
      </c>
      <c r="F680" s="219">
        <f>(F624/F612)*O64</f>
        <v>2435.0471152522355</v>
      </c>
      <c r="G680" s="217">
        <f>(G625/G612)*O91</f>
        <v>120342.40563673302</v>
      </c>
      <c r="H680" s="219">
        <f>(H628/H612)*O60</f>
        <v>0.35786198241895917</v>
      </c>
      <c r="I680" s="217">
        <f>(I629/I612)*O92</f>
        <v>457466.57503883983</v>
      </c>
      <c r="J680" s="217">
        <f>(J630/J612)*O93</f>
        <v>39822.897632666332</v>
      </c>
      <c r="K680" s="217">
        <f>(K644/K612)*O89</f>
        <v>0</v>
      </c>
      <c r="L680" s="217">
        <f>(L647/L612)*O94</f>
        <v>2814.49456588054</v>
      </c>
      <c r="M680" s="202">
        <f t="shared" si="0"/>
        <v>941137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23529618.200000003</v>
      </c>
      <c r="D681" s="217">
        <f>(D615/D612)*P90</f>
        <v>420417.71323915577</v>
      </c>
      <c r="E681" s="219">
        <f>(E623/E612)*SUM(C681:D681)</f>
        <v>8840815.4916280862</v>
      </c>
      <c r="F681" s="219">
        <f>(F624/F612)*P64</f>
        <v>544648.36709888256</v>
      </c>
      <c r="G681" s="217">
        <f>(G625/G612)*P91</f>
        <v>0</v>
      </c>
      <c r="H681" s="219">
        <f>(H628/H612)*P60</f>
        <v>0.11859249555984709</v>
      </c>
      <c r="I681" s="217">
        <f>(I629/I612)*P92</f>
        <v>45834.188071381417</v>
      </c>
      <c r="J681" s="217">
        <f>(J630/J612)*P93</f>
        <v>116481.36068236575</v>
      </c>
      <c r="K681" s="217">
        <f>(K644/K612)*P89</f>
        <v>501887.80950169777</v>
      </c>
      <c r="L681" s="217">
        <f>(L647/L612)*P94</f>
        <v>423188.38903234224</v>
      </c>
      <c r="M681" s="202">
        <f t="shared" si="0"/>
        <v>10893273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>
        <f>(H628/H612)*Q60</f>
        <v>1.1708214303233402</v>
      </c>
      <c r="I682" s="217">
        <f>(I629/I612)*Q92</f>
        <v>58247.614007380544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58249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5241782.3499999996</v>
      </c>
      <c r="D683" s="217">
        <f>(D615/D612)*R90</f>
        <v>68166.441701230258</v>
      </c>
      <c r="E683" s="219">
        <f>(E623/E612)*SUM(C683:D683)</f>
        <v>1960092.1563325969</v>
      </c>
      <c r="F683" s="219">
        <f>(F624/F612)*R64</f>
        <v>6418.0888919188646</v>
      </c>
      <c r="G683" s="217">
        <f>(G625/G612)*R91</f>
        <v>0</v>
      </c>
      <c r="H683" s="219">
        <f>(H628/H612)*R60</f>
        <v>0.95421792305684761</v>
      </c>
      <c r="I683" s="217">
        <f>(I629/I612)*R92</f>
        <v>6922.8721566149006</v>
      </c>
      <c r="J683" s="217">
        <f>(J630/J612)*R93</f>
        <v>0</v>
      </c>
      <c r="K683" s="217">
        <f>(K644/K612)*R89</f>
        <v>148637.71335593061</v>
      </c>
      <c r="L683" s="217">
        <f>(L647/L612)*R94</f>
        <v>178779.15074414699</v>
      </c>
      <c r="M683" s="202">
        <f t="shared" si="0"/>
        <v>2369017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5149932.0999999996</v>
      </c>
      <c r="D684" s="217">
        <f>(D615/D612)*S90</f>
        <v>0</v>
      </c>
      <c r="E684" s="219">
        <f>(E623/E612)*SUM(C684:D684)</f>
        <v>1901024.267998897</v>
      </c>
      <c r="F684" s="219">
        <f>(F624/F612)*S64</f>
        <v>55670.698624538556</v>
      </c>
      <c r="G684" s="217">
        <f>(G625/G612)*S91</f>
        <v>0</v>
      </c>
      <c r="H684" s="219">
        <f>(H628/H612)*S60</f>
        <v>0.64895022341132835</v>
      </c>
      <c r="I684" s="217">
        <f>(I629/I612)*S92</f>
        <v>58565.906980098473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2">
        <f t="shared" si="0"/>
        <v>2015262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305887.75999999995</v>
      </c>
      <c r="D685" s="217">
        <f>(D615/D612)*T90</f>
        <v>0</v>
      </c>
      <c r="E685" s="219">
        <f>(E623/E612)*SUM(C685:D685)</f>
        <v>112914.12075973238</v>
      </c>
      <c r="F685" s="219">
        <f>(F624/F612)*T64</f>
        <v>228.14571494748094</v>
      </c>
      <c r="G685" s="217">
        <f>(G625/G612)*T91</f>
        <v>0</v>
      </c>
      <c r="H685" s="219">
        <f>(H628/H612)*T60</f>
        <v>3.4200587743091075</v>
      </c>
      <c r="I685" s="217">
        <f>(I629/I612)*T92</f>
        <v>0</v>
      </c>
      <c r="J685" s="217">
        <f>(J630/J612)*T93</f>
        <v>0</v>
      </c>
      <c r="K685" s="217">
        <f>(K644/K612)*T89</f>
        <v>10359.802240196599</v>
      </c>
      <c r="L685" s="217">
        <f>(L647/L612)*T94</f>
        <v>0</v>
      </c>
      <c r="M685" s="202">
        <f t="shared" si="0"/>
        <v>123505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5883637.71</v>
      </c>
      <c r="D686" s="217">
        <f>(D615/D612)*U90</f>
        <v>63395.599399483413</v>
      </c>
      <c r="E686" s="219">
        <f>(E623/E612)*SUM(C686:D686)</f>
        <v>2195262.8547794274</v>
      </c>
      <c r="F686" s="219">
        <f>(F624/F612)*U64</f>
        <v>65639.871858647937</v>
      </c>
      <c r="G686" s="217">
        <f>(G625/G612)*U91</f>
        <v>0</v>
      </c>
      <c r="H686" s="219">
        <f>(H628/H612)*U60</f>
        <v>1.5535335498050546</v>
      </c>
      <c r="I686" s="217">
        <f>(I629/I612)*U92</f>
        <v>55621.696982457652</v>
      </c>
      <c r="J686" s="217">
        <f>(J630/J612)*U93</f>
        <v>0</v>
      </c>
      <c r="K686" s="217">
        <f>(K644/K612)*U89</f>
        <v>156155.12157591953</v>
      </c>
      <c r="L686" s="217">
        <f>(L647/L612)*U94</f>
        <v>0</v>
      </c>
      <c r="M686" s="202">
        <f t="shared" si="0"/>
        <v>2536077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0.22896499848689517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2073981.84</v>
      </c>
      <c r="D688" s="217">
        <f>(D615/D612)*W90</f>
        <v>20382.470720920646</v>
      </c>
      <c r="E688" s="219">
        <f>(E623/E612)*SUM(C688:D688)</f>
        <v>773104.83000567195</v>
      </c>
      <c r="F688" s="219">
        <f>(F624/F612)*W64</f>
        <v>3512.6861962546209</v>
      </c>
      <c r="G688" s="217">
        <f>(G625/G612)*W91</f>
        <v>0</v>
      </c>
      <c r="H688" s="219">
        <f>(H628/H612)*W60</f>
        <v>0.13797460203303177</v>
      </c>
      <c r="I688" s="217">
        <f>(I629/I612)*W92</f>
        <v>17903.979715383364</v>
      </c>
      <c r="J688" s="217">
        <f>(J630/J612)*W93</f>
        <v>86166.046314867883</v>
      </c>
      <c r="K688" s="217">
        <f>(K644/K612)*W89</f>
        <v>82779.951724422033</v>
      </c>
      <c r="L688" s="217">
        <f>(L647/L612)*W94</f>
        <v>0</v>
      </c>
      <c r="M688" s="202">
        <f t="shared" si="0"/>
        <v>983850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1351719.7699999998</v>
      </c>
      <c r="D689" s="217">
        <f>(D615/D612)*X90</f>
        <v>21936.633247015125</v>
      </c>
      <c r="E689" s="219">
        <f>(E623/E612)*SUM(C689:D689)</f>
        <v>507065.74528713769</v>
      </c>
      <c r="F689" s="219">
        <f>(F624/F612)*X64</f>
        <v>8863.4355223559996</v>
      </c>
      <c r="G689" s="217">
        <f>(G625/G612)*X91</f>
        <v>0</v>
      </c>
      <c r="H689" s="219">
        <f>(H628/H612)*X60</f>
        <v>5.9054730367360447E-2</v>
      </c>
      <c r="I689" s="217">
        <f>(I629/I612)*X92</f>
        <v>121349.19584870947</v>
      </c>
      <c r="J689" s="217">
        <f>(J630/J612)*X93</f>
        <v>0</v>
      </c>
      <c r="K689" s="217">
        <f>(K644/K612)*X89</f>
        <v>288957.2479569299</v>
      </c>
      <c r="L689" s="217">
        <f>(L647/L612)*X94</f>
        <v>2354.419704842026</v>
      </c>
      <c r="M689" s="202">
        <f t="shared" si="0"/>
        <v>950527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6438077.9099999992</v>
      </c>
      <c r="D690" s="217">
        <f>(D615/D612)*Y90</f>
        <v>456776.38328250241</v>
      </c>
      <c r="E690" s="219">
        <f>(E623/E612)*SUM(C690:D690)</f>
        <v>2545137.5049869921</v>
      </c>
      <c r="F690" s="219">
        <f>(F624/F612)*Y64</f>
        <v>113734.43604306453</v>
      </c>
      <c r="G690" s="217">
        <f>(G625/G612)*Y91</f>
        <v>0</v>
      </c>
      <c r="H690" s="219">
        <f>(H628/H612)*Y60</f>
        <v>1.7829640182143438</v>
      </c>
      <c r="I690" s="217">
        <f>(I629/I612)*Y92</f>
        <v>285190.50355526211</v>
      </c>
      <c r="J690" s="217">
        <f>(J630/J612)*Y93</f>
        <v>3519.349873216976</v>
      </c>
      <c r="K690" s="217">
        <f>(K644/K612)*Y89</f>
        <v>143920.71451140658</v>
      </c>
      <c r="L690" s="217">
        <f>(L647/L612)*Y94</f>
        <v>66242.870253928588</v>
      </c>
      <c r="M690" s="202">
        <f t="shared" si="0"/>
        <v>3614524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1253784.7399999998</v>
      </c>
      <c r="D691" s="217">
        <f>(D615/D612)*Z90</f>
        <v>0</v>
      </c>
      <c r="E691" s="219">
        <f>(E623/E612)*SUM(C691:D691)</f>
        <v>462816.82385417994</v>
      </c>
      <c r="F691" s="219">
        <f>(F624/F612)*Z64</f>
        <v>1264.5897895041116</v>
      </c>
      <c r="G691" s="217">
        <f>(G625/G612)*Z91</f>
        <v>0</v>
      </c>
      <c r="H691" s="219">
        <f>(H628/H612)*Z60</f>
        <v>0.94530755337754435</v>
      </c>
      <c r="I691" s="217">
        <f>(I629/I612)*Z92</f>
        <v>102092.47099927491</v>
      </c>
      <c r="J691" s="217">
        <f>(J630/J612)*Z93</f>
        <v>23658.293278645946</v>
      </c>
      <c r="K691" s="217">
        <f>(K644/K612)*Z89</f>
        <v>92938.098695343549</v>
      </c>
      <c r="L691" s="217">
        <f>(L647/L612)*Z94</f>
        <v>17174.112287755041</v>
      </c>
      <c r="M691" s="202">
        <f t="shared" si="0"/>
        <v>699945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891844.9</v>
      </c>
      <c r="D692" s="217">
        <f>(D615/D612)*AA90</f>
        <v>116302.27674088904</v>
      </c>
      <c r="E692" s="219">
        <f>(E623/E612)*SUM(C692:D692)</f>
        <v>372143.20722772315</v>
      </c>
      <c r="F692" s="219">
        <f>(F624/F612)*AA64</f>
        <v>4663.1221894980044</v>
      </c>
      <c r="G692" s="217">
        <f>(G625/G612)*AA91</f>
        <v>0</v>
      </c>
      <c r="H692" s="219">
        <f>(H628/H612)*AA60</f>
        <v>0</v>
      </c>
      <c r="I692" s="217">
        <f>(I629/I612)*AA92</f>
        <v>7400.3116156917904</v>
      </c>
      <c r="J692" s="217">
        <f>(J630/J612)*AA93</f>
        <v>0</v>
      </c>
      <c r="K692" s="217">
        <f>(K644/K612)*AA89</f>
        <v>37360.102749380756</v>
      </c>
      <c r="L692" s="217">
        <f>(L647/L612)*AA94</f>
        <v>0</v>
      </c>
      <c r="M692" s="202">
        <f t="shared" si="0"/>
        <v>537869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4936405.5199999996</v>
      </c>
      <c r="D693" s="217">
        <f>(D615/D612)*AB90</f>
        <v>29054.314100875494</v>
      </c>
      <c r="E693" s="219">
        <f>(E623/E612)*SUM(C693:D693)</f>
        <v>1832928.9518981311</v>
      </c>
      <c r="F693" s="219">
        <f>(F624/F612)*AB64</f>
        <v>99201.918290900576</v>
      </c>
      <c r="G693" s="217">
        <f>(G625/G612)*AB91</f>
        <v>0</v>
      </c>
      <c r="H693" s="219">
        <f>(H628/H612)*AB60</f>
        <v>1.5406225826057143</v>
      </c>
      <c r="I693" s="217">
        <f>(I629/I612)*AB92</f>
        <v>25543.0110606136</v>
      </c>
      <c r="J693" s="217">
        <f>(J630/J612)*AB93</f>
        <v>0</v>
      </c>
      <c r="K693" s="217">
        <f>(K644/K612)*AB89</f>
        <v>77683.265850465774</v>
      </c>
      <c r="L693" s="217">
        <f>(L647/L612)*AB94</f>
        <v>158.46172418464667</v>
      </c>
      <c r="M693" s="202">
        <f t="shared" si="0"/>
        <v>2064571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1681759.8900000001</v>
      </c>
      <c r="D694" s="217">
        <f>(D615/D612)*AC90</f>
        <v>39298.802688965487</v>
      </c>
      <c r="E694" s="219">
        <f>(E623/E612)*SUM(C694:D694)</f>
        <v>635304.36478030065</v>
      </c>
      <c r="F694" s="219">
        <f>(F624/F612)*AC64</f>
        <v>6635.9538537722283</v>
      </c>
      <c r="G694" s="217">
        <f>(G625/G612)*AC91</f>
        <v>0</v>
      </c>
      <c r="H694" s="219">
        <f>(H628/H612)*AC60</f>
        <v>0</v>
      </c>
      <c r="I694" s="217">
        <f>(I629/I612)*AC92</f>
        <v>85859.529390660682</v>
      </c>
      <c r="J694" s="217">
        <f>(J630/J612)*AC93</f>
        <v>0</v>
      </c>
      <c r="K694" s="217">
        <f>(K644/K612)*AC89</f>
        <v>36805.357158170118</v>
      </c>
      <c r="L694" s="217">
        <f>(L647/L612)*AC94</f>
        <v>0</v>
      </c>
      <c r="M694" s="202">
        <f t="shared" si="0"/>
        <v>803904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0.522037691642253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1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1140890.03</v>
      </c>
      <c r="D696" s="217">
        <f>(D615/D612)*AE90</f>
        <v>97323.103653905942</v>
      </c>
      <c r="E696" s="219">
        <f>(E623/E612)*SUM(C696:D696)</f>
        <v>457068.78660226159</v>
      </c>
      <c r="F696" s="219">
        <f>(F624/F612)*AE64</f>
        <v>648.71150602400212</v>
      </c>
      <c r="G696" s="217">
        <f>(G625/G612)*AE91</f>
        <v>0</v>
      </c>
      <c r="H696" s="219">
        <f>(H628/H612)*AE60</f>
        <v>0.49532300196993978</v>
      </c>
      <c r="I696" s="217">
        <f>(I629/I612)*AE92</f>
        <v>85461.663174763264</v>
      </c>
      <c r="J696" s="217">
        <f>(J630/J612)*AE93</f>
        <v>4463.7749588333054</v>
      </c>
      <c r="K696" s="217">
        <f>(K644/K612)*AE89</f>
        <v>11536.323905764295</v>
      </c>
      <c r="L696" s="217">
        <f>(L647/L612)*AE94</f>
        <v>0</v>
      </c>
      <c r="M696" s="202">
        <f t="shared" si="0"/>
        <v>656503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1.735157698818182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2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8340143.3800000018</v>
      </c>
      <c r="D698" s="217">
        <f>(D615/D612)*AG90</f>
        <v>149855.50668398809</v>
      </c>
      <c r="E698" s="219">
        <f>(E623/E612)*SUM(C698:D698)</f>
        <v>3133962.4689168003</v>
      </c>
      <c r="F698" s="219">
        <f>(F624/F612)*AG64</f>
        <v>46944.304031233347</v>
      </c>
      <c r="G698" s="217">
        <f>(G625/G612)*AG91</f>
        <v>66085.675231869638</v>
      </c>
      <c r="H698" s="219">
        <f>(H628/H612)*AG60</f>
        <v>-4.9063355478624459E-3</v>
      </c>
      <c r="I698" s="217">
        <f>(I629/I612)*AG92</f>
        <v>86177.822363378611</v>
      </c>
      <c r="J698" s="217">
        <f>(J630/J612)*AG93</f>
        <v>87315.372240055338</v>
      </c>
      <c r="K698" s="217">
        <f>(K644/K612)*AG89</f>
        <v>308860.91940502799</v>
      </c>
      <c r="L698" s="217">
        <f>(L647/L612)*AG94</f>
        <v>436399.22488918353</v>
      </c>
      <c r="M698" s="202">
        <f t="shared" si="0"/>
        <v>4315601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0.17906578274566104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25564.207208777971</v>
      </c>
      <c r="H700" s="219">
        <f>(H628/H612)*AI60</f>
        <v>0</v>
      </c>
      <c r="I700" s="217">
        <f>(I629/I612)*AI92</f>
        <v>100978.44559476218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126543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576017.96</v>
      </c>
      <c r="D701" s="217">
        <f>(D615/D612)*AJ90</f>
        <v>0</v>
      </c>
      <c r="E701" s="219">
        <f>(E623/E612)*SUM(C701:D701)</f>
        <v>212628.84626444257</v>
      </c>
      <c r="F701" s="219">
        <f>(F624/F612)*AJ64</f>
        <v>1069.1839229742968</v>
      </c>
      <c r="G701" s="217">
        <f>(G625/G612)*AJ91</f>
        <v>0</v>
      </c>
      <c r="H701" s="219">
        <f>(H628/H612)*AJ60</f>
        <v>-8.4769747966803881E-4</v>
      </c>
      <c r="I701" s="217">
        <f>(I629/I612)*AJ92</f>
        <v>0</v>
      </c>
      <c r="J701" s="217">
        <f>(J630/J612)*AJ93</f>
        <v>19103.317108651172</v>
      </c>
      <c r="K701" s="217">
        <f>(K644/K612)*AJ89</f>
        <v>55227.476007483063</v>
      </c>
      <c r="L701" s="217">
        <f>(L647/L612)*AJ94</f>
        <v>0</v>
      </c>
      <c r="M701" s="202">
        <f t="shared" si="0"/>
        <v>288029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239755.96999999997</v>
      </c>
      <c r="D702" s="217">
        <f>(D615/D612)*AK90</f>
        <v>0</v>
      </c>
      <c r="E702" s="219">
        <f>(E623/E612)*SUM(C702:D702)</f>
        <v>88502.510036513966</v>
      </c>
      <c r="F702" s="219">
        <f>(F624/F612)*AK64</f>
        <v>76.7116442994175</v>
      </c>
      <c r="G702" s="217">
        <f>(G625/G612)*AK91</f>
        <v>0</v>
      </c>
      <c r="H702" s="219">
        <f>(H628/H612)*AK60</f>
        <v>0.33283963294028956</v>
      </c>
      <c r="I702" s="217">
        <f>(I629/I612)*AK92</f>
        <v>0</v>
      </c>
      <c r="J702" s="217">
        <f>(J630/J612)*AK93</f>
        <v>0</v>
      </c>
      <c r="K702" s="217">
        <f>(K644/K612)*AK89</f>
        <v>3862.9321067628061</v>
      </c>
      <c r="L702" s="217">
        <f>(L647/L612)*AK94</f>
        <v>5.7413668182843001</v>
      </c>
      <c r="M702" s="202">
        <f t="shared" si="0"/>
        <v>92448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137643.88</v>
      </c>
      <c r="D703" s="217">
        <f>(D615/D612)*AL90</f>
        <v>0</v>
      </c>
      <c r="E703" s="219">
        <f>(E623/E612)*SUM(C703:D703)</f>
        <v>50809.282751811043</v>
      </c>
      <c r="F703" s="219">
        <f>(F624/F612)*AL64</f>
        <v>66.470597025331372</v>
      </c>
      <c r="G703" s="217">
        <f>(G625/G612)*AL91</f>
        <v>0</v>
      </c>
      <c r="H703" s="219">
        <f>(H628/H612)*AL60</f>
        <v>0.16614679678637784</v>
      </c>
      <c r="I703" s="217">
        <f>(I629/I612)*AL92</f>
        <v>0</v>
      </c>
      <c r="J703" s="217">
        <f>(J630/J612)*AL93</f>
        <v>0</v>
      </c>
      <c r="K703" s="217">
        <f>(K644/K612)*AL89</f>
        <v>1631.7402210373798</v>
      </c>
      <c r="L703" s="217">
        <f>(L647/L612)*AL94</f>
        <v>0</v>
      </c>
      <c r="M703" s="202">
        <f t="shared" si="0"/>
        <v>52508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0.74834122551955973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1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0.77337083006674912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1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1.2191795167727095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1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0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3435117.6299999994</v>
      </c>
      <c r="D713" s="217">
        <f>(D615/D612)*AV90</f>
        <v>50618.752338296719</v>
      </c>
      <c r="E713" s="219">
        <f>(E623/E612)*SUM(C713:D713)</f>
        <v>1286710.0625796178</v>
      </c>
      <c r="F713" s="219">
        <f>(F624/F612)*AV64</f>
        <v>18869.340566943061</v>
      </c>
      <c r="G713" s="217">
        <f>(G625/G612)*AV91</f>
        <v>11144.625704782749</v>
      </c>
      <c r="H713" s="219">
        <f>(H628/H612)*AV60</f>
        <v>0</v>
      </c>
      <c r="I713" s="217">
        <f>(I629/I612)*AV92</f>
        <v>911909.36683685938</v>
      </c>
      <c r="J713" s="217">
        <f>(J630/J612)*AV93</f>
        <v>56829.7626493469</v>
      </c>
      <c r="K713" s="217">
        <f>(K644/K612)*AV89</f>
        <v>49727.591324462439</v>
      </c>
      <c r="L713" s="217">
        <f>(L647/L612)*AV94</f>
        <v>69693.872449655086</v>
      </c>
      <c r="M713" s="202">
        <f t="shared" si="0"/>
        <v>2455503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145753261.28999996</v>
      </c>
      <c r="D715" s="202">
        <f>SUM(D616:D647)+SUM(D668:D713)</f>
        <v>3787383.1800000006</v>
      </c>
      <c r="E715" s="202">
        <f>SUM(E624:E647)+SUM(E668:E713)</f>
        <v>39296865.898903772</v>
      </c>
      <c r="F715" s="202">
        <f>SUM(F625:F648)+SUM(F668:F713)</f>
        <v>1077169.5012126102</v>
      </c>
      <c r="G715" s="202">
        <f>SUM(G626:G647)+SUM(G668:G713)</f>
        <v>2257471.0243407302</v>
      </c>
      <c r="H715" s="202">
        <f>SUM(H629:H647)+SUM(H668:H713)</f>
        <v>38.527481206109293</v>
      </c>
      <c r="I715" s="202">
        <f>SUM(I630:I647)+SUM(I668:I713)</f>
        <v>3151418.7228801902</v>
      </c>
      <c r="J715" s="202">
        <f>SUM(J631:J647)+SUM(J668:J713)</f>
        <v>577469.16348406184</v>
      </c>
      <c r="K715" s="202">
        <f>SUM(K668:K713)</f>
        <v>2249484.237256208</v>
      </c>
      <c r="L715" s="202">
        <f>SUM(L668:L713)</f>
        <v>2583800.2410193025</v>
      </c>
      <c r="M715" s="202">
        <f>SUM(M668:M713)</f>
        <v>50075211</v>
      </c>
      <c r="N715" s="211" t="s">
        <v>694</v>
      </c>
    </row>
    <row r="716" spans="1:14" s="202" customFormat="1" ht="12.6" customHeight="1" x14ac:dyDescent="0.2">
      <c r="C716" s="214">
        <f>CE85</f>
        <v>145753261.28999999</v>
      </c>
      <c r="D716" s="202">
        <f>D615</f>
        <v>3787383.1800000006</v>
      </c>
      <c r="E716" s="202">
        <f>E623</f>
        <v>39296865.898903765</v>
      </c>
      <c r="F716" s="202">
        <f>F624</f>
        <v>1077169.5012126106</v>
      </c>
      <c r="G716" s="202">
        <f>G625</f>
        <v>2257471.0243407302</v>
      </c>
      <c r="H716" s="202">
        <f>H628</f>
        <v>38.527481206109293</v>
      </c>
      <c r="I716" s="202">
        <f>I629</f>
        <v>3151418.7228801902</v>
      </c>
      <c r="J716" s="202">
        <f>J630</f>
        <v>577469.16348406172</v>
      </c>
      <c r="K716" s="202">
        <f>K644</f>
        <v>2249484.2372562075</v>
      </c>
      <c r="L716" s="202">
        <f>L647</f>
        <v>2583800.2410193016</v>
      </c>
      <c r="M716" s="202">
        <f>C648</f>
        <v>50075212.149999991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" r:id="rId4" xr:uid="{00000000-0004-0000-0B00-000003000000}"/>
    <hyperlink ref="B426" r:id="rId5" display="mailto:doh.information@doh.wa.gov" xr:uid="{00000000-0004-0000-0B00-000004000000}"/>
    <hyperlink ref="C426" r:id="rId6" display="mailto:doh.information@doh.wa.gov" xr:uid="{00000000-0004-0000-0B00-000005000000}"/>
    <hyperlink ref="D426" r:id="rId7" display="mailto:doh.information@doh.wa.gov" xr:uid="{00000000-0004-0000-0B00-000006000000}"/>
    <hyperlink ref="E426" r:id="rId8" display="mailto:doh.information@doh.wa.gov" xr:uid="{00000000-0004-0000-0B00-000007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1061</v>
      </c>
      <c r="B1" s="11" t="s">
        <v>1062</v>
      </c>
      <c r="C1" s="11" t="s">
        <v>1063</v>
      </c>
      <c r="D1" s="11" t="s">
        <v>1064</v>
      </c>
      <c r="E1" s="11" t="s">
        <v>1065</v>
      </c>
      <c r="F1" s="11" t="s">
        <v>1066</v>
      </c>
      <c r="G1" s="11" t="s">
        <v>1067</v>
      </c>
      <c r="H1" s="11" t="s">
        <v>1068</v>
      </c>
      <c r="I1" s="11" t="s">
        <v>1069</v>
      </c>
      <c r="J1" s="11" t="s">
        <v>1070</v>
      </c>
      <c r="K1" s="11" t="s">
        <v>1071</v>
      </c>
      <c r="L1" s="11" t="s">
        <v>1072</v>
      </c>
      <c r="M1" s="11" t="s">
        <v>1073</v>
      </c>
      <c r="N1" s="11" t="s">
        <v>1074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197</v>
      </c>
      <c r="C2" s="11" t="str">
        <f>SUBSTITUTE(LEFT(data!C98,49),",","")</f>
        <v>Capital Medical Center</v>
      </c>
      <c r="D2" s="11" t="str">
        <f>LEFT(data!C99, 49)</f>
        <v>3900 Capital Mall Drive SW</v>
      </c>
      <c r="E2" s="11" t="str">
        <f>LEFT(data!C100, 100)</f>
        <v>Olympia</v>
      </c>
      <c r="F2" s="11" t="str">
        <f>LEFT(data!C101, 2)</f>
        <v>WA</v>
      </c>
      <c r="G2" s="11" t="str">
        <f>LEFT(data!C102, 100)</f>
        <v>98502</v>
      </c>
      <c r="H2" s="11" t="str">
        <f>LEFT(data!C103, 100)</f>
        <v>Thurston</v>
      </c>
      <c r="I2" s="11" t="str">
        <f>LEFT(data!C104, 49)</f>
        <v/>
      </c>
      <c r="J2" s="11" t="str">
        <f>LEFT(data!C105, 49)</f>
        <v>Jenn Weldon</v>
      </c>
      <c r="K2" s="11" t="str">
        <f>LEFT(data!C107, 49)</f>
        <v>360-706-6234</v>
      </c>
      <c r="L2" s="11" t="str">
        <f>LEFT(data!C108, 49)</f>
        <v>360-956-3540</v>
      </c>
      <c r="M2" s="11" t="str">
        <f>LEFT(data!C109, 49)</f>
        <v>John Vinyard</v>
      </c>
      <c r="N2" s="11" t="str">
        <f>LEFT(data!C110, 49)</f>
        <v>john.vinyard@multicare.org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1075</v>
      </c>
      <c r="B1" s="12" t="s">
        <v>1076</v>
      </c>
      <c r="C1" s="12" t="s">
        <v>1077</v>
      </c>
      <c r="D1" s="12" t="s">
        <v>1078</v>
      </c>
      <c r="E1" s="12" t="s">
        <v>1079</v>
      </c>
      <c r="F1" s="12" t="s">
        <v>1080</v>
      </c>
      <c r="G1" s="12" t="s">
        <v>1081</v>
      </c>
      <c r="H1" s="12" t="s">
        <v>1082</v>
      </c>
      <c r="I1" s="12" t="s">
        <v>1083</v>
      </c>
      <c r="J1" s="12" t="s">
        <v>1084</v>
      </c>
      <c r="K1" s="12" t="s">
        <v>1085</v>
      </c>
      <c r="L1" s="12" t="s">
        <v>1086</v>
      </c>
      <c r="M1" s="12" t="s">
        <v>1087</v>
      </c>
      <c r="N1" s="12" t="s">
        <v>1088</v>
      </c>
      <c r="O1" s="12" t="s">
        <v>1089</v>
      </c>
      <c r="P1" s="12" t="s">
        <v>1090</v>
      </c>
      <c r="Q1" s="12" t="s">
        <v>1091</v>
      </c>
      <c r="R1" s="12" t="s">
        <v>1092</v>
      </c>
      <c r="S1" s="12" t="s">
        <v>1093</v>
      </c>
      <c r="T1" s="12" t="s">
        <v>1094</v>
      </c>
      <c r="U1" s="12" t="s">
        <v>1095</v>
      </c>
      <c r="V1" s="12" t="s">
        <v>1096</v>
      </c>
      <c r="W1" s="12" t="s">
        <v>1097</v>
      </c>
      <c r="X1" s="12" t="s">
        <v>1098</v>
      </c>
      <c r="Y1" s="12" t="s">
        <v>1099</v>
      </c>
      <c r="Z1" s="12" t="s">
        <v>1100</v>
      </c>
      <c r="AA1" s="12" t="s">
        <v>1101</v>
      </c>
      <c r="AB1" s="12" t="s">
        <v>1102</v>
      </c>
      <c r="AC1" s="12" t="s">
        <v>1103</v>
      </c>
      <c r="AD1" s="12" t="s">
        <v>1104</v>
      </c>
      <c r="AE1" s="12" t="s">
        <v>1105</v>
      </c>
      <c r="AF1" s="12" t="s">
        <v>1106</v>
      </c>
      <c r="AG1" s="12" t="s">
        <v>1107</v>
      </c>
      <c r="AH1" s="12" t="s">
        <v>1108</v>
      </c>
      <c r="AI1" s="12" t="s">
        <v>1109</v>
      </c>
      <c r="AJ1" s="12" t="s">
        <v>1110</v>
      </c>
      <c r="AK1" s="12" t="s">
        <v>1111</v>
      </c>
      <c r="AL1" s="12" t="s">
        <v>1112</v>
      </c>
      <c r="AM1" s="12" t="s">
        <v>1113</v>
      </c>
      <c r="AN1" s="12" t="s">
        <v>1114</v>
      </c>
      <c r="AO1" s="12" t="s">
        <v>1115</v>
      </c>
      <c r="AP1" s="12" t="s">
        <v>1116</v>
      </c>
      <c r="AQ1" s="12" t="s">
        <v>1117</v>
      </c>
      <c r="AR1" s="12" t="s">
        <v>1118</v>
      </c>
      <c r="AS1" s="12" t="s">
        <v>1119</v>
      </c>
      <c r="AT1" s="12" t="s">
        <v>1120</v>
      </c>
      <c r="AU1" s="12" t="s">
        <v>1121</v>
      </c>
      <c r="AV1" s="12" t="s">
        <v>1122</v>
      </c>
      <c r="AW1" s="12" t="s">
        <v>1123</v>
      </c>
      <c r="AX1" s="12" t="s">
        <v>1124</v>
      </c>
      <c r="AY1" s="12" t="s">
        <v>1125</v>
      </c>
      <c r="AZ1" s="12" t="s">
        <v>1126</v>
      </c>
      <c r="BA1" s="12" t="s">
        <v>1127</v>
      </c>
      <c r="BB1" s="12" t="s">
        <v>1128</v>
      </c>
      <c r="BC1" s="12" t="s">
        <v>1129</v>
      </c>
      <c r="BD1" s="12" t="s">
        <v>1130</v>
      </c>
      <c r="BE1" s="12" t="s">
        <v>1131</v>
      </c>
      <c r="BF1" s="12" t="s">
        <v>1132</v>
      </c>
      <c r="BG1" s="12" t="s">
        <v>1133</v>
      </c>
      <c r="BH1" s="12" t="s">
        <v>1134</v>
      </c>
      <c r="BI1" s="12" t="s">
        <v>1135</v>
      </c>
      <c r="BJ1" s="12" t="s">
        <v>1136</v>
      </c>
      <c r="BK1" s="12" t="s">
        <v>1137</v>
      </c>
      <c r="BL1" s="12" t="s">
        <v>1138</v>
      </c>
      <c r="BM1" s="12" t="s">
        <v>1139</v>
      </c>
      <c r="BN1" s="12" t="s">
        <v>1140</v>
      </c>
      <c r="BO1" s="12" t="s">
        <v>1141</v>
      </c>
      <c r="BP1" s="12" t="s">
        <v>1142</v>
      </c>
      <c r="BQ1" s="12" t="s">
        <v>1143</v>
      </c>
      <c r="BR1" s="12" t="s">
        <v>1144</v>
      </c>
      <c r="BS1" s="12" t="s">
        <v>1145</v>
      </c>
      <c r="BT1" s="12" t="s">
        <v>1146</v>
      </c>
      <c r="BU1" s="12" t="s">
        <v>1147</v>
      </c>
      <c r="BV1" s="12" t="s">
        <v>1148</v>
      </c>
      <c r="BW1" s="12" t="s">
        <v>1149</v>
      </c>
      <c r="BX1" s="12" t="s">
        <v>1150</v>
      </c>
      <c r="BY1" s="12" t="s">
        <v>1151</v>
      </c>
      <c r="BZ1" s="12" t="s">
        <v>1152</v>
      </c>
      <c r="CA1" s="12" t="s">
        <v>1153</v>
      </c>
      <c r="CB1" s="12" t="s">
        <v>1154</v>
      </c>
      <c r="CC1" s="12" t="s">
        <v>1155</v>
      </c>
      <c r="CD1" s="12" t="s">
        <v>1156</v>
      </c>
      <c r="CE1" s="12" t="s">
        <v>1157</v>
      </c>
      <c r="CF1" s="12" t="s">
        <v>1158</v>
      </c>
    </row>
    <row r="2" spans="1:84" s="169" customFormat="1" ht="12.6" customHeight="1" x14ac:dyDescent="0.25">
      <c r="A2" s="12" t="str">
        <f>RIGHT(data!C97,3)</f>
        <v>197</v>
      </c>
      <c r="B2" s="200" t="str">
        <f>RIGHT(data!C96,4)</f>
        <v>2024</v>
      </c>
      <c r="C2" s="12" t="s">
        <v>1159</v>
      </c>
      <c r="D2" s="199">
        <f>ROUND(N(data!C181),0)</f>
        <v>4609593</v>
      </c>
      <c r="E2" s="199">
        <f>ROUND(N(data!C182),0)</f>
        <v>0</v>
      </c>
      <c r="F2" s="199">
        <f>ROUND(N(data!C183),0)</f>
        <v>0</v>
      </c>
      <c r="G2" s="199">
        <f>ROUND(N(data!C184),0)</f>
        <v>3901845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2554792</v>
      </c>
      <c r="K2" s="199">
        <f>ROUND(N(data!C191),0)</f>
        <v>3298659</v>
      </c>
      <c r="L2" s="199">
        <f>ROUND(N(data!C192),0)</f>
        <v>2038651</v>
      </c>
      <c r="M2" s="199">
        <f>ROUND(N(data!C195),0)</f>
        <v>1586418</v>
      </c>
      <c r="N2" s="199">
        <f>ROUND(N(data!C196),0)</f>
        <v>0</v>
      </c>
      <c r="O2" s="199">
        <f>ROUND(N(data!C199),0)</f>
        <v>23972</v>
      </c>
      <c r="P2" s="199">
        <f>ROUND(N(data!C200),0)</f>
        <v>1508781</v>
      </c>
      <c r="Q2" s="199">
        <f>ROUND(N(data!C201),0)</f>
        <v>264659</v>
      </c>
      <c r="R2" s="199">
        <f>ROUND(N(data!C204),0)</f>
        <v>0</v>
      </c>
      <c r="S2" s="199">
        <f>ROUND(N(data!C205),0)</f>
        <v>8330861</v>
      </c>
      <c r="T2" s="199">
        <f>ROUND(N(data!B211),0)</f>
        <v>20903752</v>
      </c>
      <c r="U2" s="199">
        <f>ROUND(N(data!C211),0)</f>
        <v>0</v>
      </c>
      <c r="V2" s="199">
        <f>ROUND(N(data!D211),0)</f>
        <v>0</v>
      </c>
      <c r="W2" s="199">
        <f>ROUND(N(data!B212),0)</f>
        <v>0</v>
      </c>
      <c r="X2" s="199">
        <f>ROUND(N(data!C212),0)</f>
        <v>0</v>
      </c>
      <c r="Y2" s="199">
        <f>ROUND(N(data!D212),0)</f>
        <v>0</v>
      </c>
      <c r="Z2" s="199">
        <f>ROUND(N(data!B213),0)</f>
        <v>169470682</v>
      </c>
      <c r="AA2" s="199">
        <f>ROUND(N(data!C213),0)</f>
        <v>5817399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1616517</v>
      </c>
      <c r="AG2" s="199">
        <f>ROUND(N(data!C215),0)</f>
        <v>25966</v>
      </c>
      <c r="AH2" s="199">
        <f>ROUND(N(data!D215),0)</f>
        <v>0</v>
      </c>
      <c r="AI2" s="199">
        <f>ROUND(N(data!B216),0)</f>
        <v>30577202</v>
      </c>
      <c r="AJ2" s="199">
        <f>ROUND(N(data!C216),0)</f>
        <v>1982378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1292856</v>
      </c>
      <c r="AP2" s="199">
        <f>ROUND(N(data!C218),0)</f>
        <v>0</v>
      </c>
      <c r="AQ2" s="199">
        <f>ROUND(N(data!D218),0)</f>
        <v>0</v>
      </c>
      <c r="AR2" s="199">
        <f>ROUND(N(data!B219),0)</f>
        <v>609078</v>
      </c>
      <c r="AS2" s="199">
        <f>ROUND(N(data!C219),0)</f>
        <v>7113894</v>
      </c>
      <c r="AT2" s="199">
        <f>ROUND(N(data!D219),0)</f>
        <v>7507767</v>
      </c>
      <c r="AU2" s="199">
        <v>0</v>
      </c>
      <c r="AV2" s="199">
        <v>0</v>
      </c>
      <c r="AW2" s="199">
        <v>0</v>
      </c>
      <c r="AX2" s="199">
        <f>ROUND(N(data!B225),0)</f>
        <v>0</v>
      </c>
      <c r="AY2" s="199">
        <f>ROUND(N(data!C225),0)</f>
        <v>0</v>
      </c>
      <c r="AZ2" s="199">
        <f>ROUND(N(data!D225),0)</f>
        <v>0</v>
      </c>
      <c r="BA2" s="199">
        <f>ROUND(N(data!B226),0)</f>
        <v>9932725</v>
      </c>
      <c r="BB2" s="199">
        <f>ROUND(N(data!C226),0)</f>
        <v>5905482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417799</v>
      </c>
      <c r="BH2" s="199">
        <f>ROUND(N(data!C228),0)</f>
        <v>155783</v>
      </c>
      <c r="BI2" s="199">
        <f>ROUND(N(data!D228),0)</f>
        <v>0</v>
      </c>
      <c r="BJ2" s="199">
        <f>ROUND(N(data!B229),0)</f>
        <v>8981826</v>
      </c>
      <c r="BK2" s="199">
        <f>ROUND(N(data!C229),0)</f>
        <v>3836776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474047</v>
      </c>
      <c r="BQ2" s="199">
        <f>ROUND(N(data!C231),0)</f>
        <v>172381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397682080</v>
      </c>
      <c r="BW2" s="199">
        <f>ROUND(N(data!C240),0)</f>
        <v>196201574</v>
      </c>
      <c r="BX2" s="199">
        <f>ROUND(N(data!C241),0)</f>
        <v>8665791</v>
      </c>
      <c r="BY2" s="199">
        <f>ROUND(N(data!C242),0)</f>
        <v>54537057</v>
      </c>
      <c r="BZ2" s="199">
        <f>ROUND(N(data!C243),0)</f>
        <v>0</v>
      </c>
      <c r="CA2" s="199">
        <f>ROUND(N(data!C244),0)</f>
        <v>276200936</v>
      </c>
      <c r="CB2" s="199">
        <f>ROUND(N(data!C247),0)</f>
        <v>3391</v>
      </c>
      <c r="CC2" s="199">
        <f>ROUND(N(data!C249),0)</f>
        <v>3135481</v>
      </c>
      <c r="CD2" s="199">
        <f>ROUND(N(data!C250),0)</f>
        <v>11909980</v>
      </c>
      <c r="CE2" s="199">
        <f>ROUND(N(data!C254)+N(data!C255),0)</f>
        <v>5307032</v>
      </c>
      <c r="CF2" s="199">
        <f>ROUND(N(data!D237),0)</f>
        <v>8640956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1160</v>
      </c>
      <c r="B1" s="12" t="s">
        <v>1161</v>
      </c>
      <c r="C1" s="12" t="s">
        <v>1162</v>
      </c>
      <c r="D1" s="10" t="s">
        <v>1163</v>
      </c>
      <c r="E1" s="10" t="s">
        <v>1164</v>
      </c>
      <c r="F1" s="10" t="s">
        <v>1165</v>
      </c>
      <c r="G1" s="10" t="s">
        <v>1166</v>
      </c>
      <c r="H1" s="10" t="s">
        <v>1167</v>
      </c>
      <c r="I1" s="10" t="s">
        <v>1168</v>
      </c>
      <c r="J1" s="10" t="s">
        <v>1169</v>
      </c>
      <c r="K1" s="10" t="s">
        <v>1170</v>
      </c>
      <c r="L1" s="10" t="s">
        <v>1171</v>
      </c>
      <c r="M1" s="10" t="s">
        <v>1172</v>
      </c>
      <c r="N1" s="10" t="s">
        <v>1173</v>
      </c>
      <c r="O1" s="10" t="s">
        <v>1174</v>
      </c>
      <c r="P1" s="10" t="s">
        <v>1175</v>
      </c>
      <c r="Q1" s="10" t="s">
        <v>1176</v>
      </c>
      <c r="R1" s="10" t="s">
        <v>1177</v>
      </c>
      <c r="S1" s="10" t="s">
        <v>1178</v>
      </c>
      <c r="T1" s="10" t="s">
        <v>1179</v>
      </c>
      <c r="U1" s="10" t="s">
        <v>1180</v>
      </c>
      <c r="V1" s="10" t="s">
        <v>1181</v>
      </c>
      <c r="W1" s="10" t="s">
        <v>1182</v>
      </c>
      <c r="X1" s="10" t="s">
        <v>1183</v>
      </c>
      <c r="Y1" s="10" t="s">
        <v>1184</v>
      </c>
      <c r="Z1" s="10" t="s">
        <v>1185</v>
      </c>
      <c r="AA1" s="10" t="s">
        <v>1186</v>
      </c>
      <c r="AB1" s="10" t="s">
        <v>1187</v>
      </c>
      <c r="AC1" s="10" t="s">
        <v>1188</v>
      </c>
      <c r="AD1" s="10" t="s">
        <v>1189</v>
      </c>
      <c r="AE1" s="10" t="s">
        <v>1190</v>
      </c>
      <c r="AF1" s="10" t="s">
        <v>1191</v>
      </c>
      <c r="AG1" s="10" t="s">
        <v>1192</v>
      </c>
      <c r="AH1" s="10" t="s">
        <v>1193</v>
      </c>
      <c r="AI1" s="10" t="s">
        <v>1194</v>
      </c>
      <c r="AJ1" s="10" t="s">
        <v>1195</v>
      </c>
      <c r="AK1" s="10" t="s">
        <v>1196</v>
      </c>
      <c r="AL1" s="10" t="s">
        <v>1197</v>
      </c>
      <c r="AM1" s="10" t="s">
        <v>1198</v>
      </c>
      <c r="AN1" s="10" t="s">
        <v>1199</v>
      </c>
      <c r="AO1" s="10" t="s">
        <v>1200</v>
      </c>
      <c r="AP1" s="10" t="s">
        <v>1201</v>
      </c>
      <c r="AQ1" s="10" t="s">
        <v>1202</v>
      </c>
      <c r="AR1" s="10" t="s">
        <v>1203</v>
      </c>
      <c r="AS1" s="10" t="s">
        <v>1204</v>
      </c>
      <c r="AT1" s="10" t="s">
        <v>1205</v>
      </c>
      <c r="AU1" s="10" t="s">
        <v>1206</v>
      </c>
      <c r="AV1" s="10" t="s">
        <v>1207</v>
      </c>
      <c r="AW1" s="10" t="s">
        <v>1208</v>
      </c>
      <c r="AX1" s="10" t="s">
        <v>1209</v>
      </c>
      <c r="AY1" s="10" t="s">
        <v>1210</v>
      </c>
      <c r="AZ1" s="10" t="s">
        <v>1211</v>
      </c>
      <c r="BA1" s="10" t="s">
        <v>1212</v>
      </c>
      <c r="BB1" s="10" t="s">
        <v>1213</v>
      </c>
      <c r="BC1" s="10" t="s">
        <v>1214</v>
      </c>
      <c r="BD1" s="10" t="s">
        <v>1215</v>
      </c>
      <c r="BE1" s="10" t="s">
        <v>1216</v>
      </c>
      <c r="BF1" s="10" t="s">
        <v>1217</v>
      </c>
      <c r="BG1" s="10" t="s">
        <v>1218</v>
      </c>
      <c r="BH1" s="10" t="s">
        <v>1219</v>
      </c>
      <c r="BI1" s="10" t="s">
        <v>1220</v>
      </c>
      <c r="BJ1" s="10" t="s">
        <v>1221</v>
      </c>
      <c r="BK1" s="10" t="s">
        <v>1222</v>
      </c>
      <c r="BL1" s="10" t="s">
        <v>1223</v>
      </c>
      <c r="BM1" s="10" t="s">
        <v>1224</v>
      </c>
      <c r="BN1" s="10" t="s">
        <v>1225</v>
      </c>
      <c r="BO1" s="10" t="s">
        <v>1226</v>
      </c>
      <c r="BP1" s="10" t="s">
        <v>1227</v>
      </c>
      <c r="BQ1" s="10" t="s">
        <v>1228</v>
      </c>
      <c r="BR1" s="10" t="s">
        <v>1229</v>
      </c>
      <c r="BS1" s="10" t="s">
        <v>1230</v>
      </c>
    </row>
    <row r="2" spans="1:87" s="169" customFormat="1" ht="12.6" customHeight="1" x14ac:dyDescent="0.25">
      <c r="A2" s="12" t="str">
        <f>RIGHT(data!C97,3)</f>
        <v>197</v>
      </c>
      <c r="B2" s="12" t="str">
        <f>RIGHT(data!C96,4)</f>
        <v>2024</v>
      </c>
      <c r="C2" s="12" t="s">
        <v>1159</v>
      </c>
      <c r="D2" s="198">
        <f>ROUND(N(data!C127),0)</f>
        <v>5012</v>
      </c>
      <c r="E2" s="198">
        <f>ROUND(N(data!C128),0)</f>
        <v>0</v>
      </c>
      <c r="F2" s="198">
        <f>ROUND(N(data!C129),0)</f>
        <v>0</v>
      </c>
      <c r="G2" s="198">
        <f>ROUND(N(data!C130),0)</f>
        <v>535</v>
      </c>
      <c r="H2" s="198">
        <f>ROUND(N(data!D127),0)</f>
        <v>17409</v>
      </c>
      <c r="I2" s="198">
        <f>ROUND(N(data!D128),0)</f>
        <v>0</v>
      </c>
      <c r="J2" s="198">
        <f>ROUND(N(data!D129),0)</f>
        <v>0</v>
      </c>
      <c r="K2" s="198">
        <f>ROUND(N(data!D130),0)</f>
        <v>800</v>
      </c>
      <c r="L2" s="198">
        <f>ROUND(N(data!C132),0)</f>
        <v>6</v>
      </c>
      <c r="M2" s="198">
        <f>ROUND(N(data!C133),0)</f>
        <v>18</v>
      </c>
      <c r="N2" s="198">
        <f>ROUND(N(data!C134),0)</f>
        <v>36</v>
      </c>
      <c r="O2" s="198">
        <f>ROUND(N(data!C135),0)</f>
        <v>0</v>
      </c>
      <c r="P2" s="198">
        <f>ROUND(N(data!C136),0)</f>
        <v>15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107</v>
      </c>
      <c r="X2" s="198">
        <f>ROUND(N(data!C145),0)</f>
        <v>7</v>
      </c>
      <c r="Y2" s="198">
        <f>ROUND(N(data!B154),0)</f>
        <v>2124</v>
      </c>
      <c r="Z2" s="198">
        <f>ROUND(N(data!B155),0)</f>
        <v>7376</v>
      </c>
      <c r="AA2" s="198">
        <f>ROUND(N(data!B156),0)</f>
        <v>14819</v>
      </c>
      <c r="AB2" s="198">
        <f>ROUND(N(data!B157),0)</f>
        <v>200628908</v>
      </c>
      <c r="AC2" s="198">
        <f>ROUND(N(data!B158),0)</f>
        <v>298499002</v>
      </c>
      <c r="AD2" s="198">
        <f>ROUND(N(data!C154),0)</f>
        <v>1048</v>
      </c>
      <c r="AE2" s="198">
        <f>ROUND(N(data!C155),0)</f>
        <v>3639</v>
      </c>
      <c r="AF2" s="198">
        <f>ROUND(N(data!C156),0)</f>
        <v>3815</v>
      </c>
      <c r="AG2" s="198">
        <f>ROUND(N(data!C157),0)</f>
        <v>57258426</v>
      </c>
      <c r="AH2" s="198">
        <f>ROUND(N(data!C158),0)</f>
        <v>176624485</v>
      </c>
      <c r="AI2" s="198">
        <f>ROUND(N(data!D154),0)</f>
        <v>1841</v>
      </c>
      <c r="AJ2" s="198">
        <f>ROUND(N(data!D155),0)</f>
        <v>6394</v>
      </c>
      <c r="AK2" s="198">
        <f>ROUND(N(data!D156),0)</f>
        <v>14438</v>
      </c>
      <c r="AL2" s="198">
        <f>ROUND(N(data!D157),0)</f>
        <v>82782541</v>
      </c>
      <c r="AM2" s="198">
        <f>ROUND(N(data!D158),0)</f>
        <v>345033464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1231</v>
      </c>
      <c r="B1" s="12" t="s">
        <v>1232</v>
      </c>
      <c r="C1" s="12" t="s">
        <v>1233</v>
      </c>
      <c r="D1" s="10" t="s">
        <v>1234</v>
      </c>
      <c r="E1" s="10" t="s">
        <v>1235</v>
      </c>
      <c r="F1" s="10" t="s">
        <v>1236</v>
      </c>
      <c r="G1" s="10" t="s">
        <v>1237</v>
      </c>
      <c r="H1" s="10" t="s">
        <v>1238</v>
      </c>
      <c r="I1" s="10" t="s">
        <v>1239</v>
      </c>
      <c r="J1" s="10" t="s">
        <v>1240</v>
      </c>
      <c r="K1" s="10" t="s">
        <v>1241</v>
      </c>
      <c r="L1" s="10" t="s">
        <v>1242</v>
      </c>
      <c r="M1" s="10" t="s">
        <v>1243</v>
      </c>
      <c r="N1" s="10" t="s">
        <v>1244</v>
      </c>
      <c r="O1" s="10" t="s">
        <v>1245</v>
      </c>
      <c r="P1" s="10" t="s">
        <v>1246</v>
      </c>
      <c r="Q1" s="10" t="s">
        <v>1247</v>
      </c>
      <c r="R1" s="10" t="s">
        <v>1248</v>
      </c>
      <c r="S1" s="10" t="s">
        <v>1249</v>
      </c>
      <c r="T1" s="10" t="s">
        <v>1250</v>
      </c>
      <c r="U1" s="10" t="s">
        <v>1251</v>
      </c>
      <c r="V1" s="10" t="s">
        <v>1252</v>
      </c>
      <c r="W1" s="10" t="s">
        <v>1253</v>
      </c>
      <c r="X1" s="10" t="s">
        <v>1254</v>
      </c>
      <c r="Y1" s="10" t="s">
        <v>1255</v>
      </c>
      <c r="Z1" s="10" t="s">
        <v>1256</v>
      </c>
      <c r="AA1" s="10" t="s">
        <v>1257</v>
      </c>
      <c r="AB1" s="10" t="s">
        <v>1258</v>
      </c>
      <c r="AC1" s="10" t="s">
        <v>1259</v>
      </c>
      <c r="AD1" s="10" t="s">
        <v>1260</v>
      </c>
      <c r="AE1" s="10" t="s">
        <v>1261</v>
      </c>
      <c r="AF1" s="10" t="s">
        <v>1262</v>
      </c>
      <c r="AG1" s="10" t="s">
        <v>1263</v>
      </c>
      <c r="AH1" s="10" t="s">
        <v>1264</v>
      </c>
      <c r="AI1" s="10" t="s">
        <v>1265</v>
      </c>
      <c r="AJ1" s="10" t="s">
        <v>1266</v>
      </c>
      <c r="AK1" s="10" t="s">
        <v>1267</v>
      </c>
      <c r="AL1" s="10" t="s">
        <v>1268</v>
      </c>
      <c r="AM1" s="10" t="s">
        <v>1269</v>
      </c>
      <c r="AN1" s="10" t="s">
        <v>1270</v>
      </c>
      <c r="AO1" s="10" t="s">
        <v>1271</v>
      </c>
      <c r="AP1" s="10" t="s">
        <v>1272</v>
      </c>
      <c r="AQ1" s="10" t="s">
        <v>1273</v>
      </c>
      <c r="AR1" s="10" t="s">
        <v>1274</v>
      </c>
      <c r="AS1" s="10" t="s">
        <v>1275</v>
      </c>
      <c r="AT1" s="10" t="s">
        <v>1276</v>
      </c>
      <c r="AU1" s="10" t="s">
        <v>1277</v>
      </c>
      <c r="AV1" s="10" t="s">
        <v>1278</v>
      </c>
      <c r="AW1" s="10" t="s">
        <v>1279</v>
      </c>
      <c r="AX1" s="10" t="s">
        <v>1280</v>
      </c>
      <c r="AY1" s="10" t="s">
        <v>1281</v>
      </c>
      <c r="AZ1" s="10" t="s">
        <v>1282</v>
      </c>
      <c r="BA1" s="10" t="s">
        <v>1283</v>
      </c>
      <c r="BB1" s="10" t="s">
        <v>1284</v>
      </c>
      <c r="BC1" s="10" t="s">
        <v>1285</v>
      </c>
      <c r="BD1" s="10" t="s">
        <v>1286</v>
      </c>
      <c r="BE1" s="10" t="s">
        <v>1287</v>
      </c>
      <c r="BF1" s="10" t="s">
        <v>1288</v>
      </c>
      <c r="BG1" s="10" t="s">
        <v>1289</v>
      </c>
      <c r="BH1" s="10" t="s">
        <v>1290</v>
      </c>
      <c r="BI1" s="10" t="s">
        <v>1291</v>
      </c>
      <c r="BJ1" s="10" t="s">
        <v>1292</v>
      </c>
      <c r="BK1" s="10" t="s">
        <v>1293</v>
      </c>
      <c r="BL1" s="10" t="s">
        <v>1294</v>
      </c>
      <c r="BM1" s="10" t="s">
        <v>1295</v>
      </c>
      <c r="BN1" s="10" t="s">
        <v>1296</v>
      </c>
      <c r="BO1" s="10" t="s">
        <v>1297</v>
      </c>
      <c r="BP1" s="10" t="s">
        <v>1298</v>
      </c>
      <c r="BQ1" s="10" t="s">
        <v>1299</v>
      </c>
      <c r="BR1" s="10" t="s">
        <v>1300</v>
      </c>
      <c r="BS1" s="10" t="s">
        <v>1301</v>
      </c>
      <c r="BT1" s="10" t="s">
        <v>1302</v>
      </c>
      <c r="BU1" s="10" t="s">
        <v>1303</v>
      </c>
      <c r="BV1" s="10" t="s">
        <v>1304</v>
      </c>
      <c r="BW1" s="10" t="s">
        <v>1305</v>
      </c>
      <c r="BX1" s="10" t="s">
        <v>1306</v>
      </c>
      <c r="BY1" s="10" t="s">
        <v>1307</v>
      </c>
      <c r="BZ1" s="10" t="s">
        <v>1308</v>
      </c>
      <c r="CA1" s="10" t="s">
        <v>1309</v>
      </c>
      <c r="CB1" s="10" t="s">
        <v>1310</v>
      </c>
      <c r="CC1" s="10" t="s">
        <v>1311</v>
      </c>
      <c r="CD1" s="10" t="s">
        <v>1312</v>
      </c>
      <c r="CE1" s="10" t="s">
        <v>1313</v>
      </c>
      <c r="CF1" s="10" t="s">
        <v>1314</v>
      </c>
      <c r="CG1" s="10" t="s">
        <v>1315</v>
      </c>
      <c r="CH1" s="10" t="s">
        <v>1316</v>
      </c>
      <c r="CI1" s="10" t="s">
        <v>1317</v>
      </c>
      <c r="CJ1" s="10" t="s">
        <v>1318</v>
      </c>
      <c r="CK1" s="10" t="s">
        <v>1319</v>
      </c>
      <c r="CL1" s="10" t="s">
        <v>1320</v>
      </c>
      <c r="CM1" s="10" t="s">
        <v>1321</v>
      </c>
      <c r="CN1" s="10" t="s">
        <v>1322</v>
      </c>
      <c r="CO1" s="10" t="s">
        <v>1323</v>
      </c>
      <c r="CP1" s="10" t="s">
        <v>1324</v>
      </c>
      <c r="CQ1" s="197" t="s">
        <v>1325</v>
      </c>
      <c r="CR1" s="197" t="s">
        <v>1326</v>
      </c>
      <c r="CS1" s="197" t="s">
        <v>1327</v>
      </c>
      <c r="CT1" s="197" t="s">
        <v>1328</v>
      </c>
      <c r="CU1" s="197" t="s">
        <v>1329</v>
      </c>
      <c r="CV1" s="197" t="s">
        <v>1330</v>
      </c>
      <c r="CW1" s="197" t="s">
        <v>1331</v>
      </c>
      <c r="CX1" s="197" t="s">
        <v>1332</v>
      </c>
      <c r="CY1" s="197" t="s">
        <v>1333</v>
      </c>
      <c r="CZ1" s="197" t="s">
        <v>1334</v>
      </c>
      <c r="DA1" s="197" t="s">
        <v>1335</v>
      </c>
      <c r="DB1" s="197" t="s">
        <v>1336</v>
      </c>
      <c r="DC1" s="197" t="s">
        <v>1337</v>
      </c>
      <c r="DD1" s="197" t="s">
        <v>1338</v>
      </c>
      <c r="DE1" s="10" t="s">
        <v>1339</v>
      </c>
      <c r="DF1" s="10" t="s">
        <v>1340</v>
      </c>
      <c r="DG1" s="10" t="s">
        <v>1341</v>
      </c>
      <c r="DH1" s="10" t="s">
        <v>1342</v>
      </c>
    </row>
    <row r="2" spans="1:112" s="169" customFormat="1" ht="12.6" customHeight="1" x14ac:dyDescent="0.25">
      <c r="A2" s="199" t="str">
        <f>RIGHT(data!C97,3)</f>
        <v>197</v>
      </c>
      <c r="B2" s="200" t="str">
        <f>RIGHT(data!C96,4)</f>
        <v>2024</v>
      </c>
      <c r="C2" s="12" t="s">
        <v>1159</v>
      </c>
      <c r="D2" s="198">
        <f>ROUND(N(data!C266),0)</f>
        <v>0</v>
      </c>
      <c r="E2" s="198">
        <f>ROUND(N(data!C267),0)</f>
        <v>0</v>
      </c>
      <c r="F2" s="198">
        <f>ROUND(N(data!C268),0)</f>
        <v>135455735</v>
      </c>
      <c r="G2" s="198">
        <f>ROUND(N(data!C269),0)</f>
        <v>130883389</v>
      </c>
      <c r="H2" s="198">
        <f>ROUND(N(data!C270),0)</f>
        <v>0</v>
      </c>
      <c r="I2" s="198">
        <f>ROUND(N(data!C271),0)</f>
        <v>2524881</v>
      </c>
      <c r="J2" s="198">
        <f>ROUND(N(data!C272),0)</f>
        <v>0</v>
      </c>
      <c r="K2" s="198">
        <f>ROUND(N(data!C273),0)</f>
        <v>2391644</v>
      </c>
      <c r="L2" s="198">
        <f>ROUND(N(data!C274),0)</f>
        <v>813174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20903752</v>
      </c>
      <c r="R2" s="198">
        <f>ROUND(N(data!C284),0)</f>
        <v>0</v>
      </c>
      <c r="S2" s="198">
        <f>ROUND(N(data!C285),0)</f>
        <v>175288081</v>
      </c>
      <c r="T2" s="198">
        <f>ROUND(N(data!C286),0)</f>
        <v>0</v>
      </c>
      <c r="U2" s="198">
        <f>ROUND(N(data!C287),0)</f>
        <v>0</v>
      </c>
      <c r="V2" s="198">
        <f>ROUND(N(data!C288),0)</f>
        <v>34642715</v>
      </c>
      <c r="W2" s="198">
        <f>ROUND(N(data!C289),0)</f>
        <v>1292856</v>
      </c>
      <c r="X2" s="198">
        <f>ROUND(N(data!C290),0)</f>
        <v>-225446</v>
      </c>
      <c r="Y2" s="198">
        <f>ROUND(N(data!C291),0)</f>
        <v>0</v>
      </c>
      <c r="Z2" s="198">
        <f>ROUND(N(data!C292),0)</f>
        <v>29876820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5042753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8529351</v>
      </c>
      <c r="AK2" s="198">
        <f>ROUND(N(data!C316),0)</f>
        <v>44217047</v>
      </c>
      <c r="AL2" s="198">
        <f>ROUND(N(data!C317),0)</f>
        <v>0</v>
      </c>
      <c r="AM2" s="198">
        <f>ROUND(N(data!C318),0)</f>
        <v>0</v>
      </c>
      <c r="AN2" s="198">
        <f>ROUND(N(data!C319),0)</f>
        <v>1016151</v>
      </c>
      <c r="AO2" s="198">
        <f>ROUND(N(data!C320),0)</f>
        <v>434000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163173386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688</v>
      </c>
      <c r="BL2" s="198">
        <f>ROUND(N(data!C358),0)</f>
        <v>340669876</v>
      </c>
      <c r="BM2" s="198">
        <f>ROUND(N(data!C359),0)</f>
        <v>820156952</v>
      </c>
      <c r="BN2" s="198">
        <f>ROUND(N(data!C363),0)</f>
        <v>933287440</v>
      </c>
      <c r="BO2" s="198">
        <f>ROUND(N(data!C364),0)</f>
        <v>15045461</v>
      </c>
      <c r="BP2" s="198">
        <f>ROUND(N(data!C365),0)</f>
        <v>5307032</v>
      </c>
      <c r="BQ2" s="198">
        <f>ROUND(N(data!D381),0)</f>
        <v>6918813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6014731</v>
      </c>
      <c r="BZ2" s="198">
        <f>ROUND(N(data!C378),0)</f>
        <v>344835</v>
      </c>
      <c r="CA2" s="198">
        <f>ROUND(N(data!C379),0)</f>
        <v>7670</v>
      </c>
      <c r="CB2" s="198">
        <f>ROUND(N(data!C380),0)</f>
        <v>551578</v>
      </c>
      <c r="CC2" s="198">
        <f>ROUND(N(data!C382),0)</f>
        <v>0</v>
      </c>
      <c r="CD2" s="198">
        <f>ROUND(N(data!C389),0)</f>
        <v>63125992</v>
      </c>
      <c r="CE2" s="198">
        <f>ROUND(N(data!C390),0)</f>
        <v>11066230</v>
      </c>
      <c r="CF2" s="198">
        <f>ROUND(N(data!C391),0)</f>
        <v>17013076</v>
      </c>
      <c r="CG2" s="198">
        <f>ROUND(N(data!C392),0)</f>
        <v>30510631</v>
      </c>
      <c r="CH2" s="198">
        <f>ROUND(N(data!C393),0)</f>
        <v>0</v>
      </c>
      <c r="CI2" s="198">
        <f>ROUND(N(data!C394),0)</f>
        <v>33117428</v>
      </c>
      <c r="CJ2" s="198">
        <f>ROUND(N(data!C395),0)</f>
        <v>10208762</v>
      </c>
      <c r="CK2" s="198">
        <f>ROUND(N(data!C396),0)</f>
        <v>5337310</v>
      </c>
      <c r="CL2" s="198">
        <f>ROUND(N(data!C397),0)</f>
        <v>0</v>
      </c>
      <c r="CM2" s="198">
        <f>ROUND(N(data!C398),0)</f>
        <v>0</v>
      </c>
      <c r="CN2" s="198">
        <f>ROUND(N(data!C399),0)</f>
        <v>8330861</v>
      </c>
      <c r="CO2" s="198">
        <f>ROUND(N(data!C362),0)</f>
        <v>8640956</v>
      </c>
      <c r="CP2" s="198">
        <f>ROUND(N(data!D415),0)</f>
        <v>32320798</v>
      </c>
      <c r="CQ2" s="52">
        <f>ROUND(N(data!C401),0)</f>
        <v>423817</v>
      </c>
      <c r="CR2" s="52">
        <f>ROUND(N(data!C402),0)</f>
        <v>7596798</v>
      </c>
      <c r="CS2" s="52">
        <f>ROUND(N(data!C403),0)</f>
        <v>513488</v>
      </c>
      <c r="CT2" s="52">
        <f>ROUND(N(data!C404),0)</f>
        <v>1586418</v>
      </c>
      <c r="CU2" s="52">
        <f>ROUND(N(data!C405),0)</f>
        <v>615207</v>
      </c>
      <c r="CV2" s="52">
        <f>ROUND(N(data!C406),0)</f>
        <v>219225</v>
      </c>
      <c r="CW2" s="52">
        <f>ROUND(N(data!C407),0)</f>
        <v>0</v>
      </c>
      <c r="CX2" s="52">
        <f>ROUND(N(data!C408),0)</f>
        <v>1408682</v>
      </c>
      <c r="CY2" s="52">
        <f>ROUND(N(data!C409),0)</f>
        <v>6202866</v>
      </c>
      <c r="CZ2" s="52">
        <f>ROUND(N(data!C410),0)</f>
        <v>-569</v>
      </c>
      <c r="DA2" s="52">
        <f>ROUND(N(data!C411),0)</f>
        <v>66565</v>
      </c>
      <c r="DB2" s="52">
        <f>ROUND(N(data!C412),0)</f>
        <v>1773440</v>
      </c>
      <c r="DC2" s="52">
        <f>ROUND(N(data!C413),0)</f>
        <v>1257983</v>
      </c>
      <c r="DD2" s="52">
        <f>ROUND(N(data!C414),0)</f>
        <v>10656878</v>
      </c>
      <c r="DE2" s="52">
        <f>ROUND(N(data!C419),0)</f>
        <v>0</v>
      </c>
      <c r="DF2" s="198">
        <f>ROUND(N(data!D420),0)</f>
        <v>5600</v>
      </c>
      <c r="DG2" s="198">
        <f>ROUND(N(data!C422),0)</f>
        <v>0</v>
      </c>
      <c r="DH2" s="198">
        <f>ROUND(N(data!C423),0)</f>
        <v>0</v>
      </c>
    </row>
  </sheetData>
  <sheetProtection algorithmName="SHA-512" hashValue="tlsjJgxMVk0KDclrUAL8bNW2bTok35/9r5xJ6tIHFuG1Z6OAtei2JycIDIqIxamfLn0ndmwwQAJ0sygeCdl5IQ==" saltValue="8KiI0uzHE9elbH8pUSy9s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1343</v>
      </c>
      <c r="B1" s="12" t="s">
        <v>1344</v>
      </c>
      <c r="C1" s="10" t="s">
        <v>1345</v>
      </c>
      <c r="D1" s="12" t="s">
        <v>1346</v>
      </c>
      <c r="E1" s="10" t="s">
        <v>1347</v>
      </c>
      <c r="F1" s="10" t="s">
        <v>1348</v>
      </c>
      <c r="G1" s="10" t="s">
        <v>1349</v>
      </c>
      <c r="H1" s="10" t="s">
        <v>1350</v>
      </c>
      <c r="I1" s="10" t="s">
        <v>1351</v>
      </c>
      <c r="J1" s="10" t="s">
        <v>1352</v>
      </c>
      <c r="K1" s="10" t="s">
        <v>1353</v>
      </c>
      <c r="L1" s="10" t="s">
        <v>1354</v>
      </c>
      <c r="M1" s="10" t="s">
        <v>1355</v>
      </c>
      <c r="N1" s="10" t="s">
        <v>1356</v>
      </c>
      <c r="O1" s="10" t="s">
        <v>1357</v>
      </c>
      <c r="P1" s="10" t="s">
        <v>1325</v>
      </c>
      <c r="Q1" s="10" t="s">
        <v>1326</v>
      </c>
      <c r="R1" s="10" t="s">
        <v>1327</v>
      </c>
      <c r="S1" s="10" t="s">
        <v>1328</v>
      </c>
      <c r="T1" s="10" t="s">
        <v>1329</v>
      </c>
      <c r="U1" s="10" t="s">
        <v>1330</v>
      </c>
      <c r="V1" s="10" t="s">
        <v>1331</v>
      </c>
      <c r="W1" s="10" t="s">
        <v>1332</v>
      </c>
      <c r="X1" s="10" t="s">
        <v>1333</v>
      </c>
      <c r="Y1" s="10" t="s">
        <v>1334</v>
      </c>
      <c r="Z1" s="10" t="s">
        <v>1335</v>
      </c>
      <c r="AA1" s="10" t="s">
        <v>1336</v>
      </c>
      <c r="AB1" s="10" t="s">
        <v>1337</v>
      </c>
      <c r="AC1" s="10" t="s">
        <v>1338</v>
      </c>
      <c r="AD1" s="10" t="s">
        <v>1358</v>
      </c>
      <c r="AE1" s="10" t="s">
        <v>1359</v>
      </c>
      <c r="AF1" s="10" t="s">
        <v>1360</v>
      </c>
      <c r="AG1" s="10" t="s">
        <v>1361</v>
      </c>
      <c r="AH1" s="10" t="s">
        <v>1362</v>
      </c>
      <c r="AI1" s="10" t="s">
        <v>1363</v>
      </c>
      <c r="AJ1" s="10" t="s">
        <v>1364</v>
      </c>
      <c r="AK1" s="10" t="s">
        <v>1365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197</v>
      </c>
      <c r="B2" s="200" t="str">
        <f>RIGHT(data!$C$96,4)</f>
        <v>2024</v>
      </c>
      <c r="C2" s="12" t="str">
        <f>data!C$55</f>
        <v>6010</v>
      </c>
      <c r="D2" s="12" t="s">
        <v>1159</v>
      </c>
      <c r="E2" s="198">
        <f>ROUND(N(data!C59), 0)</f>
        <v>6311</v>
      </c>
      <c r="F2" s="271">
        <f>ROUND(N(data!C60), 2)</f>
        <v>64</v>
      </c>
      <c r="G2" s="198">
        <f>ROUND(N(data!C61), 0)</f>
        <v>6596395</v>
      </c>
      <c r="H2" s="198">
        <f>ROUND(N(data!C62), 0)</f>
        <v>1094678</v>
      </c>
      <c r="I2" s="198">
        <f>ROUND(N(data!C63), 0)</f>
        <v>22500</v>
      </c>
      <c r="J2" s="198">
        <f>ROUND(N(data!C64), 0)</f>
        <v>639926</v>
      </c>
      <c r="K2" s="198">
        <f>ROUND(N(data!C65), 0)</f>
        <v>0</v>
      </c>
      <c r="L2" s="198">
        <f>ROUND(N(data!C66), 0)</f>
        <v>3880839</v>
      </c>
      <c r="M2" s="198">
        <f>ROUND(N(data!C67), 0)</f>
        <v>56743</v>
      </c>
      <c r="N2" s="198">
        <f>ROUND(N(data!C68), 0)</f>
        <v>7793</v>
      </c>
      <c r="O2" s="198">
        <f>ROUND(N(data!C69), 0)</f>
        <v>1070187</v>
      </c>
      <c r="P2" s="198">
        <f>ROUND(N(data!C70), 0)</f>
        <v>0</v>
      </c>
      <c r="Q2" s="198">
        <f>ROUND(N(data!C71), 0)</f>
        <v>682771</v>
      </c>
      <c r="R2" s="198">
        <f>ROUND(N(data!C72), 0)</f>
        <v>119</v>
      </c>
      <c r="S2" s="198">
        <f>ROUND(N(data!C73), 0)</f>
        <v>140020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7824</v>
      </c>
      <c r="X2" s="198">
        <f>ROUND(N(data!C78), 0)</f>
        <v>223901</v>
      </c>
      <c r="Y2" s="198">
        <f>ROUND(N(data!C79), 0)</f>
        <v>0</v>
      </c>
      <c r="Z2" s="198">
        <f>ROUND(N(data!C80), 0)</f>
        <v>6089</v>
      </c>
      <c r="AA2" s="198">
        <f>ROUND(N(data!C81), 0)</f>
        <v>0</v>
      </c>
      <c r="AB2" s="198">
        <f>ROUND(N(data!C82), 0)</f>
        <v>2</v>
      </c>
      <c r="AC2" s="198">
        <f>ROUND(N(data!C83), 0)</f>
        <v>9461</v>
      </c>
      <c r="AD2" s="198">
        <f>ROUND(N(data!C84), 0)</f>
        <v>0</v>
      </c>
      <c r="AE2" s="198">
        <f>ROUND(N(data!C89), 0)</f>
        <v>37151607</v>
      </c>
      <c r="AF2" s="198">
        <f>ROUND(N(data!C87), 0)</f>
        <v>35302351</v>
      </c>
      <c r="AG2" s="198">
        <f>ROUND(N(data!C90), 0)</f>
        <v>8412</v>
      </c>
      <c r="AH2" s="198">
        <f>ROUND(N(data!C91), 0)</f>
        <v>5067</v>
      </c>
      <c r="AI2" s="198">
        <f>ROUND(N(data!C92), 0)</f>
        <v>2961</v>
      </c>
      <c r="AJ2" s="198">
        <f>ROUND(N(data!C93), 0)</f>
        <v>0</v>
      </c>
      <c r="AK2" s="271">
        <f>ROUND(N(data!C94), 2)</f>
        <v>40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197</v>
      </c>
      <c r="B3" s="200" t="str">
        <f>RIGHT(data!$C$96,4)</f>
        <v>2024</v>
      </c>
      <c r="C3" s="12" t="str">
        <f>data!D$55</f>
        <v>6030</v>
      </c>
      <c r="D3" s="12" t="s">
        <v>1159</v>
      </c>
      <c r="E3" s="198">
        <f>ROUND(N(data!D59), 0)</f>
        <v>0</v>
      </c>
      <c r="F3" s="271">
        <f>ROUND(N(data!D60), 2)</f>
        <v>21</v>
      </c>
      <c r="G3" s="198">
        <f>ROUND(N(data!D61), 0)</f>
        <v>2625813</v>
      </c>
      <c r="H3" s="198">
        <f>ROUND(N(data!D62), 0)</f>
        <v>426565</v>
      </c>
      <c r="I3" s="198">
        <f>ROUND(N(data!D63), 0)</f>
        <v>88968</v>
      </c>
      <c r="J3" s="198">
        <f>ROUND(N(data!D64), 0)</f>
        <v>4418822</v>
      </c>
      <c r="K3" s="198">
        <f>ROUND(N(data!D65), 0)</f>
        <v>0</v>
      </c>
      <c r="L3" s="198">
        <f>ROUND(N(data!D66), 0)</f>
        <v>4024780</v>
      </c>
      <c r="M3" s="198">
        <f>ROUND(N(data!D67), 0)</f>
        <v>308143</v>
      </c>
      <c r="N3" s="198">
        <f>ROUND(N(data!D68), 0)</f>
        <v>0</v>
      </c>
      <c r="O3" s="198">
        <f>ROUND(N(data!D69), 0)</f>
        <v>1405834</v>
      </c>
      <c r="P3" s="198">
        <f>ROUND(N(data!D70), 0)</f>
        <v>0</v>
      </c>
      <c r="Q3" s="198">
        <f>ROUND(N(data!D71), 0)</f>
        <v>1113874</v>
      </c>
      <c r="R3" s="198">
        <f>ROUND(N(data!D72), 0)</f>
        <v>13978</v>
      </c>
      <c r="S3" s="198">
        <f>ROUND(N(data!D73), 0)</f>
        <v>101080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8621</v>
      </c>
      <c r="X3" s="198">
        <f>ROUND(N(data!D78), 0)</f>
        <v>162248</v>
      </c>
      <c r="Y3" s="198">
        <f>ROUND(N(data!D79), 0)</f>
        <v>667</v>
      </c>
      <c r="Z3" s="198">
        <f>ROUND(N(data!D80), 0)</f>
        <v>1690</v>
      </c>
      <c r="AA3" s="198">
        <f>ROUND(N(data!D81), 0)</f>
        <v>0</v>
      </c>
      <c r="AB3" s="198">
        <f>ROUND(N(data!D82), 0)</f>
        <v>1</v>
      </c>
      <c r="AC3" s="198">
        <f>ROUND(N(data!D83), 0)</f>
        <v>3674</v>
      </c>
      <c r="AD3" s="198">
        <f>ROUND(N(data!D84), 0)</f>
        <v>0</v>
      </c>
      <c r="AE3" s="198">
        <f>ROUND(N(data!D89), 0)</f>
        <v>96734586</v>
      </c>
      <c r="AF3" s="198">
        <f>ROUND(N(data!D87), 0)</f>
        <v>24060069</v>
      </c>
      <c r="AG3" s="198">
        <f>ROUND(N(data!D90), 0)</f>
        <v>0</v>
      </c>
      <c r="AH3" s="198">
        <f>ROUND(N(data!D91), 0)</f>
        <v>9757</v>
      </c>
      <c r="AI3" s="198">
        <f>ROUND(N(data!D92), 0)</f>
        <v>0</v>
      </c>
      <c r="AJ3" s="198">
        <f>ROUND(N(data!D93), 0)</f>
        <v>0</v>
      </c>
      <c r="AK3" s="271">
        <f>ROUND(N(data!D94), 2)</f>
        <v>6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197</v>
      </c>
      <c r="B4" s="200" t="str">
        <f>RIGHT(data!$C$96,4)</f>
        <v>2024</v>
      </c>
      <c r="C4" s="12" t="str">
        <f>data!E$55</f>
        <v>6070</v>
      </c>
      <c r="D4" s="12" t="s">
        <v>1159</v>
      </c>
      <c r="E4" s="198">
        <f>ROUND(N(data!E59), 0)</f>
        <v>10007</v>
      </c>
      <c r="F4" s="271">
        <f>ROUND(N(data!E60), 2)</f>
        <v>50</v>
      </c>
      <c r="G4" s="198">
        <f>ROUND(N(data!E61), 0)</f>
        <v>6411349</v>
      </c>
      <c r="H4" s="198">
        <f>ROUND(N(data!E62), 0)</f>
        <v>1085972</v>
      </c>
      <c r="I4" s="198">
        <f>ROUND(N(data!E63), 0)</f>
        <v>0</v>
      </c>
      <c r="J4" s="198">
        <f>ROUND(N(data!E64), 0)</f>
        <v>729739</v>
      </c>
      <c r="K4" s="198">
        <f>ROUND(N(data!E65), 0)</f>
        <v>0</v>
      </c>
      <c r="L4" s="198">
        <f>ROUND(N(data!E66), 0)</f>
        <v>4147753</v>
      </c>
      <c r="M4" s="198">
        <f>ROUND(N(data!E67), 0)</f>
        <v>14754</v>
      </c>
      <c r="N4" s="198">
        <f>ROUND(N(data!E68), 0)</f>
        <v>5132</v>
      </c>
      <c r="O4" s="198">
        <f>ROUND(N(data!E69), 0)</f>
        <v>1228198</v>
      </c>
      <c r="P4" s="198">
        <f>ROUND(N(data!E70), 0)</f>
        <v>0</v>
      </c>
      <c r="Q4" s="198">
        <f>ROUND(N(data!E71), 0)</f>
        <v>790297</v>
      </c>
      <c r="R4" s="198">
        <f>ROUND(N(data!E72), 0)</f>
        <v>210</v>
      </c>
      <c r="S4" s="198">
        <f>ROUND(N(data!E73), 0)</f>
        <v>198533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14389</v>
      </c>
      <c r="X4" s="198">
        <f>ROUND(N(data!E78), 0)</f>
        <v>209331</v>
      </c>
      <c r="Y4" s="198">
        <f>ROUND(N(data!E79), 0)</f>
        <v>0</v>
      </c>
      <c r="Z4" s="198">
        <f>ROUND(N(data!E80), 0)</f>
        <v>3811</v>
      </c>
      <c r="AA4" s="198">
        <f>ROUND(N(data!E81), 0)</f>
        <v>0</v>
      </c>
      <c r="AB4" s="198">
        <f>ROUND(N(data!E82), 0)</f>
        <v>0</v>
      </c>
      <c r="AC4" s="198">
        <f>ROUND(N(data!E83), 0)</f>
        <v>11626</v>
      </c>
      <c r="AD4" s="198">
        <f>ROUND(N(data!E84), 0)</f>
        <v>0</v>
      </c>
      <c r="AE4" s="198">
        <f>ROUND(N(data!E89), 0)</f>
        <v>41660539</v>
      </c>
      <c r="AF4" s="198">
        <f>ROUND(N(data!E87), 0)</f>
        <v>37319638</v>
      </c>
      <c r="AG4" s="198">
        <f>ROUND(N(data!E90), 0)</f>
        <v>0</v>
      </c>
      <c r="AH4" s="198">
        <f>ROUND(N(data!E91), 0)</f>
        <v>24579</v>
      </c>
      <c r="AI4" s="198">
        <f>ROUND(N(data!E92), 0)</f>
        <v>4207</v>
      </c>
      <c r="AJ4" s="198">
        <f>ROUND(N(data!E93), 0)</f>
        <v>0</v>
      </c>
      <c r="AK4" s="271">
        <f>ROUND(N(data!E94), 2)</f>
        <v>34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197</v>
      </c>
      <c r="B5" s="200" t="str">
        <f>RIGHT(data!$C$96,4)</f>
        <v>2024</v>
      </c>
      <c r="C5" s="12" t="str">
        <f>data!F$55</f>
        <v>6100</v>
      </c>
      <c r="D5" s="12" t="s">
        <v>1159</v>
      </c>
      <c r="E5" s="198">
        <f>ROUND(N(data!F59), 0)</f>
        <v>1090</v>
      </c>
      <c r="F5" s="271">
        <f>ROUND(N(data!F60), 2)</f>
        <v>28</v>
      </c>
      <c r="G5" s="198">
        <f>ROUND(N(data!F61), 0)</f>
        <v>3667683</v>
      </c>
      <c r="H5" s="198">
        <f>ROUND(N(data!F62), 0)</f>
        <v>527854</v>
      </c>
      <c r="I5" s="198">
        <f>ROUND(N(data!F63), 0)</f>
        <v>102365</v>
      </c>
      <c r="J5" s="198">
        <f>ROUND(N(data!F64), 0)</f>
        <v>272298</v>
      </c>
      <c r="K5" s="198">
        <f>ROUND(N(data!F65), 0)</f>
        <v>0</v>
      </c>
      <c r="L5" s="198">
        <f>ROUND(N(data!F66), 0)</f>
        <v>2496176</v>
      </c>
      <c r="M5" s="198">
        <f>ROUND(N(data!F67), 0)</f>
        <v>9927</v>
      </c>
      <c r="N5" s="198">
        <f>ROUND(N(data!F68), 0)</f>
        <v>0</v>
      </c>
      <c r="O5" s="198">
        <f>ROUND(N(data!F69), 0)</f>
        <v>338323</v>
      </c>
      <c r="P5" s="198">
        <f>ROUND(N(data!F70), 0)</f>
        <v>0</v>
      </c>
      <c r="Q5" s="198">
        <f>ROUND(N(data!F71), 0)</f>
        <v>162136</v>
      </c>
      <c r="R5" s="198">
        <f>ROUND(N(data!F72), 0)</f>
        <v>4581</v>
      </c>
      <c r="S5" s="198">
        <f>ROUND(N(data!F73), 0)</f>
        <v>61201</v>
      </c>
      <c r="T5" s="198">
        <f>ROUND(N(data!F74), 0)</f>
        <v>0</v>
      </c>
      <c r="U5" s="198">
        <f>ROUND(N(data!F75), 0)</f>
        <v>270</v>
      </c>
      <c r="V5" s="198">
        <f>ROUND(N(data!F76), 0)</f>
        <v>0</v>
      </c>
      <c r="W5" s="198">
        <f>ROUND(N(data!F77), 0)</f>
        <v>4670</v>
      </c>
      <c r="X5" s="198">
        <f>ROUND(N(data!F78), 0)</f>
        <v>90460</v>
      </c>
      <c r="Y5" s="198">
        <f>ROUND(N(data!F79), 0)</f>
        <v>0</v>
      </c>
      <c r="Z5" s="198">
        <f>ROUND(N(data!F80), 0)</f>
        <v>7978</v>
      </c>
      <c r="AA5" s="198">
        <f>ROUND(N(data!F81), 0)</f>
        <v>0</v>
      </c>
      <c r="AB5" s="198">
        <f>ROUND(N(data!F82), 0)</f>
        <v>7</v>
      </c>
      <c r="AC5" s="198">
        <f>ROUND(N(data!F83), 0)</f>
        <v>7020</v>
      </c>
      <c r="AD5" s="198">
        <f>ROUND(N(data!F84), 0)</f>
        <v>65141</v>
      </c>
      <c r="AE5" s="198">
        <f>ROUND(N(data!F89), 0)</f>
        <v>22321578</v>
      </c>
      <c r="AF5" s="198">
        <f>ROUND(N(data!F87), 0)</f>
        <v>20498898</v>
      </c>
      <c r="AG5" s="198">
        <f>ROUND(N(data!F90), 0)</f>
        <v>23269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19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197</v>
      </c>
      <c r="B6" s="200" t="str">
        <f>RIGHT(data!$C$96,4)</f>
        <v>2024</v>
      </c>
      <c r="C6" s="12" t="str">
        <f>data!G$55</f>
        <v>6120</v>
      </c>
      <c r="D6" s="12" t="s">
        <v>1159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197</v>
      </c>
      <c r="B7" s="200" t="str">
        <f>RIGHT(data!$C$96,4)</f>
        <v>2024</v>
      </c>
      <c r="C7" s="12" t="str">
        <f>data!H$55</f>
        <v>6140</v>
      </c>
      <c r="D7" s="12" t="s">
        <v>1159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197</v>
      </c>
      <c r="B8" s="200" t="str">
        <f>RIGHT(data!$C$96,4)</f>
        <v>2024</v>
      </c>
      <c r="C8" s="12" t="str">
        <f>data!I$55</f>
        <v>6150</v>
      </c>
      <c r="D8" s="12" t="s">
        <v>1159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197</v>
      </c>
      <c r="B9" s="200" t="str">
        <f>RIGHT(data!$C$96,4)</f>
        <v>2024</v>
      </c>
      <c r="C9" s="12" t="str">
        <f>data!J$55</f>
        <v>6170</v>
      </c>
      <c r="D9" s="12" t="s">
        <v>1159</v>
      </c>
      <c r="E9" s="198">
        <f>ROUND(N(data!J59), 0)</f>
        <v>800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1191</v>
      </c>
      <c r="AI9" s="198">
        <f>ROUND(N(data!J92), 0)</f>
        <v>251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197</v>
      </c>
      <c r="B10" s="200" t="str">
        <f>RIGHT(data!$C$96,4)</f>
        <v>2024</v>
      </c>
      <c r="C10" s="12" t="str">
        <f>data!K$55</f>
        <v>6200</v>
      </c>
      <c r="D10" s="12" t="s">
        <v>1159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197</v>
      </c>
      <c r="B11" s="200" t="str">
        <f>RIGHT(data!$C$96,4)</f>
        <v>2024</v>
      </c>
      <c r="C11" s="12" t="str">
        <f>data!L$55</f>
        <v>6210</v>
      </c>
      <c r="D11" s="12" t="s">
        <v>1159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197</v>
      </c>
      <c r="B12" s="200" t="str">
        <f>RIGHT(data!$C$96,4)</f>
        <v>2024</v>
      </c>
      <c r="C12" s="12" t="str">
        <f>data!M$55</f>
        <v>6330</v>
      </c>
      <c r="D12" s="12" t="s">
        <v>1159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197</v>
      </c>
      <c r="B13" s="200" t="str">
        <f>RIGHT(data!$C$96,4)</f>
        <v>2024</v>
      </c>
      <c r="C13" s="12" t="str">
        <f>data!N$55</f>
        <v>6400</v>
      </c>
      <c r="D13" s="12" t="s">
        <v>1159</v>
      </c>
      <c r="E13" s="198">
        <f>ROUND(N(data!N59), 0)</f>
        <v>1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197</v>
      </c>
      <c r="B14" s="200" t="str">
        <f>RIGHT(data!$C$96,4)</f>
        <v>2024</v>
      </c>
      <c r="C14" s="12" t="str">
        <f>data!O$55</f>
        <v>7010</v>
      </c>
      <c r="D14" s="12" t="s">
        <v>1159</v>
      </c>
      <c r="E14" s="198">
        <f>ROUND(N(data!O59), 0)</f>
        <v>535</v>
      </c>
      <c r="F14" s="271">
        <f>ROUND(N(data!O60), 2)</f>
        <v>0</v>
      </c>
      <c r="G14" s="198">
        <f>ROUND(N(data!O61), 0)</f>
        <v>65345</v>
      </c>
      <c r="H14" s="198">
        <f>ROUND(N(data!O62), 0)</f>
        <v>5529</v>
      </c>
      <c r="I14" s="198">
        <f>ROUND(N(data!O63), 0)</f>
        <v>845980</v>
      </c>
      <c r="J14" s="198">
        <f>ROUND(N(data!O64), 0)</f>
        <v>133508</v>
      </c>
      <c r="K14" s="198">
        <f>ROUND(N(data!O65), 0)</f>
        <v>0</v>
      </c>
      <c r="L14" s="198">
        <f>ROUND(N(data!O66), 0)</f>
        <v>117700</v>
      </c>
      <c r="M14" s="198">
        <f>ROUND(N(data!O67), 0)</f>
        <v>657</v>
      </c>
      <c r="N14" s="198">
        <f>ROUND(N(data!O68), 0)</f>
        <v>0</v>
      </c>
      <c r="O14" s="198">
        <f>ROUND(N(data!O69), 0)</f>
        <v>36061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10798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4933</v>
      </c>
      <c r="X14" s="198">
        <f>ROUND(N(data!O78), 0)</f>
        <v>17642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2688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9527</v>
      </c>
      <c r="AI14" s="198">
        <f>ROUND(N(data!O92), 0)</f>
        <v>7941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197</v>
      </c>
      <c r="B15" s="200" t="str">
        <f>RIGHT(data!$C$96,4)</f>
        <v>2024</v>
      </c>
      <c r="C15" s="12" t="str">
        <f>data!P$55</f>
        <v>7020</v>
      </c>
      <c r="D15" s="12" t="s">
        <v>1159</v>
      </c>
      <c r="E15" s="198">
        <f>ROUND(N(data!P59), 0)</f>
        <v>1934110</v>
      </c>
      <c r="F15" s="271">
        <f>ROUND(N(data!P60), 2)</f>
        <v>74</v>
      </c>
      <c r="G15" s="198">
        <f>ROUND(N(data!P61), 0)</f>
        <v>7136573</v>
      </c>
      <c r="H15" s="198">
        <f>ROUND(N(data!P62), 0)</f>
        <v>1159554</v>
      </c>
      <c r="I15" s="198">
        <f>ROUND(N(data!P63), 0)</f>
        <v>8252271</v>
      </c>
      <c r="J15" s="198">
        <f>ROUND(N(data!P64), 0)</f>
        <v>14709839</v>
      </c>
      <c r="K15" s="198">
        <f>ROUND(N(data!P65), 0)</f>
        <v>0</v>
      </c>
      <c r="L15" s="198">
        <f>ROUND(N(data!P66), 0)</f>
        <v>18244461</v>
      </c>
      <c r="M15" s="198">
        <f>ROUND(N(data!P67), 0)</f>
        <v>1054903</v>
      </c>
      <c r="N15" s="198">
        <f>ROUND(N(data!P68), 0)</f>
        <v>1573431</v>
      </c>
      <c r="O15" s="198">
        <f>ROUND(N(data!P69), 0)</f>
        <v>1413509</v>
      </c>
      <c r="P15" s="198">
        <f>ROUND(N(data!P70), 0)</f>
        <v>0</v>
      </c>
      <c r="Q15" s="198">
        <f>ROUND(N(data!P71), 0)</f>
        <v>345141</v>
      </c>
      <c r="R15" s="198">
        <f>ROUND(N(data!P72), 0)</f>
        <v>101884</v>
      </c>
      <c r="S15" s="198">
        <f>ROUND(N(data!P73), 0)</f>
        <v>164023</v>
      </c>
      <c r="T15" s="198">
        <f>ROUND(N(data!P74), 0)</f>
        <v>33</v>
      </c>
      <c r="U15" s="198">
        <f>ROUND(N(data!P75), 0)</f>
        <v>0</v>
      </c>
      <c r="V15" s="198">
        <f>ROUND(N(data!P76), 0)</f>
        <v>0</v>
      </c>
      <c r="W15" s="198">
        <f>ROUND(N(data!P77), 0)</f>
        <v>10293</v>
      </c>
      <c r="X15" s="198">
        <f>ROUND(N(data!P78), 0)</f>
        <v>781601</v>
      </c>
      <c r="Y15" s="198">
        <f>ROUND(N(data!P79), 0)</f>
        <v>642</v>
      </c>
      <c r="Z15" s="198">
        <f>ROUND(N(data!P80), 0)</f>
        <v>7966</v>
      </c>
      <c r="AA15" s="198">
        <f>ROUND(N(data!P81), 0)</f>
        <v>0</v>
      </c>
      <c r="AB15" s="198">
        <f>ROUND(N(data!P82), 0)</f>
        <v>5</v>
      </c>
      <c r="AC15" s="198">
        <f>ROUND(N(data!P83), 0)</f>
        <v>1921</v>
      </c>
      <c r="AD15" s="198">
        <f>ROUND(N(data!P84), 0)</f>
        <v>17839</v>
      </c>
      <c r="AE15" s="198">
        <f>ROUND(N(data!P89), 0)</f>
        <v>235667830</v>
      </c>
      <c r="AF15" s="198">
        <f>ROUND(N(data!P87), 0)</f>
        <v>74437367</v>
      </c>
      <c r="AG15" s="198">
        <f>ROUND(N(data!P90), 0)</f>
        <v>18197</v>
      </c>
      <c r="AH15" s="198">
        <f>ROUND(N(data!P91), 0)</f>
        <v>0</v>
      </c>
      <c r="AI15" s="198">
        <f>ROUND(N(data!P92), 0)</f>
        <v>796</v>
      </c>
      <c r="AJ15" s="198">
        <f>ROUND(N(data!P93), 0)</f>
        <v>0</v>
      </c>
      <c r="AK15" s="271">
        <f>ROUND(N(data!P94), 2)</f>
        <v>43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197</v>
      </c>
      <c r="B16" s="200" t="str">
        <f>RIGHT(data!$C$96,4)</f>
        <v>2024</v>
      </c>
      <c r="C16" s="12" t="str">
        <f>data!Q$55</f>
        <v>7030</v>
      </c>
      <c r="D16" s="12" t="s">
        <v>1159</v>
      </c>
      <c r="E16" s="198">
        <f>ROUND(N(data!Q59), 0)</f>
        <v>748260</v>
      </c>
      <c r="F16" s="271">
        <f>ROUND(N(data!Q60), 2)</f>
        <v>7</v>
      </c>
      <c r="G16" s="198">
        <f>ROUND(N(data!Q61), 0)</f>
        <v>644488</v>
      </c>
      <c r="H16" s="198">
        <f>ROUND(N(data!Q62), 0)</f>
        <v>107590</v>
      </c>
      <c r="I16" s="198">
        <f>ROUND(N(data!Q63), 0)</f>
        <v>0</v>
      </c>
      <c r="J16" s="198">
        <f>ROUND(N(data!Q64), 0)</f>
        <v>74960</v>
      </c>
      <c r="K16" s="198">
        <f>ROUND(N(data!Q65), 0)</f>
        <v>0</v>
      </c>
      <c r="L16" s="198">
        <f>ROUND(N(data!Q66), 0)</f>
        <v>410198</v>
      </c>
      <c r="M16" s="198">
        <f>ROUND(N(data!Q67), 0)</f>
        <v>0</v>
      </c>
      <c r="N16" s="198">
        <f>ROUND(N(data!Q68), 0)</f>
        <v>0</v>
      </c>
      <c r="O16" s="198">
        <f>ROUND(N(data!Q69), 0)</f>
        <v>83479</v>
      </c>
      <c r="P16" s="198">
        <f>ROUND(N(data!Q70), 0)</f>
        <v>0</v>
      </c>
      <c r="Q16" s="198">
        <f>ROUND(N(data!Q71), 0)</f>
        <v>45255</v>
      </c>
      <c r="R16" s="198">
        <f>ROUND(N(data!Q72), 0)</f>
        <v>210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3945</v>
      </c>
      <c r="X16" s="198">
        <f>ROUND(N(data!Q78), 0)</f>
        <v>33561</v>
      </c>
      <c r="Y16" s="198">
        <f>ROUND(N(data!Q79), 0)</f>
        <v>0</v>
      </c>
      <c r="Z16" s="198">
        <f>ROUND(N(data!Q80), 0)</f>
        <v>508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3292252</v>
      </c>
      <c r="AF16" s="198">
        <f>ROUND(N(data!Q87), 0)</f>
        <v>116860</v>
      </c>
      <c r="AG16" s="198">
        <f>ROUND(N(data!Q90), 0)</f>
        <v>0</v>
      </c>
      <c r="AH16" s="198">
        <f>ROUND(N(data!Q91), 0)</f>
        <v>0</v>
      </c>
      <c r="AI16" s="198">
        <f>ROUND(N(data!Q92), 0)</f>
        <v>1011</v>
      </c>
      <c r="AJ16" s="198">
        <f>ROUND(N(data!Q93), 0)</f>
        <v>0</v>
      </c>
      <c r="AK16" s="271">
        <f>ROUND(N(data!Q94), 2)</f>
        <v>6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197</v>
      </c>
      <c r="B17" s="200" t="str">
        <f>RIGHT(data!$C$96,4)</f>
        <v>2024</v>
      </c>
      <c r="C17" s="12" t="str">
        <f>data!R$55</f>
        <v>7040</v>
      </c>
      <c r="D17" s="12" t="s">
        <v>1159</v>
      </c>
      <c r="E17" s="198">
        <f>ROUND(N(data!R59), 0)</f>
        <v>603588</v>
      </c>
      <c r="F17" s="271">
        <f>ROUND(N(data!R60), 2)</f>
        <v>16</v>
      </c>
      <c r="G17" s="198">
        <f>ROUND(N(data!R61), 0)</f>
        <v>1674777</v>
      </c>
      <c r="H17" s="198">
        <f>ROUND(N(data!R62), 0)</f>
        <v>262484</v>
      </c>
      <c r="I17" s="198">
        <f>ROUND(N(data!R63), 0)</f>
        <v>0</v>
      </c>
      <c r="J17" s="198">
        <f>ROUND(N(data!R64), 0)</f>
        <v>23055</v>
      </c>
      <c r="K17" s="198">
        <f>ROUND(N(data!R65), 0)</f>
        <v>0</v>
      </c>
      <c r="L17" s="198">
        <f>ROUND(N(data!R66), 0)</f>
        <v>1653804</v>
      </c>
      <c r="M17" s="198">
        <f>ROUND(N(data!R67), 0)</f>
        <v>0</v>
      </c>
      <c r="N17" s="198">
        <f>ROUND(N(data!R68), 0)</f>
        <v>0</v>
      </c>
      <c r="O17" s="198">
        <f>ROUND(N(data!R69), 0)</f>
        <v>102641</v>
      </c>
      <c r="P17" s="198">
        <f>ROUND(N(data!R70), 0)</f>
        <v>0</v>
      </c>
      <c r="Q17" s="198">
        <f>ROUND(N(data!R71), 0)</f>
        <v>23099</v>
      </c>
      <c r="R17" s="198">
        <f>ROUND(N(data!R72), 0)</f>
        <v>0</v>
      </c>
      <c r="S17" s="198">
        <f>ROUND(N(data!R73), 0)</f>
        <v>19175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3332</v>
      </c>
      <c r="X17" s="198">
        <f>ROUND(N(data!R78), 0)</f>
        <v>54584</v>
      </c>
      <c r="Y17" s="198">
        <f>ROUND(N(data!R79), 0)</f>
        <v>0</v>
      </c>
      <c r="Z17" s="198">
        <f>ROUND(N(data!R80), 0)</f>
        <v>2450</v>
      </c>
      <c r="AA17" s="198">
        <f>ROUND(N(data!R81), 0)</f>
        <v>0</v>
      </c>
      <c r="AB17" s="198">
        <f>ROUND(N(data!R82), 0)</f>
        <v>1</v>
      </c>
      <c r="AC17" s="198">
        <f>ROUND(N(data!R83), 0)</f>
        <v>0</v>
      </c>
      <c r="AD17" s="198">
        <f>ROUND(N(data!R84), 0)</f>
        <v>0</v>
      </c>
      <c r="AE17" s="198">
        <f>ROUND(N(data!R89), 0)</f>
        <v>34085868</v>
      </c>
      <c r="AF17" s="198">
        <f>ROUND(N(data!R87), 0)</f>
        <v>8567259</v>
      </c>
      <c r="AG17" s="198">
        <f>ROUND(N(data!R90), 0)</f>
        <v>2951</v>
      </c>
      <c r="AH17" s="198">
        <f>ROUND(N(data!R91), 0)</f>
        <v>0</v>
      </c>
      <c r="AI17" s="198">
        <f>ROUND(N(data!R92), 0)</f>
        <v>120</v>
      </c>
      <c r="AJ17" s="198">
        <f>ROUND(N(data!R93), 0)</f>
        <v>0</v>
      </c>
      <c r="AK17" s="271">
        <f>ROUND(N(data!R94), 2)</f>
        <v>16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197</v>
      </c>
      <c r="B18" s="200" t="str">
        <f>RIGHT(data!$C$96,4)</f>
        <v>2024</v>
      </c>
      <c r="C18" s="12" t="str">
        <f>data!S$55</f>
        <v>7050</v>
      </c>
      <c r="D18" s="12" t="s">
        <v>1159</v>
      </c>
      <c r="E18" s="198">
        <f>ROUND(N(data!S59), 0)</f>
        <v>0</v>
      </c>
      <c r="F18" s="271">
        <f>ROUND(N(data!S60), 2)</f>
        <v>14</v>
      </c>
      <c r="G18" s="198">
        <f>ROUND(N(data!S61), 0)</f>
        <v>1037545</v>
      </c>
      <c r="H18" s="198">
        <f>ROUND(N(data!S62), 0)</f>
        <v>239584</v>
      </c>
      <c r="I18" s="198">
        <f>ROUND(N(data!S63), 0)</f>
        <v>2773</v>
      </c>
      <c r="J18" s="198">
        <f>ROUND(N(data!S64), 0)</f>
        <v>696321</v>
      </c>
      <c r="K18" s="198">
        <f>ROUND(N(data!S65), 0)</f>
        <v>0</v>
      </c>
      <c r="L18" s="198">
        <f>ROUND(N(data!S66), 0)</f>
        <v>-4400598</v>
      </c>
      <c r="M18" s="198">
        <f>ROUND(N(data!S67), 0)</f>
        <v>1084894</v>
      </c>
      <c r="N18" s="198">
        <f>ROUND(N(data!S68), 0)</f>
        <v>0</v>
      </c>
      <c r="O18" s="198">
        <f>ROUND(N(data!S69), 0)</f>
        <v>485074</v>
      </c>
      <c r="P18" s="198">
        <f>ROUND(N(data!S70), 0)</f>
        <v>0</v>
      </c>
      <c r="Q18" s="198">
        <f>ROUND(N(data!S71), 0)</f>
        <v>203007</v>
      </c>
      <c r="R18" s="198">
        <f>ROUND(N(data!S72), 0)</f>
        <v>0</v>
      </c>
      <c r="S18" s="198">
        <f>ROUND(N(data!S73), 0)</f>
        <v>67790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210526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3750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1017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197</v>
      </c>
      <c r="B19" s="200" t="str">
        <f>RIGHT(data!$C$96,4)</f>
        <v>2024</v>
      </c>
      <c r="C19" s="12" t="str">
        <f>data!T$55</f>
        <v>7060</v>
      </c>
      <c r="D19" s="12" t="s">
        <v>1159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197</v>
      </c>
      <c r="B20" s="200" t="str">
        <f>RIGHT(data!$C$96,4)</f>
        <v>2024</v>
      </c>
      <c r="C20" s="12" t="str">
        <f>data!U$55</f>
        <v>7070</v>
      </c>
      <c r="D20" s="12" t="s">
        <v>1159</v>
      </c>
      <c r="E20" s="198">
        <f>ROUND(N(data!U59), 0)</f>
        <v>386972</v>
      </c>
      <c r="F20" s="271">
        <f>ROUND(N(data!U60), 2)</f>
        <v>37</v>
      </c>
      <c r="G20" s="198">
        <f>ROUND(N(data!U61), 0)</f>
        <v>2323351</v>
      </c>
      <c r="H20" s="198">
        <f>ROUND(N(data!U62), 0)</f>
        <v>486973</v>
      </c>
      <c r="I20" s="198">
        <f>ROUND(N(data!U63), 0)</f>
        <v>30178</v>
      </c>
      <c r="J20" s="198">
        <f>ROUND(N(data!U64), 0)</f>
        <v>1528202</v>
      </c>
      <c r="K20" s="198">
        <f>ROUND(N(data!U65), 0)</f>
        <v>0</v>
      </c>
      <c r="L20" s="198">
        <f>ROUND(N(data!U66), 0)</f>
        <v>10742941</v>
      </c>
      <c r="M20" s="198">
        <f>ROUND(N(data!U67), 0)</f>
        <v>10577</v>
      </c>
      <c r="N20" s="198">
        <f>ROUND(N(data!U68), 0)</f>
        <v>3647</v>
      </c>
      <c r="O20" s="198">
        <f>ROUND(N(data!U69), 0)</f>
        <v>663309</v>
      </c>
      <c r="P20" s="198">
        <f>ROUND(N(data!U70), 0)</f>
        <v>423781</v>
      </c>
      <c r="Q20" s="198">
        <f>ROUND(N(data!U71), 0)</f>
        <v>0</v>
      </c>
      <c r="R20" s="198">
        <f>ROUND(N(data!U72), 0)</f>
        <v>1413</v>
      </c>
      <c r="S20" s="198">
        <f>ROUND(N(data!U73), 0)</f>
        <v>58384</v>
      </c>
      <c r="T20" s="198">
        <f>ROUND(N(data!U74), 0)</f>
        <v>0</v>
      </c>
      <c r="U20" s="198">
        <f>ROUND(N(data!U75), 0)</f>
        <v>7264</v>
      </c>
      <c r="V20" s="198">
        <f>ROUND(N(data!U76), 0)</f>
        <v>0</v>
      </c>
      <c r="W20" s="198">
        <f>ROUND(N(data!U77), 0)</f>
        <v>9037</v>
      </c>
      <c r="X20" s="198">
        <f>ROUND(N(data!U78), 0)</f>
        <v>117226</v>
      </c>
      <c r="Y20" s="198">
        <f>ROUND(N(data!U79), 0)</f>
        <v>0</v>
      </c>
      <c r="Z20" s="198">
        <f>ROUND(N(data!U80), 0)</f>
        <v>560</v>
      </c>
      <c r="AA20" s="198">
        <f>ROUND(N(data!U81), 0)</f>
        <v>342</v>
      </c>
      <c r="AB20" s="198">
        <f>ROUND(N(data!U82), 0)</f>
        <v>1</v>
      </c>
      <c r="AC20" s="198">
        <f>ROUND(N(data!U83), 0)</f>
        <v>45300</v>
      </c>
      <c r="AD20" s="198">
        <f>ROUND(N(data!U84), 0)</f>
        <v>6014731</v>
      </c>
      <c r="AE20" s="198">
        <f>ROUND(N(data!U89), 0)</f>
        <v>86340698</v>
      </c>
      <c r="AF20" s="198">
        <f>ROUND(N(data!U87), 0)</f>
        <v>32022481</v>
      </c>
      <c r="AG20" s="198">
        <f>ROUND(N(data!U90), 0)</f>
        <v>2744</v>
      </c>
      <c r="AH20" s="198">
        <f>ROUND(N(data!U91), 0)</f>
        <v>0</v>
      </c>
      <c r="AI20" s="198">
        <f>ROUND(N(data!U92), 0)</f>
        <v>966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197</v>
      </c>
      <c r="B21" s="200" t="str">
        <f>RIGHT(data!$C$96,4)</f>
        <v>2024</v>
      </c>
      <c r="C21" s="12" t="str">
        <f>data!V$55</f>
        <v>7110</v>
      </c>
      <c r="D21" s="12" t="s">
        <v>1159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197</v>
      </c>
      <c r="B22" s="200" t="str">
        <f>RIGHT(data!$C$96,4)</f>
        <v>2024</v>
      </c>
      <c r="C22" s="12" t="str">
        <f>data!W$55</f>
        <v>7120</v>
      </c>
      <c r="D22" s="12" t="s">
        <v>1159</v>
      </c>
      <c r="E22" s="198">
        <f>ROUND(N(data!W59), 0)</f>
        <v>41204</v>
      </c>
      <c r="F22" s="271">
        <f>ROUND(N(data!W60), 2)</f>
        <v>14</v>
      </c>
      <c r="G22" s="198">
        <f>ROUND(N(data!W61), 0)</f>
        <v>1401644</v>
      </c>
      <c r="H22" s="198">
        <f>ROUND(N(data!W62), 0)</f>
        <v>229714</v>
      </c>
      <c r="I22" s="198">
        <f>ROUND(N(data!W63), 0)</f>
        <v>1231605</v>
      </c>
      <c r="J22" s="198">
        <f>ROUND(N(data!W64), 0)</f>
        <v>208689</v>
      </c>
      <c r="K22" s="198">
        <f>ROUND(N(data!W65), 0)</f>
        <v>0</v>
      </c>
      <c r="L22" s="198">
        <f>ROUND(N(data!W66), 0)</f>
        <v>2763040</v>
      </c>
      <c r="M22" s="198">
        <f>ROUND(N(data!W67), 0)</f>
        <v>53143</v>
      </c>
      <c r="N22" s="198">
        <f>ROUND(N(data!W68), 0)</f>
        <v>0</v>
      </c>
      <c r="O22" s="198">
        <f>ROUND(N(data!W69), 0)</f>
        <v>453461</v>
      </c>
      <c r="P22" s="198">
        <f>ROUND(N(data!W70), 0)</f>
        <v>0</v>
      </c>
      <c r="Q22" s="198">
        <f>ROUND(N(data!W71), 0)</f>
        <v>354496</v>
      </c>
      <c r="R22" s="198">
        <f>ROUND(N(data!W72), 0)</f>
        <v>0</v>
      </c>
      <c r="S22" s="198">
        <f>ROUND(N(data!W73), 0)</f>
        <v>21581</v>
      </c>
      <c r="T22" s="198">
        <f>ROUND(N(data!W74), 0)</f>
        <v>10851</v>
      </c>
      <c r="U22" s="198">
        <f>ROUND(N(data!W75), 0)</f>
        <v>0</v>
      </c>
      <c r="V22" s="198">
        <f>ROUND(N(data!W76), 0)</f>
        <v>0</v>
      </c>
      <c r="W22" s="198">
        <f>ROUND(N(data!W77), 0)</f>
        <v>5528</v>
      </c>
      <c r="X22" s="198">
        <f>ROUND(N(data!W78), 0)</f>
        <v>54417</v>
      </c>
      <c r="Y22" s="198">
        <f>ROUND(N(data!W79), 0)</f>
        <v>0</v>
      </c>
      <c r="Z22" s="198">
        <f>ROUND(N(data!W80), 0)</f>
        <v>474</v>
      </c>
      <c r="AA22" s="198">
        <f>ROUND(N(data!W81), 0)</f>
        <v>0</v>
      </c>
      <c r="AB22" s="198">
        <f>ROUND(N(data!W82), 0)</f>
        <v>0</v>
      </c>
      <c r="AC22" s="198">
        <f>ROUND(N(data!W83), 0)</f>
        <v>6113</v>
      </c>
      <c r="AD22" s="198">
        <f>ROUND(N(data!W84), 0)</f>
        <v>0</v>
      </c>
      <c r="AE22" s="198">
        <f>ROUND(N(data!W89), 0)</f>
        <v>141111903</v>
      </c>
      <c r="AF22" s="198">
        <f>ROUND(N(data!W87), 0)</f>
        <v>11080625</v>
      </c>
      <c r="AG22" s="198">
        <f>ROUND(N(data!W90), 0)</f>
        <v>882</v>
      </c>
      <c r="AH22" s="198">
        <f>ROUND(N(data!W91), 0)</f>
        <v>0</v>
      </c>
      <c r="AI22" s="198">
        <f>ROUND(N(data!W92), 0)</f>
        <v>311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197</v>
      </c>
      <c r="B23" s="200" t="str">
        <f>RIGHT(data!$C$96,4)</f>
        <v>2024</v>
      </c>
      <c r="C23" s="12" t="str">
        <f>data!X$55</f>
        <v>7130</v>
      </c>
      <c r="D23" s="12" t="s">
        <v>1159</v>
      </c>
      <c r="E23" s="198">
        <f>ROUND(N(data!X59), 0)</f>
        <v>19071</v>
      </c>
      <c r="F23" s="271">
        <f>ROUND(N(data!X60), 2)</f>
        <v>6</v>
      </c>
      <c r="G23" s="198">
        <f>ROUND(N(data!X61), 0)</f>
        <v>406516</v>
      </c>
      <c r="H23" s="198">
        <f>ROUND(N(data!X62), 0)</f>
        <v>72183</v>
      </c>
      <c r="I23" s="198">
        <f>ROUND(N(data!X63), 0)</f>
        <v>5490</v>
      </c>
      <c r="J23" s="198">
        <f>ROUND(N(data!X64), 0)</f>
        <v>311863</v>
      </c>
      <c r="K23" s="198">
        <f>ROUND(N(data!X65), 0)</f>
        <v>0</v>
      </c>
      <c r="L23" s="198">
        <f>ROUND(N(data!X66), 0)</f>
        <v>2907784</v>
      </c>
      <c r="M23" s="198">
        <f>ROUND(N(data!X67), 0)</f>
        <v>78196</v>
      </c>
      <c r="N23" s="198">
        <f>ROUND(N(data!X68), 0)</f>
        <v>0</v>
      </c>
      <c r="O23" s="198">
        <f>ROUND(N(data!X69), 0)</f>
        <v>748727</v>
      </c>
      <c r="P23" s="198">
        <f>ROUND(N(data!X70), 0)</f>
        <v>0</v>
      </c>
      <c r="Q23" s="198">
        <f>ROUND(N(data!X71), 0)</f>
        <v>701367</v>
      </c>
      <c r="R23" s="198">
        <f>ROUND(N(data!X72), 0)</f>
        <v>0</v>
      </c>
      <c r="S23" s="198">
        <f>ROUND(N(data!X73), 0)</f>
        <v>8334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38</v>
      </c>
      <c r="X23" s="198">
        <f>ROUND(N(data!X78), 0)</f>
        <v>37098</v>
      </c>
      <c r="Y23" s="198">
        <f>ROUND(N(data!X79), 0)</f>
        <v>320</v>
      </c>
      <c r="Z23" s="198">
        <f>ROUND(N(data!X80), 0)</f>
        <v>415</v>
      </c>
      <c r="AA23" s="198">
        <f>ROUND(N(data!X81), 0)</f>
        <v>0</v>
      </c>
      <c r="AB23" s="198">
        <f>ROUND(N(data!X82), 0)</f>
        <v>0</v>
      </c>
      <c r="AC23" s="198">
        <f>ROUND(N(data!X83), 0)</f>
        <v>1155</v>
      </c>
      <c r="AD23" s="198">
        <f>ROUND(N(data!X84), 0)</f>
        <v>0</v>
      </c>
      <c r="AE23" s="198">
        <f>ROUND(N(data!X89), 0)</f>
        <v>117206175</v>
      </c>
      <c r="AF23" s="198">
        <f>ROUND(N(data!X87), 0)</f>
        <v>25418637</v>
      </c>
      <c r="AG23" s="198">
        <f>ROUND(N(data!X90), 0)</f>
        <v>950</v>
      </c>
      <c r="AH23" s="198">
        <f>ROUND(N(data!X91), 0)</f>
        <v>0</v>
      </c>
      <c r="AI23" s="198">
        <f>ROUND(N(data!X92), 0)</f>
        <v>2106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197</v>
      </c>
      <c r="B24" s="200" t="str">
        <f>RIGHT(data!$C$96,4)</f>
        <v>2024</v>
      </c>
      <c r="C24" s="12" t="str">
        <f>data!Y$55</f>
        <v>7140</v>
      </c>
      <c r="D24" s="12" t="s">
        <v>1159</v>
      </c>
      <c r="E24" s="198">
        <f>ROUND(N(data!Y59), 0)</f>
        <v>43229</v>
      </c>
      <c r="F24" s="271">
        <f>ROUND(N(data!Y60), 2)</f>
        <v>16</v>
      </c>
      <c r="G24" s="198">
        <f>ROUND(N(data!Y61), 0)</f>
        <v>1485458</v>
      </c>
      <c r="H24" s="198">
        <f>ROUND(N(data!Y62), 0)</f>
        <v>250796</v>
      </c>
      <c r="I24" s="198">
        <f>ROUND(N(data!Y63), 0)</f>
        <v>11736</v>
      </c>
      <c r="J24" s="198">
        <f>ROUND(N(data!Y64), 0)</f>
        <v>145331</v>
      </c>
      <c r="K24" s="198">
        <f>ROUND(N(data!Y65), 0)</f>
        <v>0</v>
      </c>
      <c r="L24" s="198">
        <f>ROUND(N(data!Y66), 0)</f>
        <v>2017554</v>
      </c>
      <c r="M24" s="198">
        <f>ROUND(N(data!Y67), 0)</f>
        <v>110122</v>
      </c>
      <c r="N24" s="198">
        <f>ROUND(N(data!Y68), 0)</f>
        <v>77674</v>
      </c>
      <c r="O24" s="198">
        <f>ROUND(N(data!Y69), 0)</f>
        <v>1104119</v>
      </c>
      <c r="P24" s="198">
        <f>ROUND(N(data!Y70), 0)</f>
        <v>0</v>
      </c>
      <c r="Q24" s="198">
        <f>ROUND(N(data!Y71), 0)</f>
        <v>923533</v>
      </c>
      <c r="R24" s="198">
        <f>ROUND(N(data!Y72), 0)</f>
        <v>10508</v>
      </c>
      <c r="S24" s="198">
        <f>ROUND(N(data!Y73), 0)</f>
        <v>46442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24652</v>
      </c>
      <c r="X24" s="198">
        <f>ROUND(N(data!Y78), 0)</f>
        <v>81835</v>
      </c>
      <c r="Y24" s="198">
        <f>ROUND(N(data!Y79), 0)</f>
        <v>0</v>
      </c>
      <c r="Z24" s="198">
        <f>ROUND(N(data!Y80), 0)</f>
        <v>1959</v>
      </c>
      <c r="AA24" s="198">
        <f>ROUND(N(data!Y81), 0)</f>
        <v>0</v>
      </c>
      <c r="AB24" s="198">
        <f>ROUND(N(data!Y82), 0)</f>
        <v>5</v>
      </c>
      <c r="AC24" s="198">
        <f>ROUND(N(data!Y83), 0)</f>
        <v>15185</v>
      </c>
      <c r="AD24" s="198">
        <f>ROUND(N(data!Y84), 0)</f>
        <v>0</v>
      </c>
      <c r="AE24" s="198">
        <f>ROUND(N(data!Y89), 0)</f>
        <v>40720543</v>
      </c>
      <c r="AF24" s="198">
        <f>ROUND(N(data!Y87), 0)</f>
        <v>11513636</v>
      </c>
      <c r="AG24" s="198">
        <f>ROUND(N(data!Y90), 0)</f>
        <v>19771</v>
      </c>
      <c r="AH24" s="198">
        <f>ROUND(N(data!Y91), 0)</f>
        <v>0</v>
      </c>
      <c r="AI24" s="198">
        <f>ROUND(N(data!Y92), 0)</f>
        <v>4950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197</v>
      </c>
      <c r="B25" s="200" t="str">
        <f>RIGHT(data!$C$96,4)</f>
        <v>2024</v>
      </c>
      <c r="C25" s="12" t="str">
        <f>data!Z$55</f>
        <v>7150</v>
      </c>
      <c r="D25" s="12" t="s">
        <v>1159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1772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197</v>
      </c>
      <c r="B26" s="200" t="str">
        <f>RIGHT(data!$C$96,4)</f>
        <v>2024</v>
      </c>
      <c r="C26" s="12" t="str">
        <f>data!AA$55</f>
        <v>7160</v>
      </c>
      <c r="D26" s="12" t="s">
        <v>1159</v>
      </c>
      <c r="E26" s="198">
        <f>ROUND(N(data!AA59), 0)</f>
        <v>1387</v>
      </c>
      <c r="F26" s="271">
        <f>ROUND(N(data!AA60), 2)</f>
        <v>1</v>
      </c>
      <c r="G26" s="198">
        <f>ROUND(N(data!AA61), 0)</f>
        <v>168037</v>
      </c>
      <c r="H26" s="198">
        <f>ROUND(N(data!AA62), 0)</f>
        <v>28691</v>
      </c>
      <c r="I26" s="198">
        <f>ROUND(N(data!AA63), 0)</f>
        <v>0</v>
      </c>
      <c r="J26" s="198">
        <f>ROUND(N(data!AA64), 0)</f>
        <v>190892</v>
      </c>
      <c r="K26" s="198">
        <f>ROUND(N(data!AA65), 0)</f>
        <v>0</v>
      </c>
      <c r="L26" s="198">
        <f>ROUND(N(data!AA66), 0)</f>
        <v>1147056</v>
      </c>
      <c r="M26" s="198">
        <f>ROUND(N(data!AA67), 0)</f>
        <v>2627</v>
      </c>
      <c r="N26" s="198">
        <f>ROUND(N(data!AA68), 0)</f>
        <v>0</v>
      </c>
      <c r="O26" s="198">
        <f>ROUND(N(data!AA69), 0)</f>
        <v>28058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6796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21148</v>
      </c>
      <c r="Y26" s="198">
        <f>ROUND(N(data!AA79), 0)</f>
        <v>0</v>
      </c>
      <c r="Z26" s="198">
        <f>ROUND(N(data!AA80), 0)</f>
        <v>59</v>
      </c>
      <c r="AA26" s="198">
        <f>ROUND(N(data!AA81), 0)</f>
        <v>0</v>
      </c>
      <c r="AB26" s="198">
        <f>ROUND(N(data!AA82), 0)</f>
        <v>0</v>
      </c>
      <c r="AC26" s="198">
        <f>ROUND(N(data!AA83), 0)</f>
        <v>56</v>
      </c>
      <c r="AD26" s="198">
        <f>ROUND(N(data!AA84), 0)</f>
        <v>0</v>
      </c>
      <c r="AE26" s="198">
        <f>ROUND(N(data!AA89), 0)</f>
        <v>13816877</v>
      </c>
      <c r="AF26" s="198">
        <f>ROUND(N(data!AA87), 0)</f>
        <v>793947</v>
      </c>
      <c r="AG26" s="198">
        <f>ROUND(N(data!AA90), 0)</f>
        <v>5034</v>
      </c>
      <c r="AH26" s="198">
        <f>ROUND(N(data!AA91), 0)</f>
        <v>0</v>
      </c>
      <c r="AI26" s="198">
        <f>ROUND(N(data!AA92), 0)</f>
        <v>128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197</v>
      </c>
      <c r="B27" s="200" t="str">
        <f>RIGHT(data!$C$96,4)</f>
        <v>2024</v>
      </c>
      <c r="C27" s="12" t="str">
        <f>data!AB$55</f>
        <v>7170</v>
      </c>
      <c r="D27" s="12" t="s">
        <v>1159</v>
      </c>
      <c r="E27" s="198">
        <f>ROUND(N(data!AB59), 0)</f>
        <v>0</v>
      </c>
      <c r="F27" s="271">
        <f>ROUND(N(data!AB60), 2)</f>
        <v>21</v>
      </c>
      <c r="G27" s="198">
        <f>ROUND(N(data!AB61), 0)</f>
        <v>1910816</v>
      </c>
      <c r="H27" s="198">
        <f>ROUND(N(data!AB62), 0)</f>
        <v>312821</v>
      </c>
      <c r="I27" s="198">
        <f>ROUND(N(data!AB63), 0)</f>
        <v>2500</v>
      </c>
      <c r="J27" s="198">
        <f>ROUND(N(data!AB64), 0)</f>
        <v>2913112</v>
      </c>
      <c r="K27" s="198">
        <f>ROUND(N(data!AB65), 0)</f>
        <v>0</v>
      </c>
      <c r="L27" s="198">
        <f>ROUND(N(data!AB66), 0)</f>
        <v>1938777</v>
      </c>
      <c r="M27" s="198">
        <f>ROUND(N(data!AB67), 0)</f>
        <v>2629</v>
      </c>
      <c r="N27" s="198">
        <f>ROUND(N(data!AB68), 0)</f>
        <v>186471</v>
      </c>
      <c r="O27" s="198">
        <f>ROUND(N(data!AB69), 0)</f>
        <v>319280</v>
      </c>
      <c r="P27" s="198">
        <f>ROUND(N(data!AB70), 0)</f>
        <v>0</v>
      </c>
      <c r="Q27" s="198">
        <f>ROUND(N(data!AB71), 0)</f>
        <v>102487</v>
      </c>
      <c r="R27" s="198">
        <f>ROUND(N(data!AB72), 0)</f>
        <v>5834</v>
      </c>
      <c r="S27" s="198">
        <f>ROUND(N(data!AB73), 0)</f>
        <v>68853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484</v>
      </c>
      <c r="X27" s="198">
        <f>ROUND(N(data!AB78), 0)</f>
        <v>133281</v>
      </c>
      <c r="Y27" s="198">
        <f>ROUND(N(data!AB79), 0)</f>
        <v>0</v>
      </c>
      <c r="Z27" s="198">
        <f>ROUND(N(data!AB80), 0)</f>
        <v>969</v>
      </c>
      <c r="AA27" s="198">
        <f>ROUND(N(data!AB81), 0)</f>
        <v>0</v>
      </c>
      <c r="AB27" s="198">
        <f>ROUND(N(data!AB82), 0)</f>
        <v>0</v>
      </c>
      <c r="AC27" s="198">
        <f>ROUND(N(data!AB83), 0)</f>
        <v>7372</v>
      </c>
      <c r="AD27" s="198">
        <f>ROUND(N(data!AB84), 0)</f>
        <v>0</v>
      </c>
      <c r="AE27" s="198">
        <f>ROUND(N(data!AB89), 0)</f>
        <v>35351188</v>
      </c>
      <c r="AF27" s="198">
        <f>ROUND(N(data!AB87), 0)</f>
        <v>17635534</v>
      </c>
      <c r="AG27" s="198">
        <f>ROUND(N(data!AB90), 0)</f>
        <v>1258</v>
      </c>
      <c r="AH27" s="198">
        <f>ROUND(N(data!AB91), 0)</f>
        <v>0</v>
      </c>
      <c r="AI27" s="198">
        <f>ROUND(N(data!AB92), 0)</f>
        <v>443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197</v>
      </c>
      <c r="B28" s="200" t="str">
        <f>RIGHT(data!$C$96,4)</f>
        <v>2024</v>
      </c>
      <c r="C28" s="12" t="str">
        <f>data!AC$55</f>
        <v>7180</v>
      </c>
      <c r="D28" s="12" t="s">
        <v>1159</v>
      </c>
      <c r="E28" s="198">
        <f>ROUND(N(data!AC59), 0)</f>
        <v>5</v>
      </c>
      <c r="F28" s="271">
        <f>ROUND(N(data!AC60), 2)</f>
        <v>16</v>
      </c>
      <c r="G28" s="198">
        <f>ROUND(N(data!AC61), 0)</f>
        <v>1315747</v>
      </c>
      <c r="H28" s="198">
        <f>ROUND(N(data!AC62), 0)</f>
        <v>228785</v>
      </c>
      <c r="I28" s="198">
        <f>ROUND(N(data!AC63), 0)</f>
        <v>9234</v>
      </c>
      <c r="J28" s="198">
        <f>ROUND(N(data!AC64), 0)</f>
        <v>180171</v>
      </c>
      <c r="K28" s="198">
        <f>ROUND(N(data!AC65), 0)</f>
        <v>0</v>
      </c>
      <c r="L28" s="198">
        <f>ROUND(N(data!AC66), 0)</f>
        <v>774712</v>
      </c>
      <c r="M28" s="198">
        <f>ROUND(N(data!AC67), 0)</f>
        <v>36515</v>
      </c>
      <c r="N28" s="198">
        <f>ROUND(N(data!AC68), 0)</f>
        <v>-15089</v>
      </c>
      <c r="O28" s="198">
        <f>ROUND(N(data!AC69), 0)</f>
        <v>97102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30488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1577</v>
      </c>
      <c r="X28" s="198">
        <f>ROUND(N(data!AC78), 0)</f>
        <v>32856</v>
      </c>
      <c r="Y28" s="198">
        <f>ROUND(N(data!AC79), 0)</f>
        <v>0</v>
      </c>
      <c r="Z28" s="198">
        <f>ROUND(N(data!AC80), 0)</f>
        <v>3344</v>
      </c>
      <c r="AA28" s="198">
        <f>ROUND(N(data!AC81), 0)</f>
        <v>0</v>
      </c>
      <c r="AB28" s="198">
        <f>ROUND(N(data!AC82), 0)</f>
        <v>1</v>
      </c>
      <c r="AC28" s="198">
        <f>ROUND(N(data!AC83), 0)</f>
        <v>28836</v>
      </c>
      <c r="AD28" s="198">
        <f>ROUND(N(data!AC84), 0)</f>
        <v>0</v>
      </c>
      <c r="AE28" s="198">
        <f>ROUND(N(data!AC89), 0)</f>
        <v>12522184</v>
      </c>
      <c r="AF28" s="198">
        <f>ROUND(N(data!AC87), 0)</f>
        <v>7476744</v>
      </c>
      <c r="AG28" s="198">
        <f>ROUND(N(data!AC90), 0)</f>
        <v>1701</v>
      </c>
      <c r="AH28" s="198">
        <f>ROUND(N(data!AC91), 0)</f>
        <v>0</v>
      </c>
      <c r="AI28" s="198">
        <f>ROUND(N(data!AC92), 0)</f>
        <v>1490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197</v>
      </c>
      <c r="B29" s="200" t="str">
        <f>RIGHT(data!$C$96,4)</f>
        <v>2024</v>
      </c>
      <c r="C29" s="12" t="str">
        <f>data!AD$55</f>
        <v>7190</v>
      </c>
      <c r="D29" s="12" t="s">
        <v>1159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197</v>
      </c>
      <c r="B30" s="200" t="str">
        <f>RIGHT(data!$C$96,4)</f>
        <v>2024</v>
      </c>
      <c r="C30" s="12" t="str">
        <f>data!AE$55</f>
        <v>7200</v>
      </c>
      <c r="D30" s="12" t="s">
        <v>1159</v>
      </c>
      <c r="E30" s="198">
        <f>ROUND(N(data!AE59), 0)</f>
        <v>28502</v>
      </c>
      <c r="F30" s="271">
        <f>ROUND(N(data!AE60), 2)</f>
        <v>25</v>
      </c>
      <c r="G30" s="198">
        <f>ROUND(N(data!AE61), 0)</f>
        <v>1264137</v>
      </c>
      <c r="H30" s="198">
        <f>ROUND(N(data!AE62), 0)</f>
        <v>239659</v>
      </c>
      <c r="I30" s="198">
        <f>ROUND(N(data!AE63), 0)</f>
        <v>0</v>
      </c>
      <c r="J30" s="198">
        <f>ROUND(N(data!AE64), 0)</f>
        <v>35570</v>
      </c>
      <c r="K30" s="198">
        <f>ROUND(N(data!AE65), 0)</f>
        <v>0</v>
      </c>
      <c r="L30" s="198">
        <f>ROUND(N(data!AE66), 0)</f>
        <v>678653</v>
      </c>
      <c r="M30" s="198">
        <f>ROUND(N(data!AE67), 0)</f>
        <v>5453</v>
      </c>
      <c r="N30" s="198">
        <f>ROUND(N(data!AE68), 0)</f>
        <v>82660</v>
      </c>
      <c r="O30" s="198">
        <f>ROUND(N(data!AE69), 0)</f>
        <v>72885</v>
      </c>
      <c r="P30" s="198">
        <f>ROUND(N(data!AE70), 0)</f>
        <v>0</v>
      </c>
      <c r="Q30" s="198">
        <f>ROUND(N(data!AE71), 0)</f>
        <v>3491</v>
      </c>
      <c r="R30" s="198">
        <f>ROUND(N(data!AE72), 0)</f>
        <v>6413</v>
      </c>
      <c r="S30" s="198">
        <f>ROUND(N(data!AE73), 0)</f>
        <v>18991</v>
      </c>
      <c r="T30" s="198">
        <f>ROUND(N(data!AE74), 0)</f>
        <v>1269</v>
      </c>
      <c r="U30" s="198">
        <f>ROUND(N(data!AE75), 0)</f>
        <v>0</v>
      </c>
      <c r="V30" s="198">
        <f>ROUND(N(data!AE76), 0)</f>
        <v>0</v>
      </c>
      <c r="W30" s="198">
        <f>ROUND(N(data!AE77), 0)</f>
        <v>196</v>
      </c>
      <c r="X30" s="198">
        <f>ROUND(N(data!AE78), 0)</f>
        <v>34526</v>
      </c>
      <c r="Y30" s="198">
        <f>ROUND(N(data!AE79), 0)</f>
        <v>783</v>
      </c>
      <c r="Z30" s="198">
        <f>ROUND(N(data!AE80), 0)</f>
        <v>1343</v>
      </c>
      <c r="AA30" s="198">
        <f>ROUND(N(data!AE81), 0)</f>
        <v>0</v>
      </c>
      <c r="AB30" s="198">
        <f>ROUND(N(data!AE82), 0)</f>
        <v>2</v>
      </c>
      <c r="AC30" s="198">
        <f>ROUND(N(data!AE83), 0)</f>
        <v>5872</v>
      </c>
      <c r="AD30" s="198">
        <f>ROUND(N(data!AE84), 0)</f>
        <v>0</v>
      </c>
      <c r="AE30" s="198">
        <f>ROUND(N(data!AE89), 0)</f>
        <v>7145028</v>
      </c>
      <c r="AF30" s="198">
        <f>ROUND(N(data!AE87), 0)</f>
        <v>2263249</v>
      </c>
      <c r="AG30" s="198">
        <f>ROUND(N(data!AE90), 0)</f>
        <v>4213</v>
      </c>
      <c r="AH30" s="198">
        <f>ROUND(N(data!AE91), 0)</f>
        <v>0</v>
      </c>
      <c r="AI30" s="198">
        <f>ROUND(N(data!AE92), 0)</f>
        <v>1483</v>
      </c>
      <c r="AJ30" s="198">
        <f>ROUND(N(data!AE93), 0)</f>
        <v>0</v>
      </c>
      <c r="AK30" s="271">
        <f>ROUND(N(data!AE94), 2)</f>
        <v>2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197</v>
      </c>
      <c r="B31" s="200" t="str">
        <f>RIGHT(data!$C$96,4)</f>
        <v>2024</v>
      </c>
      <c r="C31" s="12" t="str">
        <f>data!AF$55</f>
        <v>7220</v>
      </c>
      <c r="D31" s="12" t="s">
        <v>1159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197</v>
      </c>
      <c r="B32" s="200" t="str">
        <f>RIGHT(data!$C$96,4)</f>
        <v>2024</v>
      </c>
      <c r="C32" s="12" t="str">
        <f>data!AG$55</f>
        <v>7230</v>
      </c>
      <c r="D32" s="12" t="s">
        <v>1159</v>
      </c>
      <c r="E32" s="198">
        <f>ROUND(N(data!AG59), 0)</f>
        <v>54495</v>
      </c>
      <c r="F32" s="271">
        <f>ROUND(N(data!AG60), 2)</f>
        <v>104</v>
      </c>
      <c r="G32" s="198">
        <f>ROUND(N(data!AG61), 0)</f>
        <v>10059255</v>
      </c>
      <c r="H32" s="198">
        <f>ROUND(N(data!AG62), 0)</f>
        <v>1677046</v>
      </c>
      <c r="I32" s="198">
        <f>ROUND(N(data!AG63), 0)</f>
        <v>1374393</v>
      </c>
      <c r="J32" s="198">
        <f>ROUND(N(data!AG64), 0)</f>
        <v>1869254</v>
      </c>
      <c r="K32" s="198">
        <f>ROUND(N(data!AG65), 0)</f>
        <v>0</v>
      </c>
      <c r="L32" s="198">
        <f>ROUND(N(data!AG66), 0)</f>
        <v>10437154</v>
      </c>
      <c r="M32" s="198">
        <f>ROUND(N(data!AG67), 0)</f>
        <v>633702</v>
      </c>
      <c r="N32" s="198">
        <f>ROUND(N(data!AG68), 0)</f>
        <v>1719999</v>
      </c>
      <c r="O32" s="198">
        <f>ROUND(N(data!AG69), 0)</f>
        <v>2540309</v>
      </c>
      <c r="P32" s="198">
        <f>ROUND(N(data!AG70), 0)</f>
        <v>0</v>
      </c>
      <c r="Q32" s="198">
        <f>ROUND(N(data!AG71), 0)</f>
        <v>1461035</v>
      </c>
      <c r="R32" s="198">
        <f>ROUND(N(data!AG72), 0)</f>
        <v>94612</v>
      </c>
      <c r="S32" s="198">
        <f>ROUND(N(data!AG73), 0)</f>
        <v>75270</v>
      </c>
      <c r="T32" s="198">
        <f>ROUND(N(data!AG74), 0)</f>
        <v>50650</v>
      </c>
      <c r="U32" s="198">
        <f>ROUND(N(data!AG75), 0)</f>
        <v>0</v>
      </c>
      <c r="V32" s="198">
        <f>ROUND(N(data!AG76), 0)</f>
        <v>0</v>
      </c>
      <c r="W32" s="198">
        <f>ROUND(N(data!AG77), 0)</f>
        <v>4512</v>
      </c>
      <c r="X32" s="198">
        <f>ROUND(N(data!AG78), 0)</f>
        <v>412337</v>
      </c>
      <c r="Y32" s="198">
        <f>ROUND(N(data!AG79), 0)</f>
        <v>0</v>
      </c>
      <c r="Z32" s="198">
        <f>ROUND(N(data!AG80), 0)</f>
        <v>16079</v>
      </c>
      <c r="AA32" s="198">
        <f>ROUND(N(data!AG81), 0)</f>
        <v>30304</v>
      </c>
      <c r="AB32" s="198">
        <f>ROUND(N(data!AG82), 0)</f>
        <v>114108</v>
      </c>
      <c r="AC32" s="198">
        <f>ROUND(N(data!AG83), 0)</f>
        <v>281402</v>
      </c>
      <c r="AD32" s="198">
        <f>ROUND(N(data!AG84), 0)</f>
        <v>0</v>
      </c>
      <c r="AE32" s="198">
        <f>ROUND(N(data!AG89), 0)</f>
        <v>222735556</v>
      </c>
      <c r="AF32" s="198">
        <f>ROUND(N(data!AG87), 0)</f>
        <v>28567202</v>
      </c>
      <c r="AG32" s="198">
        <f>ROUND(N(data!AG90), 0)</f>
        <v>6486</v>
      </c>
      <c r="AH32" s="198">
        <f>ROUND(N(data!AG91), 0)</f>
        <v>939</v>
      </c>
      <c r="AI32" s="198">
        <f>ROUND(N(data!AG92), 0)</f>
        <v>1496</v>
      </c>
      <c r="AJ32" s="198">
        <f>ROUND(N(data!AG93), 0)</f>
        <v>0</v>
      </c>
      <c r="AK32" s="271">
        <f>ROUND(N(data!AG94), 2)</f>
        <v>67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197</v>
      </c>
      <c r="B33" s="200" t="str">
        <f>RIGHT(data!$C$96,4)</f>
        <v>2024</v>
      </c>
      <c r="C33" s="12" t="str">
        <f>data!AH$55</f>
        <v>7240</v>
      </c>
      <c r="D33" s="12" t="s">
        <v>1159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197</v>
      </c>
      <c r="B34" s="200" t="str">
        <f>RIGHT(data!$C$96,4)</f>
        <v>2024</v>
      </c>
      <c r="C34" s="12" t="str">
        <f>data!AI$55</f>
        <v>7250</v>
      </c>
      <c r="D34" s="12" t="s">
        <v>1159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395</v>
      </c>
      <c r="AI34" s="198">
        <f>ROUND(N(data!AI92), 0)</f>
        <v>1753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197</v>
      </c>
      <c r="B35" s="200" t="str">
        <f>RIGHT(data!$C$96,4)</f>
        <v>2024</v>
      </c>
      <c r="C35" s="12" t="str">
        <f>data!AJ$55</f>
        <v>7260</v>
      </c>
      <c r="D35" s="12" t="s">
        <v>1159</v>
      </c>
      <c r="E35" s="198">
        <f>ROUND(N(data!AJ59), 0)</f>
        <v>0</v>
      </c>
      <c r="F35" s="271">
        <f>ROUND(N(data!AJ60), 2)</f>
        <v>0</v>
      </c>
      <c r="G35" s="198">
        <f>ROUND(N(data!AJ61), 0)</f>
        <v>470066</v>
      </c>
      <c r="H35" s="198">
        <f>ROUND(N(data!AJ62), 0)</f>
        <v>56294</v>
      </c>
      <c r="I35" s="198">
        <f>ROUND(N(data!AJ63), 0)</f>
        <v>107858</v>
      </c>
      <c r="J35" s="198">
        <f>ROUND(N(data!AJ64), 0)</f>
        <v>51691</v>
      </c>
      <c r="K35" s="198">
        <f>ROUND(N(data!AJ65), 0)</f>
        <v>0</v>
      </c>
      <c r="L35" s="198">
        <f>ROUND(N(data!AJ66), 0)</f>
        <v>134895</v>
      </c>
      <c r="M35" s="198">
        <f>ROUND(N(data!AJ67), 0)</f>
        <v>0</v>
      </c>
      <c r="N35" s="198">
        <f>ROUND(N(data!AJ68), 0)</f>
        <v>155</v>
      </c>
      <c r="O35" s="198">
        <f>ROUND(N(data!AJ69), 0)</f>
        <v>50030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11412</v>
      </c>
      <c r="X35" s="198">
        <f>ROUND(N(data!AJ78), 0)</f>
        <v>35371</v>
      </c>
      <c r="Y35" s="198">
        <f>ROUND(N(data!AJ79), 0)</f>
        <v>0</v>
      </c>
      <c r="Z35" s="198">
        <f>ROUND(N(data!AJ80), 0)</f>
        <v>189</v>
      </c>
      <c r="AA35" s="198">
        <f>ROUND(N(data!AJ81), 0)</f>
        <v>0</v>
      </c>
      <c r="AB35" s="198">
        <f>ROUND(N(data!AJ82), 0)</f>
        <v>0</v>
      </c>
      <c r="AC35" s="198">
        <f>ROUND(N(data!AJ83), 0)</f>
        <v>3058</v>
      </c>
      <c r="AD35" s="198">
        <f>ROUND(N(data!AJ84), 0)</f>
        <v>0</v>
      </c>
      <c r="AE35" s="198">
        <f>ROUND(N(data!AJ89), 0)</f>
        <v>308401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197</v>
      </c>
      <c r="B36" s="200" t="str">
        <f>RIGHT(data!$C$96,4)</f>
        <v>2024</v>
      </c>
      <c r="C36" s="12" t="str">
        <f>data!AK$55</f>
        <v>7310</v>
      </c>
      <c r="D36" s="12" t="s">
        <v>1159</v>
      </c>
      <c r="E36" s="198">
        <f>ROUND(N(data!AK59), 0)</f>
        <v>6731</v>
      </c>
      <c r="F36" s="271">
        <f>ROUND(N(data!AK60), 2)</f>
        <v>5</v>
      </c>
      <c r="G36" s="198">
        <f>ROUND(N(data!AK61), 0)</f>
        <v>240413</v>
      </c>
      <c r="H36" s="198">
        <f>ROUND(N(data!AK62), 0)</f>
        <v>41175</v>
      </c>
      <c r="I36" s="198">
        <f>ROUND(N(data!AK63), 0)</f>
        <v>0</v>
      </c>
      <c r="J36" s="198">
        <f>ROUND(N(data!AK64), 0)</f>
        <v>2138</v>
      </c>
      <c r="K36" s="198">
        <f>ROUND(N(data!AK65), 0)</f>
        <v>0</v>
      </c>
      <c r="L36" s="198">
        <f>ROUND(N(data!AK66), 0)</f>
        <v>88803</v>
      </c>
      <c r="M36" s="198">
        <f>ROUND(N(data!AK67), 0)</f>
        <v>0</v>
      </c>
      <c r="N36" s="198">
        <f>ROUND(N(data!AK68), 0)</f>
        <v>0</v>
      </c>
      <c r="O36" s="198">
        <f>ROUND(N(data!AK69), 0)</f>
        <v>8634</v>
      </c>
      <c r="P36" s="198">
        <f>ROUND(N(data!AK70), 0)</f>
        <v>0</v>
      </c>
      <c r="Q36" s="198">
        <f>ROUND(N(data!AK71), 0)</f>
        <v>0</v>
      </c>
      <c r="R36" s="198">
        <f>ROUND(N(data!AK72), 0)</f>
        <v>711</v>
      </c>
      <c r="S36" s="198">
        <f>ROUND(N(data!AK73), 0)</f>
        <v>1806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5212</v>
      </c>
      <c r="Y36" s="198">
        <f>ROUND(N(data!AK79), 0)</f>
        <v>0</v>
      </c>
      <c r="Z36" s="198">
        <f>ROUND(N(data!AK80), 0)</f>
        <v>260</v>
      </c>
      <c r="AA36" s="198">
        <f>ROUND(N(data!AK81), 0)</f>
        <v>0</v>
      </c>
      <c r="AB36" s="198">
        <f>ROUND(N(data!AK82), 0)</f>
        <v>0</v>
      </c>
      <c r="AC36" s="198">
        <f>ROUND(N(data!AK83), 0)</f>
        <v>645</v>
      </c>
      <c r="AD36" s="198">
        <f>ROUND(N(data!AK84), 0)</f>
        <v>0</v>
      </c>
      <c r="AE36" s="198">
        <f>ROUND(N(data!AK89), 0)</f>
        <v>1748184</v>
      </c>
      <c r="AF36" s="198">
        <f>ROUND(N(data!AK87), 0)</f>
        <v>1150770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197</v>
      </c>
      <c r="B37" s="200" t="str">
        <f>RIGHT(data!$C$96,4)</f>
        <v>2024</v>
      </c>
      <c r="C37" s="12" t="str">
        <f>data!AL$55</f>
        <v>7320</v>
      </c>
      <c r="D37" s="12" t="s">
        <v>1159</v>
      </c>
      <c r="E37" s="198">
        <f>ROUND(N(data!AL59), 0)</f>
        <v>1648</v>
      </c>
      <c r="F37" s="271">
        <f>ROUND(N(data!AL60), 2)</f>
        <v>2</v>
      </c>
      <c r="G37" s="198">
        <f>ROUND(N(data!AL61), 0)</f>
        <v>37187</v>
      </c>
      <c r="H37" s="198">
        <f>ROUND(N(data!AL62), 0)</f>
        <v>5857</v>
      </c>
      <c r="I37" s="198">
        <f>ROUND(N(data!AL63), 0)</f>
        <v>38520</v>
      </c>
      <c r="J37" s="198">
        <f>ROUND(N(data!AL64), 0)</f>
        <v>1900</v>
      </c>
      <c r="K37" s="198">
        <f>ROUND(N(data!AL65), 0)</f>
        <v>0</v>
      </c>
      <c r="L37" s="198">
        <f>ROUND(N(data!AL66), 0)</f>
        <v>108936</v>
      </c>
      <c r="M37" s="198">
        <f>ROUND(N(data!AL67), 0)</f>
        <v>0</v>
      </c>
      <c r="N37" s="198">
        <f>ROUND(N(data!AL68), 0)</f>
        <v>0</v>
      </c>
      <c r="O37" s="198">
        <f>ROUND(N(data!AL69), 0)</f>
        <v>4720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753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3926</v>
      </c>
      <c r="Y37" s="198">
        <f>ROUND(N(data!AL79), 0)</f>
        <v>0</v>
      </c>
      <c r="Z37" s="198">
        <f>ROUND(N(data!AL80), 0)</f>
        <v>41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739669</v>
      </c>
      <c r="AF37" s="198">
        <f>ROUND(N(data!AL87), 0)</f>
        <v>513706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197</v>
      </c>
      <c r="B38" s="200" t="str">
        <f>RIGHT(data!$C$96,4)</f>
        <v>2024</v>
      </c>
      <c r="C38" s="12" t="str">
        <f>data!AM$55</f>
        <v>7330</v>
      </c>
      <c r="D38" s="12" t="s">
        <v>1159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197</v>
      </c>
      <c r="B39" s="200" t="str">
        <f>RIGHT(data!$C$96,4)</f>
        <v>2024</v>
      </c>
      <c r="C39" s="12" t="str">
        <f>data!AN$55</f>
        <v>7340</v>
      </c>
      <c r="D39" s="12" t="s">
        <v>1159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197</v>
      </c>
      <c r="B40" s="200" t="str">
        <f>RIGHT(data!$C$96,4)</f>
        <v>2024</v>
      </c>
      <c r="C40" s="12" t="str">
        <f>data!AO$55</f>
        <v>7350</v>
      </c>
      <c r="D40" s="12" t="s">
        <v>1159</v>
      </c>
      <c r="E40" s="198">
        <f>ROUND(N(data!AO59), 0)</f>
        <v>0</v>
      </c>
      <c r="F40" s="271">
        <f>ROUND(N(data!AO60), 2)</f>
        <v>19</v>
      </c>
      <c r="G40" s="198">
        <f>ROUND(N(data!AO61), 0)</f>
        <v>1267185</v>
      </c>
      <c r="H40" s="198">
        <f>ROUND(N(data!AO62), 0)</f>
        <v>324036</v>
      </c>
      <c r="I40" s="198">
        <f>ROUND(N(data!AO63), 0)</f>
        <v>138501</v>
      </c>
      <c r="J40" s="198">
        <f>ROUND(N(data!AO64), 0)</f>
        <v>243649</v>
      </c>
      <c r="K40" s="198">
        <f>ROUND(N(data!AO65), 0)</f>
        <v>0</v>
      </c>
      <c r="L40" s="198">
        <f>ROUND(N(data!AO66), 0)</f>
        <v>-2197366</v>
      </c>
      <c r="M40" s="198">
        <f>ROUND(N(data!AO67), 0)</f>
        <v>17838</v>
      </c>
      <c r="N40" s="198">
        <f>ROUND(N(data!AO68), 0)</f>
        <v>0</v>
      </c>
      <c r="O40" s="198">
        <f>ROUND(N(data!AO69), 0)</f>
        <v>31689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28077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3612</v>
      </c>
      <c r="AD40" s="198">
        <f>ROUND(N(data!AO84), 0)</f>
        <v>0</v>
      </c>
      <c r="AE40" s="198">
        <f>ROUND(N(data!AO89), 0)</f>
        <v>14569</v>
      </c>
      <c r="AF40" s="198">
        <f>ROUND(N(data!AO87), 0)</f>
        <v>14569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197</v>
      </c>
      <c r="B41" s="200" t="str">
        <f>RIGHT(data!$C$96,4)</f>
        <v>2024</v>
      </c>
      <c r="C41" s="12" t="str">
        <f>data!AP$55</f>
        <v>7380</v>
      </c>
      <c r="D41" s="12" t="s">
        <v>1159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197</v>
      </c>
      <c r="B42" s="200" t="str">
        <f>RIGHT(data!$C$96,4)</f>
        <v>2024</v>
      </c>
      <c r="C42" s="12" t="str">
        <f>data!AQ$55</f>
        <v>7390</v>
      </c>
      <c r="D42" s="12" t="s">
        <v>1159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197</v>
      </c>
      <c r="B43" s="200" t="str">
        <f>RIGHT(data!$C$96,4)</f>
        <v>2024</v>
      </c>
      <c r="C43" s="12" t="str">
        <f>data!AR$55</f>
        <v>7400</v>
      </c>
      <c r="D43" s="12" t="s">
        <v>1159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197</v>
      </c>
      <c r="B44" s="200" t="str">
        <f>RIGHT(data!$C$96,4)</f>
        <v>2024</v>
      </c>
      <c r="C44" s="12" t="str">
        <f>data!AS$55</f>
        <v>7410</v>
      </c>
      <c r="D44" s="12" t="s">
        <v>1159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197</v>
      </c>
      <c r="B45" s="200" t="str">
        <f>RIGHT(data!$C$96,4)</f>
        <v>2024</v>
      </c>
      <c r="C45" s="12" t="str">
        <f>data!AT$55</f>
        <v>7420</v>
      </c>
      <c r="D45" s="12" t="s">
        <v>1159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197</v>
      </c>
      <c r="B46" s="200" t="str">
        <f>RIGHT(data!$C$96,4)</f>
        <v>2024</v>
      </c>
      <c r="C46" s="12" t="str">
        <f>data!AU$55</f>
        <v>7430</v>
      </c>
      <c r="D46" s="12" t="s">
        <v>1159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197</v>
      </c>
      <c r="B47" s="200" t="str">
        <f>RIGHT(data!$C$96,4)</f>
        <v>2024</v>
      </c>
      <c r="C47" s="12" t="str">
        <f>data!AV$55</f>
        <v>7490</v>
      </c>
      <c r="D47" s="12" t="s">
        <v>1159</v>
      </c>
      <c r="E47" s="198">
        <f>ROUND(N(data!AV59), 0)</f>
        <v>0</v>
      </c>
      <c r="F47" s="271">
        <f>ROUND(N(data!AV60), 2)</f>
        <v>13</v>
      </c>
      <c r="G47" s="198">
        <f>ROUND(N(data!AV61), 0)</f>
        <v>1348330</v>
      </c>
      <c r="H47" s="198">
        <f>ROUND(N(data!AV62), 0)</f>
        <v>212438</v>
      </c>
      <c r="I47" s="198">
        <f>ROUND(N(data!AV63), 0)</f>
        <v>159831</v>
      </c>
      <c r="J47" s="198">
        <f>ROUND(N(data!AV64), 0)</f>
        <v>340849</v>
      </c>
      <c r="K47" s="198">
        <f>ROUND(N(data!AV65), 0)</f>
        <v>0</v>
      </c>
      <c r="L47" s="198">
        <f>ROUND(N(data!AV66), 0)</f>
        <v>1077333</v>
      </c>
      <c r="M47" s="198">
        <f>ROUND(N(data!AV67), 0)</f>
        <v>174133</v>
      </c>
      <c r="N47" s="198">
        <f>ROUND(N(data!AV68), 0)</f>
        <v>27651</v>
      </c>
      <c r="O47" s="198">
        <f>ROUND(N(data!AV69), 0)</f>
        <v>105944</v>
      </c>
      <c r="P47" s="198">
        <f>ROUND(N(data!AV70), 0)</f>
        <v>0</v>
      </c>
      <c r="Q47" s="198">
        <f>ROUND(N(data!AV71), 0)</f>
        <v>20312</v>
      </c>
      <c r="R47" s="198">
        <f>ROUND(N(data!AV72), 0)</f>
        <v>210</v>
      </c>
      <c r="S47" s="198">
        <f>ROUND(N(data!AV73), 0)</f>
        <v>21503</v>
      </c>
      <c r="T47" s="198">
        <f>ROUND(N(data!AV74), 0)</f>
        <v>3434</v>
      </c>
      <c r="U47" s="198">
        <f>ROUND(N(data!AV75), 0)</f>
        <v>0</v>
      </c>
      <c r="V47" s="198">
        <f>ROUND(N(data!AV76), 0)</f>
        <v>0</v>
      </c>
      <c r="W47" s="198">
        <f>ROUND(N(data!AV77), 0)</f>
        <v>1002</v>
      </c>
      <c r="X47" s="198">
        <f>ROUND(N(data!AV78), 0)</f>
        <v>53447</v>
      </c>
      <c r="Y47" s="198">
        <f>ROUND(N(data!AV79), 0)</f>
        <v>0</v>
      </c>
      <c r="Z47" s="198">
        <f>ROUND(N(data!AV80), 0)</f>
        <v>914</v>
      </c>
      <c r="AA47" s="198">
        <f>ROUND(N(data!AV81), 0)</f>
        <v>0</v>
      </c>
      <c r="AB47" s="198">
        <f>ROUND(N(data!AV82), 0)</f>
        <v>0</v>
      </c>
      <c r="AC47" s="198">
        <f>ROUND(N(data!AV83), 0)</f>
        <v>5123</v>
      </c>
      <c r="AD47" s="198">
        <f>ROUND(N(data!AV84), 0)</f>
        <v>0</v>
      </c>
      <c r="AE47" s="198">
        <f>ROUND(N(data!AV89), 0)</f>
        <v>10151592</v>
      </c>
      <c r="AF47" s="198">
        <f>ROUND(N(data!AV87), 0)</f>
        <v>1916334</v>
      </c>
      <c r="AG47" s="198">
        <f>ROUND(N(data!AV90), 0)</f>
        <v>2191</v>
      </c>
      <c r="AH47" s="198">
        <f>ROUND(N(data!AV91), 0)</f>
        <v>163</v>
      </c>
      <c r="AI47" s="198">
        <f>ROUND(N(data!AV92), 0)</f>
        <v>15829</v>
      </c>
      <c r="AJ47" s="198">
        <f>ROUND(N(data!AV93), 0)</f>
        <v>0</v>
      </c>
      <c r="AK47" s="271">
        <f>ROUND(N(data!AV94), 2)</f>
        <v>35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197</v>
      </c>
      <c r="B48" s="200" t="str">
        <f>RIGHT(data!$C$96,4)</f>
        <v>2024</v>
      </c>
      <c r="C48" s="12" t="str">
        <f>data!AW$55</f>
        <v>8200</v>
      </c>
      <c r="D48" s="12" t="s">
        <v>1159</v>
      </c>
      <c r="E48" s="198">
        <f>ROUND(N(data!AW59), 0)</f>
        <v>0</v>
      </c>
      <c r="F48" s="271">
        <f>ROUND(N(data!AW60), 2)</f>
        <v>9</v>
      </c>
      <c r="G48" s="198">
        <f>ROUND(N(data!AW61), 0)</f>
        <v>705511</v>
      </c>
      <c r="H48" s="198">
        <f>ROUND(N(data!AW62), 0)</f>
        <v>132967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-1722138</v>
      </c>
      <c r="M48" s="198">
        <f>ROUND(N(data!AW67), 0)</f>
        <v>0</v>
      </c>
      <c r="N48" s="198">
        <f>ROUND(N(data!AW68), 0)</f>
        <v>0</v>
      </c>
      <c r="O48" s="198">
        <f>ROUND(N(data!AW69), 0)</f>
        <v>21396</v>
      </c>
      <c r="P48" s="198">
        <f>ROUND(N(data!AW70), 0)</f>
        <v>0</v>
      </c>
      <c r="Q48" s="198">
        <f>ROUND(N(data!AW71), 0)</f>
        <v>19040</v>
      </c>
      <c r="R48" s="198">
        <f>ROUND(N(data!AW72), 0)</f>
        <v>1221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730</v>
      </c>
      <c r="AA48" s="198">
        <f>ROUND(N(data!AW81), 0)</f>
        <v>0</v>
      </c>
      <c r="AB48" s="198">
        <f>ROUND(N(data!AW82), 0)</f>
        <v>0</v>
      </c>
      <c r="AC48" s="198">
        <f>ROUND(N(data!AW83), 0)</f>
        <v>404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197</v>
      </c>
      <c r="B49" s="200" t="str">
        <f>RIGHT(data!$C$96,4)</f>
        <v>2024</v>
      </c>
      <c r="C49" s="12" t="str">
        <f>data!AX$55</f>
        <v>8310</v>
      </c>
      <c r="D49" s="12" t="s">
        <v>1159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197</v>
      </c>
      <c r="B50" s="200" t="str">
        <f>RIGHT(data!$C$96,4)</f>
        <v>2024</v>
      </c>
      <c r="C50" s="12" t="str">
        <f>data!AY$55</f>
        <v>8320</v>
      </c>
      <c r="D50" s="12" t="s">
        <v>1159</v>
      </c>
      <c r="E50" s="198">
        <f>ROUND(N(data!AY59), 0)</f>
        <v>51617</v>
      </c>
      <c r="F50" s="271">
        <f>ROUND(N(data!AY60), 2)</f>
        <v>23</v>
      </c>
      <c r="G50" s="198">
        <f>ROUND(N(data!AY61), 0)</f>
        <v>1151474</v>
      </c>
      <c r="H50" s="198">
        <f>ROUND(N(data!AY62), 0)</f>
        <v>291049</v>
      </c>
      <c r="I50" s="198">
        <f>ROUND(N(data!AY63), 0)</f>
        <v>0</v>
      </c>
      <c r="J50" s="198">
        <f>ROUND(N(data!AY64), 0)</f>
        <v>496609</v>
      </c>
      <c r="K50" s="198">
        <f>ROUND(N(data!AY65), 0)</f>
        <v>0</v>
      </c>
      <c r="L50" s="198">
        <f>ROUND(N(data!AY66), 0)</f>
        <v>-1950852</v>
      </c>
      <c r="M50" s="198">
        <f>ROUND(N(data!AY67), 0)</f>
        <v>14652</v>
      </c>
      <c r="N50" s="198">
        <f>ROUND(N(data!AY68), 0)</f>
        <v>0</v>
      </c>
      <c r="O50" s="198">
        <f>ROUND(N(data!AY69), 0)</f>
        <v>67746</v>
      </c>
      <c r="P50" s="198">
        <f>ROUND(N(data!AY70), 0)</f>
        <v>0</v>
      </c>
      <c r="Q50" s="198">
        <f>ROUND(N(data!AY71), 0)</f>
        <v>0</v>
      </c>
      <c r="R50" s="198">
        <f>ROUND(N(data!AY72), 0)</f>
        <v>14673</v>
      </c>
      <c r="S50" s="198">
        <f>ROUND(N(data!AY73), 0)</f>
        <v>29692</v>
      </c>
      <c r="T50" s="198">
        <f>ROUND(N(data!AY74), 0)</f>
        <v>44</v>
      </c>
      <c r="U50" s="198">
        <f>ROUND(N(data!AY75), 0)</f>
        <v>0</v>
      </c>
      <c r="V50" s="198">
        <f>ROUND(N(data!AY76), 0)</f>
        <v>0</v>
      </c>
      <c r="W50" s="198">
        <f>ROUND(N(data!AY77), 0)</f>
        <v>17649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2</v>
      </c>
      <c r="AC50" s="198">
        <f>ROUND(N(data!AY83), 0)</f>
        <v>5687</v>
      </c>
      <c r="AD50" s="198">
        <f>ROUND(N(data!AY84), 0)</f>
        <v>433697</v>
      </c>
      <c r="AE50" s="198">
        <f>ROUND(N(data!AY89), 0)</f>
        <v>0</v>
      </c>
      <c r="AF50" s="198">
        <f>ROUND(N(data!AY87), 0)</f>
        <v>0</v>
      </c>
      <c r="AG50" s="198">
        <f>ROUND(N(data!AY90), 0)</f>
        <v>5479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197</v>
      </c>
      <c r="B51" s="200" t="str">
        <f>RIGHT(data!$C$96,4)</f>
        <v>2024</v>
      </c>
      <c r="C51" s="12" t="str">
        <f>data!AZ$55</f>
        <v>8330</v>
      </c>
      <c r="D51" s="12" t="s">
        <v>1159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197</v>
      </c>
      <c r="B52" s="200" t="str">
        <f>RIGHT(data!$C$96,4)</f>
        <v>2024</v>
      </c>
      <c r="C52" s="12" t="str">
        <f>data!BA$55</f>
        <v>8350</v>
      </c>
      <c r="D52" s="12" t="s">
        <v>1159</v>
      </c>
      <c r="E52" s="198">
        <f>ROUND(N(data!BA59), 0)</f>
        <v>0</v>
      </c>
      <c r="F52" s="271">
        <f>ROUND(N(data!BA60), 2)</f>
        <v>0</v>
      </c>
      <c r="G52" s="198">
        <f>ROUND(N(data!BA61), 0)</f>
        <v>49900</v>
      </c>
      <c r="H52" s="198">
        <f>ROUND(N(data!BA62), 0)</f>
        <v>13932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-462620</v>
      </c>
      <c r="M52" s="198">
        <f>ROUND(N(data!BA67), 0)</f>
        <v>0</v>
      </c>
      <c r="N52" s="198">
        <f>ROUND(N(data!BA68), 0)</f>
        <v>0</v>
      </c>
      <c r="O52" s="198">
        <f>ROUND(N(data!BA69), 0)</f>
        <v>434791</v>
      </c>
      <c r="P52" s="198">
        <f>ROUND(N(data!BA70), 0)</f>
        <v>0</v>
      </c>
      <c r="Q52" s="198">
        <f>ROUND(N(data!BA71), 0)</f>
        <v>0</v>
      </c>
      <c r="R52" s="198">
        <f>ROUND(N(data!BA72), 0)</f>
        <v>1655</v>
      </c>
      <c r="S52" s="198">
        <f>ROUND(N(data!BA73), 0)</f>
        <v>6477</v>
      </c>
      <c r="T52" s="198">
        <f>ROUND(N(data!BA74), 0)</f>
        <v>425407</v>
      </c>
      <c r="U52" s="198">
        <f>ROUND(N(data!BA75), 0)</f>
        <v>0</v>
      </c>
      <c r="V52" s="198">
        <f>ROUND(N(data!BA76), 0)</f>
        <v>0</v>
      </c>
      <c r="W52" s="198">
        <f>ROUND(N(data!BA77), 0)</f>
        <v>1253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197</v>
      </c>
      <c r="B53" s="200" t="str">
        <f>RIGHT(data!$C$96,4)</f>
        <v>2024</v>
      </c>
      <c r="C53" s="12" t="str">
        <f>data!BB$55</f>
        <v>8360</v>
      </c>
      <c r="D53" s="12" t="s">
        <v>1159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371529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197</v>
      </c>
      <c r="B54" s="200" t="str">
        <f>RIGHT(data!$C$96,4)</f>
        <v>2024</v>
      </c>
      <c r="C54" s="12" t="str">
        <f>data!BC$55</f>
        <v>8370</v>
      </c>
      <c r="D54" s="12" t="s">
        <v>1159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261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197</v>
      </c>
      <c r="B55" s="200" t="str">
        <f>RIGHT(data!$C$96,4)</f>
        <v>2024</v>
      </c>
      <c r="C55" s="12" t="str">
        <f>data!BD$55</f>
        <v>8420</v>
      </c>
      <c r="D55" s="12" t="s">
        <v>1159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2565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197</v>
      </c>
      <c r="B56" s="200" t="str">
        <f>RIGHT(data!$C$96,4)</f>
        <v>2024</v>
      </c>
      <c r="C56" s="12" t="str">
        <f>data!BE$55</f>
        <v>8430</v>
      </c>
      <c r="D56" s="12" t="s">
        <v>1159</v>
      </c>
      <c r="E56" s="198">
        <f>ROUND(N(data!BE59), 0)</f>
        <v>209704</v>
      </c>
      <c r="F56" s="271">
        <f>ROUND(N(data!BE60), 2)</f>
        <v>5</v>
      </c>
      <c r="G56" s="198">
        <f>ROUND(N(data!BE61), 0)</f>
        <v>581827</v>
      </c>
      <c r="H56" s="198">
        <f>ROUND(N(data!BE62), 0)</f>
        <v>107338</v>
      </c>
      <c r="I56" s="198">
        <f>ROUND(N(data!BE63), 0)</f>
        <v>33091</v>
      </c>
      <c r="J56" s="198">
        <f>ROUND(N(data!BE64), 0)</f>
        <v>180517</v>
      </c>
      <c r="K56" s="198">
        <f>ROUND(N(data!BE65), 0)</f>
        <v>0</v>
      </c>
      <c r="L56" s="198">
        <f>ROUND(N(data!BE66), 0)</f>
        <v>-2359734</v>
      </c>
      <c r="M56" s="198">
        <f>ROUND(N(data!BE67), 0)</f>
        <v>437858</v>
      </c>
      <c r="N56" s="198">
        <f>ROUND(N(data!BE68), 0)</f>
        <v>1312</v>
      </c>
      <c r="O56" s="198">
        <f>ROUND(N(data!BE69), 0)</f>
        <v>2021777</v>
      </c>
      <c r="P56" s="198">
        <f>ROUND(N(data!BE70), 0)</f>
        <v>0</v>
      </c>
      <c r="Q56" s="198">
        <f>ROUND(N(data!BE71), 0)</f>
        <v>3140</v>
      </c>
      <c r="R56" s="198">
        <f>ROUND(N(data!BE72), 0)</f>
        <v>106</v>
      </c>
      <c r="S56" s="198">
        <f>ROUND(N(data!BE73), 0)</f>
        <v>44273</v>
      </c>
      <c r="T56" s="198">
        <f>ROUND(N(data!BE74), 0)</f>
        <v>4969</v>
      </c>
      <c r="U56" s="198">
        <f>ROUND(N(data!BE75), 0)</f>
        <v>0</v>
      </c>
      <c r="V56" s="198">
        <f>ROUND(N(data!BE76), 0)</f>
        <v>0</v>
      </c>
      <c r="W56" s="198">
        <f>ROUND(N(data!BE77), 0)</f>
        <v>890640</v>
      </c>
      <c r="X56" s="198">
        <f>ROUND(N(data!BE78), 0)</f>
        <v>0</v>
      </c>
      <c r="Y56" s="198">
        <f>ROUND(N(data!BE79), 0)</f>
        <v>0</v>
      </c>
      <c r="Z56" s="198">
        <f>ROUND(N(data!BE80), 0)</f>
        <v>1405</v>
      </c>
      <c r="AA56" s="198">
        <f>ROUND(N(data!BE81), 0)</f>
        <v>196</v>
      </c>
      <c r="AB56" s="198">
        <f>ROUND(N(data!BE82), 0)</f>
        <v>957011</v>
      </c>
      <c r="AC56" s="198">
        <f>ROUND(N(data!BE83), 0)</f>
        <v>120036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45772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197</v>
      </c>
      <c r="B57" s="200" t="str">
        <f>RIGHT(data!$C$96,4)</f>
        <v>2024</v>
      </c>
      <c r="C57" s="12" t="str">
        <f>data!BF$55</f>
        <v>8460</v>
      </c>
      <c r="D57" s="12" t="s">
        <v>1159</v>
      </c>
      <c r="E57" s="198">
        <f>ROUND(N(data!BF59), 0)</f>
        <v>0</v>
      </c>
      <c r="F57" s="271">
        <f>ROUND(N(data!BF60), 2)</f>
        <v>29</v>
      </c>
      <c r="G57" s="198">
        <f>ROUND(N(data!BF61), 0)</f>
        <v>1182673</v>
      </c>
      <c r="H57" s="198">
        <f>ROUND(N(data!BF62), 0)</f>
        <v>318952</v>
      </c>
      <c r="I57" s="198">
        <f>ROUND(N(data!BF63), 0)</f>
        <v>0</v>
      </c>
      <c r="J57" s="198">
        <f>ROUND(N(data!BF64), 0)</f>
        <v>216824</v>
      </c>
      <c r="K57" s="198">
        <f>ROUND(N(data!BF65), 0)</f>
        <v>0</v>
      </c>
      <c r="L57" s="198">
        <f>ROUND(N(data!BF66), 0)</f>
        <v>-2309486</v>
      </c>
      <c r="M57" s="198">
        <f>ROUND(N(data!BF67), 0)</f>
        <v>0</v>
      </c>
      <c r="N57" s="198">
        <f>ROUND(N(data!BF68), 0)</f>
        <v>0</v>
      </c>
      <c r="O57" s="198">
        <f>ROUND(N(data!BF69), 0)</f>
        <v>624742</v>
      </c>
      <c r="P57" s="198">
        <f>ROUND(N(data!BF70), 0)</f>
        <v>0</v>
      </c>
      <c r="Q57" s="198">
        <f>ROUND(N(data!BF71), 0)</f>
        <v>475535</v>
      </c>
      <c r="R57" s="198">
        <f>ROUND(N(data!BF72), 0)</f>
        <v>0</v>
      </c>
      <c r="S57" s="198">
        <f>ROUND(N(data!BF73), 0)</f>
        <v>17211</v>
      </c>
      <c r="T57" s="198">
        <f>ROUND(N(data!BF74), 0)</f>
        <v>118550</v>
      </c>
      <c r="U57" s="198">
        <f>ROUND(N(data!BF75), 0)</f>
        <v>0</v>
      </c>
      <c r="V57" s="198">
        <f>ROUND(N(data!BF76), 0)</f>
        <v>0</v>
      </c>
      <c r="W57" s="198">
        <f>ROUND(N(data!BF77), 0)</f>
        <v>231</v>
      </c>
      <c r="X57" s="198">
        <f>ROUND(N(data!BF78), 0)</f>
        <v>0</v>
      </c>
      <c r="Y57" s="198">
        <f>ROUND(N(data!BF79), 0)</f>
        <v>0</v>
      </c>
      <c r="Z57" s="198">
        <f>ROUND(N(data!BF80), 0)</f>
        <v>7</v>
      </c>
      <c r="AA57" s="198">
        <f>ROUND(N(data!BF81), 0)</f>
        <v>0</v>
      </c>
      <c r="AB57" s="198">
        <f>ROUND(N(data!BF82), 0)</f>
        <v>1</v>
      </c>
      <c r="AC57" s="198">
        <f>ROUND(N(data!BF83), 0)</f>
        <v>13206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2289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197</v>
      </c>
      <c r="B58" s="200" t="str">
        <f>RIGHT(data!$C$96,4)</f>
        <v>2024</v>
      </c>
      <c r="C58" s="12" t="str">
        <f>data!BG$55</f>
        <v>8470</v>
      </c>
      <c r="D58" s="12" t="s">
        <v>1159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197</v>
      </c>
      <c r="B59" s="200" t="str">
        <f>RIGHT(data!$C$96,4)</f>
        <v>2024</v>
      </c>
      <c r="C59" s="12" t="str">
        <f>data!BH$55</f>
        <v>8480</v>
      </c>
      <c r="D59" s="12" t="s">
        <v>1159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265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197</v>
      </c>
      <c r="B60" s="200" t="str">
        <f>RIGHT(data!$C$96,4)</f>
        <v>2024</v>
      </c>
      <c r="C60" s="12" t="str">
        <f>data!BI$55</f>
        <v>8490</v>
      </c>
      <c r="D60" s="12" t="s">
        <v>1159</v>
      </c>
      <c r="E60" s="198">
        <f>ROUND(N(data!BI59), 0)</f>
        <v>0</v>
      </c>
      <c r="F60" s="271">
        <f>ROUND(N(data!BI60), 2)</f>
        <v>5</v>
      </c>
      <c r="G60" s="198">
        <f>ROUND(N(data!BI61), 0)</f>
        <v>408184</v>
      </c>
      <c r="H60" s="198">
        <f>ROUND(N(data!BI62), 0)</f>
        <v>100186</v>
      </c>
      <c r="I60" s="198">
        <f>ROUND(N(data!BI63), 0)</f>
        <v>0</v>
      </c>
      <c r="J60" s="198">
        <f>ROUND(N(data!BI64), 0)</f>
        <v>122157</v>
      </c>
      <c r="K60" s="198">
        <f>ROUND(N(data!BI65), 0)</f>
        <v>0</v>
      </c>
      <c r="L60" s="198">
        <f>ROUND(N(data!BI66), 0)</f>
        <v>-1034177</v>
      </c>
      <c r="M60" s="198">
        <f>ROUND(N(data!BI67), 0)</f>
        <v>0</v>
      </c>
      <c r="N60" s="198">
        <f>ROUND(N(data!BI68), 0)</f>
        <v>2676</v>
      </c>
      <c r="O60" s="198">
        <f>ROUND(N(data!BI69), 0)</f>
        <v>80163</v>
      </c>
      <c r="P60" s="198">
        <f>ROUND(N(data!BI70), 0)</f>
        <v>36</v>
      </c>
      <c r="Q60" s="198">
        <f>ROUND(N(data!BI71), 0)</f>
        <v>0</v>
      </c>
      <c r="R60" s="198">
        <f>ROUND(N(data!BI72), 0)</f>
        <v>210</v>
      </c>
      <c r="S60" s="198">
        <f>ROUND(N(data!BI73), 0)</f>
        <v>78177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1741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197</v>
      </c>
      <c r="B61" s="200" t="str">
        <f>RIGHT(data!$C$96,4)</f>
        <v>2024</v>
      </c>
      <c r="C61" s="12" t="str">
        <f>data!BJ$55</f>
        <v>8510</v>
      </c>
      <c r="D61" s="12" t="s">
        <v>1159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197</v>
      </c>
      <c r="B62" s="200" t="str">
        <f>RIGHT(data!$C$96,4)</f>
        <v>2024</v>
      </c>
      <c r="C62" s="12" t="str">
        <f>data!BK$55</f>
        <v>8530</v>
      </c>
      <c r="D62" s="12" t="s">
        <v>1159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197</v>
      </c>
      <c r="B63" s="200" t="str">
        <f>RIGHT(data!$C$96,4)</f>
        <v>2024</v>
      </c>
      <c r="C63" s="12" t="str">
        <f>data!BL$55</f>
        <v>8560</v>
      </c>
      <c r="D63" s="12" t="s">
        <v>1159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773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634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197</v>
      </c>
      <c r="B64" s="200" t="str">
        <f>RIGHT(data!$C$96,4)</f>
        <v>2024</v>
      </c>
      <c r="C64" s="12" t="str">
        <f>data!BM$55</f>
        <v>8590</v>
      </c>
      <c r="D64" s="12" t="s">
        <v>1159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197</v>
      </c>
      <c r="B65" s="200" t="str">
        <f>RIGHT(data!$C$96,4)</f>
        <v>2024</v>
      </c>
      <c r="C65" s="12" t="str">
        <f>data!BN$55</f>
        <v>8610</v>
      </c>
      <c r="D65" s="12" t="s">
        <v>1159</v>
      </c>
      <c r="E65" s="198">
        <f>ROUND(N(data!BN59), 0)</f>
        <v>0</v>
      </c>
      <c r="F65" s="271">
        <f>ROUND(N(data!BN60), 2)</f>
        <v>0</v>
      </c>
      <c r="G65" s="198">
        <f>ROUND(N(data!BN61), 0)</f>
        <v>0</v>
      </c>
      <c r="H65" s="198">
        <f>ROUND(N(data!BN62), 0)</f>
        <v>0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0</v>
      </c>
      <c r="M65" s="198">
        <f>ROUND(N(data!BN67), 0)</f>
        <v>0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10381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197</v>
      </c>
      <c r="B66" s="200" t="str">
        <f>RIGHT(data!$C$96,4)</f>
        <v>2024</v>
      </c>
      <c r="C66" s="12" t="str">
        <f>data!BO$55</f>
        <v>8620</v>
      </c>
      <c r="D66" s="12" t="s">
        <v>1159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197</v>
      </c>
      <c r="B67" s="200" t="str">
        <f>RIGHT(data!$C$96,4)</f>
        <v>2024</v>
      </c>
      <c r="C67" s="12" t="str">
        <f>data!BP$55</f>
        <v>8630</v>
      </c>
      <c r="D67" s="12" t="s">
        <v>1159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499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166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166</v>
      </c>
      <c r="AD67" s="198">
        <f>ROUND(N(data!BP84), 0)</f>
        <v>30000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197</v>
      </c>
      <c r="B68" s="200" t="str">
        <f>RIGHT(data!$C$96,4)</f>
        <v>2024</v>
      </c>
      <c r="C68" s="12" t="str">
        <f>data!BQ$55</f>
        <v>8640</v>
      </c>
      <c r="D68" s="12" t="s">
        <v>1159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197</v>
      </c>
      <c r="B69" s="200" t="str">
        <f>RIGHT(data!$C$96,4)</f>
        <v>2024</v>
      </c>
      <c r="C69" s="12" t="str">
        <f>data!BR$55</f>
        <v>8650</v>
      </c>
      <c r="D69" s="12" t="s">
        <v>1159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25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197</v>
      </c>
      <c r="B70" s="200" t="str">
        <f>RIGHT(data!$C$96,4)</f>
        <v>2024</v>
      </c>
      <c r="C70" s="12" t="str">
        <f>data!BS$55</f>
        <v>8660</v>
      </c>
      <c r="D70" s="12" t="s">
        <v>1159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101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197</v>
      </c>
      <c r="B71" s="200" t="str">
        <f>RIGHT(data!$C$96,4)</f>
        <v>2024</v>
      </c>
      <c r="C71" s="12" t="str">
        <f>data!BT$55</f>
        <v>8670</v>
      </c>
      <c r="D71" s="12" t="s">
        <v>1159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197</v>
      </c>
      <c r="B72" s="200" t="str">
        <f>RIGHT(data!$C$96,4)</f>
        <v>2024</v>
      </c>
      <c r="C72" s="12" t="str">
        <f>data!BU$55</f>
        <v>8680</v>
      </c>
      <c r="D72" s="12" t="s">
        <v>1159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197</v>
      </c>
      <c r="B73" s="200" t="str">
        <f>RIGHT(data!$C$96,4)</f>
        <v>2024</v>
      </c>
      <c r="C73" s="12" t="str">
        <f>data!BV$55</f>
        <v>8690</v>
      </c>
      <c r="D73" s="12" t="s">
        <v>1159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1181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197</v>
      </c>
      <c r="B74" s="200" t="str">
        <f>RIGHT(data!$C$96,4)</f>
        <v>2024</v>
      </c>
      <c r="C74" s="12" t="str">
        <f>data!BW$55</f>
        <v>8700</v>
      </c>
      <c r="D74" s="12" t="s">
        <v>1159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1901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197</v>
      </c>
      <c r="B75" s="200" t="str">
        <f>RIGHT(data!$C$96,4)</f>
        <v>2024</v>
      </c>
      <c r="C75" s="12" t="str">
        <f>data!BX$55</f>
        <v>8710</v>
      </c>
      <c r="D75" s="12" t="s">
        <v>1159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29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197</v>
      </c>
      <c r="B76" s="200" t="str">
        <f>RIGHT(data!$C$96,4)</f>
        <v>2024</v>
      </c>
      <c r="C76" s="12" t="str">
        <f>data!BY$55</f>
        <v>8720</v>
      </c>
      <c r="D76" s="12" t="s">
        <v>1159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1165</v>
      </c>
      <c r="AH76" s="198">
        <f>ROUND(N(data!BY91), 0)</f>
        <v>0</v>
      </c>
      <c r="AI76" s="198">
        <f>ROUND(N(data!BY92), 0)</f>
        <v>410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197</v>
      </c>
      <c r="B77" s="200" t="str">
        <f>RIGHT(data!$C$96,4)</f>
        <v>2024</v>
      </c>
      <c r="C77" s="12" t="str">
        <f>data!BZ$55</f>
        <v>8730</v>
      </c>
      <c r="D77" s="12" t="s">
        <v>1159</v>
      </c>
      <c r="E77" s="198">
        <f>ROUND(N(data!BZ59), 0)</f>
        <v>0</v>
      </c>
      <c r="F77" s="271">
        <f>ROUND(N(data!BZ60), 2)</f>
        <v>9</v>
      </c>
      <c r="G77" s="198">
        <f>ROUND(N(data!BZ61), 0)</f>
        <v>63514</v>
      </c>
      <c r="H77" s="198">
        <f>ROUND(N(data!BZ62), 0)</f>
        <v>14042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1119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460</v>
      </c>
      <c r="AA77" s="198">
        <f>ROUND(N(data!BZ81), 0)</f>
        <v>0</v>
      </c>
      <c r="AB77" s="198">
        <f>ROUND(N(data!BZ82), 0)</f>
        <v>0</v>
      </c>
      <c r="AC77" s="198">
        <f>ROUND(N(data!BZ83), 0)</f>
        <v>659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197</v>
      </c>
      <c r="B78" s="200" t="str">
        <f>RIGHT(data!$C$96,4)</f>
        <v>2024</v>
      </c>
      <c r="C78" s="12" t="str">
        <f>data!CA$55</f>
        <v>8740</v>
      </c>
      <c r="D78" s="12" t="s">
        <v>1159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789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197</v>
      </c>
      <c r="B79" s="200" t="str">
        <f>RIGHT(data!$C$96,4)</f>
        <v>2024</v>
      </c>
      <c r="C79" s="12" t="str">
        <f>data!CB$55</f>
        <v>8770</v>
      </c>
      <c r="D79" s="12" t="s">
        <v>1159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197</v>
      </c>
      <c r="B80" s="200" t="str">
        <f>RIGHT(data!$C$96,4)</f>
        <v>2024</v>
      </c>
      <c r="C80" s="12" t="str">
        <f>data!CC$55</f>
        <v>8790</v>
      </c>
      <c r="D80" s="12" t="s">
        <v>1159</v>
      </c>
      <c r="E80" s="198">
        <f>ROUND(N(data!CC59), 0)</f>
        <v>0</v>
      </c>
      <c r="F80" s="271">
        <f>ROUND(N(data!CC60), 2)</f>
        <v>55</v>
      </c>
      <c r="G80" s="198">
        <f>ROUND(N(data!CC61), 0)</f>
        <v>5424798</v>
      </c>
      <c r="H80" s="198">
        <f>ROUND(N(data!CC62), 0)</f>
        <v>1011487</v>
      </c>
      <c r="I80" s="198">
        <f>ROUND(N(data!CC63), 0)</f>
        <v>4555283</v>
      </c>
      <c r="J80" s="198">
        <f>ROUND(N(data!CC64), 0)</f>
        <v>-228550</v>
      </c>
      <c r="K80" s="198">
        <f>ROUND(N(data!CC65), 0)</f>
        <v>0</v>
      </c>
      <c r="L80" s="198">
        <f>ROUND(N(data!CC66), 0)</f>
        <v>-20238953</v>
      </c>
      <c r="M80" s="198">
        <f>ROUND(N(data!CC67), 0)</f>
        <v>6101296</v>
      </c>
      <c r="N80" s="198">
        <f>ROUND(N(data!CC68), 0)</f>
        <v>1663798</v>
      </c>
      <c r="O80" s="198">
        <f>ROUND(N(data!CC69), 0)</f>
        <v>16677326</v>
      </c>
      <c r="P80" s="198">
        <f>ROUND(N(data!CC70), 0)</f>
        <v>0</v>
      </c>
      <c r="Q80" s="198">
        <f>ROUND(N(data!CC71), 0)</f>
        <v>166780</v>
      </c>
      <c r="R80" s="198">
        <f>ROUND(N(data!CC72), 0)</f>
        <v>254941</v>
      </c>
      <c r="S80" s="198">
        <f>ROUND(N(data!CC73), 0)</f>
        <v>260690</v>
      </c>
      <c r="T80" s="198">
        <f>ROUND(N(data!CC74), 0)</f>
        <v>0</v>
      </c>
      <c r="U80" s="198">
        <f>ROUND(N(data!CC75), 0)</f>
        <v>211691</v>
      </c>
      <c r="V80" s="198">
        <f>ROUND(N(data!CC76), 0)</f>
        <v>0</v>
      </c>
      <c r="W80" s="198">
        <f>ROUND(N(data!CC77), 0)</f>
        <v>171937</v>
      </c>
      <c r="X80" s="198">
        <f>ROUND(N(data!CC78), 0)</f>
        <v>3606859</v>
      </c>
      <c r="Y80" s="198">
        <f>ROUND(N(data!CC79), 0)</f>
        <v>-2981</v>
      </c>
      <c r="Z80" s="198">
        <f>ROUND(N(data!CC80), 0)</f>
        <v>6865</v>
      </c>
      <c r="AA80" s="198">
        <f>ROUND(N(data!CC81), 0)</f>
        <v>1742597</v>
      </c>
      <c r="AB80" s="198">
        <f>ROUND(N(data!CC82), 0)</f>
        <v>186836</v>
      </c>
      <c r="AC80" s="198">
        <f>ROUND(N(data!CC83), 0)</f>
        <v>10071110</v>
      </c>
      <c r="AD80" s="198">
        <f>ROUND(N(data!CC84), 0)</f>
        <v>357405</v>
      </c>
      <c r="AE80" s="198">
        <f>ROUND(N(data!CC89), 0)</f>
        <v>0</v>
      </c>
      <c r="AF80" s="198">
        <f>ROUND(N(data!CC87), 0)</f>
        <v>0</v>
      </c>
      <c r="AG80" s="198">
        <f>ROUND(N(data!CC90), 0)</f>
        <v>42094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Capital Medical Center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H-197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3900 Capital Mall Drive SW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3900 Capital Mall Drive SW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Olympia,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5I8kgvovcEiCz1/J1tADfcKiZ5j3CbKpM3tECZ2vMyW9wWrmVrX2zfZadjd4U4COCtzLRMA2dsykR2ChNCzjng==" saltValue="edKUGf/QxExyZqRPWYqHDA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69" sqref="I69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197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9334155</v>
      </c>
      <c r="C15" s="228">
        <f>data!C85</f>
        <v>13369060.5</v>
      </c>
      <c r="D15" s="228">
        <f>ROUND(N('Prior Year'!C59), 0)</f>
        <v>7072</v>
      </c>
      <c r="E15" s="1">
        <f>data!C59</f>
        <v>6311</v>
      </c>
      <c r="F15" s="205">
        <f t="shared" ref="F15:F59" si="0">IF(B15=0,"",IF(D15=0,"",B15/D15))</f>
        <v>1319.8748585972851</v>
      </c>
      <c r="G15" s="205">
        <f t="shared" ref="G15:G29" si="1">IF(C15=0,"",IF(E15=0,"",C15/E15))</f>
        <v>2118.3743463793376</v>
      </c>
      <c r="H15" s="6">
        <f t="shared" ref="H15:H30" si="2">IF(B15 = 0, "", IF(C15 = 0, "", IF(D15 = 0, "", IF(E15 = 0, "", IF(G15 / F15 - 1 &lt; -0.25, G15 / F15 - 1, IF(G15 / F15 - 1 &gt; 0.25, G15 / F15 - 1, ""))))))</f>
        <v>0.60498120907513053</v>
      </c>
      <c r="I15" s="228" t="s">
        <v>1367</v>
      </c>
      <c r="M15" s="7"/>
    </row>
    <row r="16" spans="1:13" x14ac:dyDescent="0.25">
      <c r="A16" s="1" t="s">
        <v>734</v>
      </c>
      <c r="B16" s="228">
        <f>ROUND(N('Prior Year'!D85), 0)</f>
        <v>271023</v>
      </c>
      <c r="C16" s="228">
        <f>data!D85</f>
        <v>13298924.210000001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ref="I16:I46" si="3">IF(H16 = "", "", IF(ABS(H16) &gt; 25 %, "Please provide explanation for the fluctuation noted here", ""))</f>
        <v/>
      </c>
      <c r="M16" s="7"/>
    </row>
    <row r="17" spans="1:13" x14ac:dyDescent="0.25">
      <c r="A17" s="1" t="s">
        <v>735</v>
      </c>
      <c r="B17" s="228">
        <f>ROUND(N('Prior Year'!E85), 0)</f>
        <v>7975763</v>
      </c>
      <c r="C17" s="228">
        <f>data!E85</f>
        <v>13622896.6</v>
      </c>
      <c r="D17" s="228">
        <f>ROUND(N('Prior Year'!E59), 0)</f>
        <v>7878</v>
      </c>
      <c r="E17" s="1">
        <f>data!E59</f>
        <v>10007</v>
      </c>
      <c r="F17" s="205">
        <f t="shared" si="0"/>
        <v>1012.4096217314039</v>
      </c>
      <c r="G17" s="205">
        <f t="shared" si="1"/>
        <v>1361.3367242929949</v>
      </c>
      <c r="H17" s="6">
        <f t="shared" si="2"/>
        <v>0.34465012488212254</v>
      </c>
      <c r="I17" s="228" t="s">
        <v>1367</v>
      </c>
      <c r="M17" s="7"/>
    </row>
    <row r="18" spans="1:13" x14ac:dyDescent="0.25">
      <c r="A18" s="1" t="s">
        <v>736</v>
      </c>
      <c r="B18" s="228">
        <f>ROUND(N('Prior Year'!F85), 0)</f>
        <v>4626945</v>
      </c>
      <c r="C18" s="228">
        <f>data!F85</f>
        <v>7349485.5200000005</v>
      </c>
      <c r="D18" s="228">
        <f>ROUND(N('Prior Year'!F59), 0)</f>
        <v>1156</v>
      </c>
      <c r="E18" s="1">
        <f>data!F59</f>
        <v>1090</v>
      </c>
      <c r="F18" s="205">
        <f t="shared" si="0"/>
        <v>4002.5475778546711</v>
      </c>
      <c r="G18" s="205">
        <f t="shared" si="1"/>
        <v>6742.6472660550462</v>
      </c>
      <c r="H18" s="6">
        <f t="shared" si="2"/>
        <v>0.68458891116268594</v>
      </c>
      <c r="I18" s="228" t="s">
        <v>1367</v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698</v>
      </c>
      <c r="E22" s="1">
        <f>data!J59</f>
        <v>800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1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862163</v>
      </c>
      <c r="C27" s="228">
        <f>data!O85</f>
        <v>1204779.7700000003</v>
      </c>
      <c r="D27" s="228">
        <f>ROUND(N('Prior Year'!O59), 0)</f>
        <v>0</v>
      </c>
      <c r="E27" s="1">
        <f>data!O59</f>
        <v>535</v>
      </c>
      <c r="F27" s="205" t="str">
        <f t="shared" si="0"/>
        <v/>
      </c>
      <c r="G27" s="205">
        <f t="shared" si="1"/>
        <v>2251.9248037383181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23529618</v>
      </c>
      <c r="C28" s="228">
        <f>data!P85</f>
        <v>53526702.159999989</v>
      </c>
      <c r="D28" s="228">
        <f>ROUND(N('Prior Year'!P59), 0)</f>
        <v>0</v>
      </c>
      <c r="E28" s="1">
        <f>data!P59</f>
        <v>1934110</v>
      </c>
      <c r="F28" s="205" t="str">
        <f t="shared" si="0"/>
        <v/>
      </c>
      <c r="G28" s="205">
        <f t="shared" si="1"/>
        <v>27.675107496471238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0</v>
      </c>
      <c r="C29" s="228">
        <f>data!Q85</f>
        <v>1320714.21</v>
      </c>
      <c r="D29" s="228">
        <f>ROUND(N('Prior Year'!Q59), 0)</f>
        <v>0</v>
      </c>
      <c r="E29" s="1">
        <f>data!Q59</f>
        <v>748260</v>
      </c>
      <c r="F29" s="205" t="str">
        <f t="shared" si="0"/>
        <v/>
      </c>
      <c r="G29" s="205">
        <f t="shared" si="1"/>
        <v>1.7650471894795927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5241782</v>
      </c>
      <c r="C30" s="228">
        <f>data!R85</f>
        <v>3716761.0899999994</v>
      </c>
      <c r="D30" s="228">
        <f>ROUND(N('Prior Year'!R59), 0)</f>
        <v>0</v>
      </c>
      <c r="E30" s="1">
        <f>data!R59</f>
        <v>603587.6</v>
      </c>
      <c r="F30" s="205" t="str">
        <f t="shared" si="0"/>
        <v/>
      </c>
      <c r="G30" s="205">
        <f>IFERROR(IF(C30=0,"",IF(E30=0,"",C30/E30)),"")</f>
        <v>6.1577823832033651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5149932</v>
      </c>
      <c r="C31" s="228">
        <f>data!S85</f>
        <v>-854406.98999999964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305888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5883638</v>
      </c>
      <c r="C33" s="228">
        <f>data!U85</f>
        <v>9774447.870000001</v>
      </c>
      <c r="D33" s="228">
        <f>ROUND(N('Prior Year'!U59), 0)</f>
        <v>0</v>
      </c>
      <c r="E33" s="1">
        <f>data!U59</f>
        <v>386972</v>
      </c>
      <c r="F33" s="205" t="str">
        <f t="shared" si="0"/>
        <v/>
      </c>
      <c r="G33" s="205">
        <f t="shared" ref="G33:G69" si="4">IF(C33=0,"",IF(E33=0,"",C33/E33))</f>
        <v>25.258798750297181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2073982</v>
      </c>
      <c r="C35" s="228">
        <f>data!W85</f>
        <v>6341295.7299999995</v>
      </c>
      <c r="D35" s="228">
        <f>ROUND(N('Prior Year'!W59), 0)</f>
        <v>0</v>
      </c>
      <c r="E35" s="1">
        <f>data!W59</f>
        <v>41204</v>
      </c>
      <c r="F35" s="205" t="str">
        <f t="shared" si="0"/>
        <v/>
      </c>
      <c r="G35" s="205">
        <f t="shared" si="4"/>
        <v>153.90000315503349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1351720</v>
      </c>
      <c r="C36" s="228">
        <f>data!X85</f>
        <v>4530759.3500000006</v>
      </c>
      <c r="D36" s="228">
        <f>ROUND(N('Prior Year'!X59), 0)</f>
        <v>0</v>
      </c>
      <c r="E36" s="1">
        <f>data!X59</f>
        <v>19071</v>
      </c>
      <c r="F36" s="205" t="str">
        <f t="shared" si="0"/>
        <v/>
      </c>
      <c r="G36" s="205">
        <f t="shared" si="4"/>
        <v>237.57324471710979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6438078</v>
      </c>
      <c r="C37" s="228">
        <f>data!Y85</f>
        <v>5202789.0299999993</v>
      </c>
      <c r="D37" s="228">
        <f>ROUND(N('Prior Year'!Y59), 0)</f>
        <v>0</v>
      </c>
      <c r="E37" s="1">
        <f>data!Y59</f>
        <v>43229</v>
      </c>
      <c r="F37" s="205" t="str">
        <f t="shared" si="0"/>
        <v/>
      </c>
      <c r="G37" s="205">
        <f t="shared" si="4"/>
        <v>120.35413796294152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1253785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891845</v>
      </c>
      <c r="C39" s="228">
        <f>data!AA85</f>
        <v>1565360.5699999998</v>
      </c>
      <c r="D39" s="228">
        <f>ROUND(N('Prior Year'!AA59), 0)</f>
        <v>0</v>
      </c>
      <c r="E39" s="1">
        <f>data!AA59</f>
        <v>1387</v>
      </c>
      <c r="F39" s="205" t="str">
        <f t="shared" si="0"/>
        <v/>
      </c>
      <c r="G39" s="205">
        <f t="shared" si="4"/>
        <v>1128.5944989185291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4936406</v>
      </c>
      <c r="C40" s="228">
        <f>data!AB85</f>
        <v>7586405.6499999994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1681760</v>
      </c>
      <c r="C41" s="228">
        <f>data!AC85</f>
        <v>2627176.63</v>
      </c>
      <c r="D41" s="228">
        <f>ROUND(N('Prior Year'!AC59), 0)</f>
        <v>0</v>
      </c>
      <c r="E41" s="1">
        <f>data!AC59</f>
        <v>5</v>
      </c>
      <c r="F41" s="205" t="str">
        <f t="shared" si="0"/>
        <v/>
      </c>
      <c r="G41" s="205">
        <f t="shared" si="4"/>
        <v>525435.326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1140890</v>
      </c>
      <c r="C43" s="228">
        <f>data!AE85</f>
        <v>2379016.64</v>
      </c>
      <c r="D43" s="228">
        <f>ROUND(N('Prior Year'!AE59), 0)</f>
        <v>0</v>
      </c>
      <c r="E43" s="1">
        <f>data!AE59</f>
        <v>28502</v>
      </c>
      <c r="F43" s="205" t="str">
        <f t="shared" si="0"/>
        <v/>
      </c>
      <c r="G43" s="205">
        <f t="shared" si="4"/>
        <v>83.468410637849985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8340143</v>
      </c>
      <c r="C45" s="228">
        <f>data!AG85</f>
        <v>30311112.059999999</v>
      </c>
      <c r="D45" s="228">
        <f>ROUND(N('Prior Year'!AG59), 0)</f>
        <v>0</v>
      </c>
      <c r="E45" s="1">
        <f>data!AG59</f>
        <v>54495</v>
      </c>
      <c r="F45" s="205" t="str">
        <f t="shared" si="0"/>
        <v/>
      </c>
      <c r="G45" s="205">
        <f t="shared" si="4"/>
        <v>556.21822295623451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576018</v>
      </c>
      <c r="C48" s="228">
        <f>data!AJ85</f>
        <v>870988.99000000011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239756</v>
      </c>
      <c r="C49" s="228">
        <f>data!AK85</f>
        <v>381163.69000000006</v>
      </c>
      <c r="D49" s="228">
        <f>ROUND(N('Prior Year'!AK59), 0)</f>
        <v>0</v>
      </c>
      <c r="E49" s="1">
        <f>data!AK59</f>
        <v>6731</v>
      </c>
      <c r="F49" s="205" t="str">
        <f t="shared" si="0"/>
        <v/>
      </c>
      <c r="G49" s="205">
        <f t="shared" si="4"/>
        <v>56.628092408260294</v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137644</v>
      </c>
      <c r="C50" s="228">
        <f>data!AL85</f>
        <v>197120.14</v>
      </c>
      <c r="D50" s="228">
        <f>ROUND(N('Prior Year'!AL59), 0)</f>
        <v>0</v>
      </c>
      <c r="E50" s="1">
        <f>data!AL59</f>
        <v>1648</v>
      </c>
      <c r="F50" s="205" t="str">
        <f t="shared" si="0"/>
        <v/>
      </c>
      <c r="G50" s="205">
        <f t="shared" si="4"/>
        <v>119.61173543689321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-174468.55999999997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3435118</v>
      </c>
      <c r="C60" s="228">
        <f>data!AV85</f>
        <v>3446510.09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1514188</v>
      </c>
      <c r="C61" s="228">
        <f>data!AW85</f>
        <v>-862264.15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1510863</v>
      </c>
      <c r="C63" s="228">
        <f>data!AY85</f>
        <v>-363018.08999999979</v>
      </c>
      <c r="D63" s="228">
        <f>ROUND(N('Prior Year'!AY59), 0)</f>
        <v>46184</v>
      </c>
      <c r="E63" s="1">
        <f>data!AY59</f>
        <v>51617</v>
      </c>
      <c r="F63" s="205">
        <f>IF(B63=0,"",IF(D63=0,"",B63/D63))</f>
        <v>32.713991858652349</v>
      </c>
      <c r="G63" s="205">
        <f t="shared" si="4"/>
        <v>-7.0329172559428059</v>
      </c>
      <c r="H63" s="6">
        <f>IF(B63 = 0, "", IF(C63 = 0, "", IF(D63 = 0, "", IF(E63 = 0, "", IF(G63 / F63 - 1 &lt; -0.25, G63 / F63 - 1, IF(G63 / F63 - 1 &gt; 0.25, G63 / F63 - 1, ""))))))</f>
        <v>-1.2149819345291151</v>
      </c>
      <c r="I63" s="228" t="s">
        <v>1367</v>
      </c>
      <c r="M63" s="7"/>
    </row>
    <row r="64" spans="1:13" x14ac:dyDescent="0.25">
      <c r="A64" s="1" t="s">
        <v>783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421768</v>
      </c>
      <c r="C65" s="228">
        <f>data!BA85</f>
        <v>36003.149999999965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0</v>
      </c>
      <c r="C66" s="228">
        <f>data!BB85</f>
        <v>0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727496</v>
      </c>
      <c r="C68" s="228">
        <f>data!BD85</f>
        <v>0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3787383</v>
      </c>
      <c r="C69" s="228">
        <f>data!BE85</f>
        <v>1003986.1600000001</v>
      </c>
      <c r="D69" s="228">
        <f>ROUND(N('Prior Year'!BE59), 0)</f>
        <v>209704</v>
      </c>
      <c r="E69" s="1">
        <f>data!BE59</f>
        <v>209704.37</v>
      </c>
      <c r="F69" s="205">
        <f>IF(B69=0,"",IF(D69=0,"",B69/D69))</f>
        <v>18.060614008316485</v>
      </c>
      <c r="G69" s="205">
        <f t="shared" si="4"/>
        <v>4.7876263141297448</v>
      </c>
      <c r="H69" s="6">
        <f>IF(B69 = 0, "", IF(C69 = 0, "", IF(D69 = 0, "", IF(E69 = 0, "", IF(G69 / F69 - 1 &lt; -0.25, G69 / F69 - 1, IF(G69 / F69 - 1 &gt; 0.25, G69 / F69 - 1, ""))))))</f>
        <v>-0.73491342476367882</v>
      </c>
      <c r="I69" s="228" t="s">
        <v>1367</v>
      </c>
      <c r="M69" s="7"/>
    </row>
    <row r="70" spans="1:13" x14ac:dyDescent="0.25">
      <c r="A70" s="1" t="s">
        <v>789</v>
      </c>
      <c r="B70" s="228">
        <f>ROUND(N('Prior Year'!BF85), 0)</f>
        <v>2239399</v>
      </c>
      <c r="C70" s="228">
        <f>data!BF85</f>
        <v>33705.360000000335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-5071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0</v>
      </c>
      <c r="C72" s="228">
        <f>data!BH85</f>
        <v>0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-320810.07999999996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326877</v>
      </c>
      <c r="C74" s="228">
        <f>data!BJ85</f>
        <v>0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-24703</v>
      </c>
      <c r="C75" s="228">
        <f>data!BK85</f>
        <v>0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5503</v>
      </c>
      <c r="C76" s="228">
        <f>data!BL85</f>
        <v>772.86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4089688</v>
      </c>
      <c r="C78" s="228">
        <f>data!BN85</f>
        <v>0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28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12100</v>
      </c>
      <c r="C80" s="228">
        <f>data!BP85</f>
        <v>-29335.46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0</v>
      </c>
      <c r="C82" s="228">
        <f>data!BR85</f>
        <v>24.93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0</v>
      </c>
      <c r="C86" s="228">
        <f>data!BV85</f>
        <v>0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0</v>
      </c>
      <c r="C88" s="228">
        <f>data!BX85</f>
        <v>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1808769</v>
      </c>
      <c r="C89" s="228">
        <f>data!BY85</f>
        <v>0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78674.830000000016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33660925</v>
      </c>
      <c r="C93" s="228">
        <f>data!CC85</f>
        <v>14609079.65000001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0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aMik6V60+I1OVxRgfh9FBQy/waIxBdqHbQjgpFfi55JBMU6x7YB/d1Ot5L5ojmmjcw/Xwu8kiez0wFfyBO5tPg==" saltValue="eq+yv7eVFB1QtiEJyOCFRQ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6" workbookViewId="0">
      <selection activeCell="D29" sqref="D29"/>
    </sheetView>
  </sheetViews>
  <sheetFormatPr defaultRowHeight="15" x14ac:dyDescent="0.2"/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551577.62999999989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267" t="s">
        <v>824</v>
      </c>
      <c r="B15" s="267"/>
      <c r="C15" s="267"/>
      <c r="D15" s="267"/>
    </row>
    <row r="16" spans="1:4" ht="15.75" x14ac:dyDescent="0.25">
      <c r="A16" s="267" t="s">
        <v>824</v>
      </c>
      <c r="B16" s="267"/>
      <c r="C16" s="267"/>
      <c r="D16" s="267"/>
    </row>
    <row r="17" spans="1:4" ht="15.75" x14ac:dyDescent="0.25">
      <c r="A17" s="267" t="s">
        <v>824</v>
      </c>
      <c r="B17" s="267"/>
      <c r="C17" s="267"/>
      <c r="D17" s="267"/>
    </row>
    <row r="18" spans="1:4" ht="15.75" x14ac:dyDescent="0.25">
      <c r="A18" s="267" t="s">
        <v>824</v>
      </c>
      <c r="B18" s="267"/>
      <c r="C18" s="267"/>
      <c r="D18" s="267"/>
    </row>
    <row r="19" spans="1:4" ht="15.75" x14ac:dyDescent="0.25">
      <c r="A19" s="267" t="s">
        <v>824</v>
      </c>
      <c r="B19" s="267"/>
      <c r="C19" s="267"/>
      <c r="D19" s="267"/>
    </row>
    <row r="20" spans="1:4" ht="15.75" x14ac:dyDescent="0.25">
      <c r="A20" s="267" t="s">
        <v>824</v>
      </c>
      <c r="B20" s="267"/>
      <c r="C20" s="267"/>
      <c r="D20" s="267"/>
    </row>
    <row r="21" spans="1:4" ht="15.75" x14ac:dyDescent="0.25">
      <c r="A21" s="267" t="s">
        <v>824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825</v>
      </c>
      <c r="B25" s="267"/>
      <c r="C25" s="267"/>
      <c r="D25" s="267">
        <f>N(data!C414)</f>
        <v>10656878.030000007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1366</v>
      </c>
      <c r="B29" s="267"/>
      <c r="C29" s="267"/>
      <c r="D29" s="267">
        <v>7519300</v>
      </c>
    </row>
    <row r="30" spans="1:4" ht="15.75" x14ac:dyDescent="0.25">
      <c r="A30" s="267" t="s">
        <v>826</v>
      </c>
      <c r="B30" s="267"/>
      <c r="C30" s="267"/>
      <c r="D30" s="267"/>
    </row>
    <row r="31" spans="1:4" ht="15.75" x14ac:dyDescent="0.25">
      <c r="A31" s="267" t="s">
        <v>826</v>
      </c>
      <c r="B31" s="267"/>
      <c r="C31" s="267"/>
      <c r="D31" s="267"/>
    </row>
    <row r="32" spans="1:4" ht="15.75" x14ac:dyDescent="0.25">
      <c r="A32" s="267" t="s">
        <v>826</v>
      </c>
      <c r="B32" s="267"/>
      <c r="C32" s="267"/>
      <c r="D32" s="267"/>
    </row>
    <row r="33" spans="1:4" ht="15.75" x14ac:dyDescent="0.25">
      <c r="A33" s="267" t="s">
        <v>826</v>
      </c>
      <c r="B33" s="267"/>
      <c r="C33" s="267"/>
      <c r="D33" s="267"/>
    </row>
    <row r="34" spans="1:4" ht="15.75" x14ac:dyDescent="0.25">
      <c r="A34" s="267" t="s">
        <v>826</v>
      </c>
      <c r="B34" s="267"/>
      <c r="C34" s="267"/>
      <c r="D34" s="267"/>
    </row>
    <row r="35" spans="1:4" ht="15.75" x14ac:dyDescent="0.25">
      <c r="A35" s="267" t="s">
        <v>826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2rxcy60UfcFYY/lBoBUFTO4+e0hYyEm/gnH0V6/InCwqyQtaiXmfeL5gNoFLyRrb0Swv2Ck5vlfZxKtewWZxQg==" saltValue="G3yXjFkfj2Ra8RATxECFJg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827</v>
      </c>
    </row>
    <row r="2" spans="1:7" ht="20.100000000000001" customHeight="1" x14ac:dyDescent="0.25">
      <c r="A2" s="62" t="s">
        <v>828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H-197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Capital Medical Center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Thurston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829</v>
      </c>
      <c r="C7" s="67"/>
      <c r="D7" s="64" t="str">
        <f>"  "&amp;data!C104</f>
        <v xml:space="preserve">  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830</v>
      </c>
      <c r="C8" s="67"/>
      <c r="D8" s="64" t="str">
        <f>"  "&amp;data!C105</f>
        <v xml:space="preserve">  Jenn Weldon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831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832</v>
      </c>
      <c r="C10" s="67"/>
      <c r="D10" s="64" t="str">
        <f>"  "&amp;data!C107</f>
        <v xml:space="preserve">  360-706-6234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833</v>
      </c>
      <c r="C11" s="67"/>
      <c r="D11" s="64" t="str">
        <f>"  "&amp;data!C108</f>
        <v xml:space="preserve">  360-956-3540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834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835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836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837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838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839</v>
      </c>
      <c r="C23" s="64"/>
      <c r="D23" s="64"/>
      <c r="E23" s="64"/>
      <c r="F23" s="63">
        <f>data!C127</f>
        <v>5012</v>
      </c>
      <c r="G23" s="67">
        <f>data!D127</f>
        <v>17409</v>
      </c>
    </row>
    <row r="24" spans="1:7" ht="20.100000000000001" customHeight="1" x14ac:dyDescent="0.25">
      <c r="A24" s="63"/>
      <c r="B24" s="64" t="s">
        <v>840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841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535</v>
      </c>
      <c r="G26" s="67">
        <f>data!D130</f>
        <v>800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842</v>
      </c>
      <c r="C29" s="67"/>
      <c r="D29" s="79" t="s">
        <v>193</v>
      </c>
      <c r="E29" s="83" t="s">
        <v>842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6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843</v>
      </c>
      <c r="C31" s="67"/>
      <c r="D31" s="67">
        <f>data!C133</f>
        <v>18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844</v>
      </c>
      <c r="C32" s="67"/>
      <c r="D32" s="67">
        <f>data!C134</f>
        <v>36</v>
      </c>
      <c r="E32" s="64" t="s">
        <v>845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846</v>
      </c>
      <c r="C33" s="67"/>
      <c r="D33" s="67">
        <f>data!C135</f>
        <v>0</v>
      </c>
      <c r="E33" s="64" t="s">
        <v>847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848</v>
      </c>
      <c r="C34" s="67"/>
      <c r="D34" s="67">
        <f>data!C136</f>
        <v>15</v>
      </c>
      <c r="E34" s="64" t="s">
        <v>347</v>
      </c>
      <c r="F34" s="67"/>
      <c r="G34" s="67">
        <f>data!E143</f>
        <v>75</v>
      </c>
    </row>
    <row r="35" spans="1:7" ht="20.100000000000001" customHeight="1" x14ac:dyDescent="0.25">
      <c r="A35" s="63"/>
      <c r="B35" s="83" t="s">
        <v>849</v>
      </c>
      <c r="C35" s="67"/>
      <c r="D35" s="67">
        <f>data!C137</f>
        <v>0</v>
      </c>
      <c r="E35" s="64" t="s">
        <v>850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107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7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851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852</v>
      </c>
      <c r="G1" s="61" t="s">
        <v>853</v>
      </c>
    </row>
    <row r="2" spans="1:7" ht="20.100000000000001" customHeight="1" x14ac:dyDescent="0.25">
      <c r="A2" s="1" t="str">
        <f>"Hospital: "&amp;data!C98</f>
        <v>Hospital: Capital Medical Center</v>
      </c>
      <c r="G2" s="4" t="s">
        <v>854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855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856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857</v>
      </c>
      <c r="B6" s="79" t="s">
        <v>332</v>
      </c>
      <c r="C6" s="79" t="s">
        <v>858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2123.5805151775512</v>
      </c>
      <c r="C7" s="127">
        <f>data!B155</f>
        <v>7376.1798062102935</v>
      </c>
      <c r="D7" s="127">
        <f>data!B156</f>
        <v>14819</v>
      </c>
      <c r="E7" s="127">
        <f>data!B157</f>
        <v>200628908.43000001</v>
      </c>
      <c r="F7" s="127">
        <f>data!B158</f>
        <v>298499002.10000002</v>
      </c>
      <c r="G7" s="127">
        <f>data!B157+data!B158</f>
        <v>499127910.53000003</v>
      </c>
    </row>
    <row r="8" spans="1:7" ht="20.100000000000001" customHeight="1" x14ac:dyDescent="0.25">
      <c r="A8" s="63" t="s">
        <v>354</v>
      </c>
      <c r="B8" s="127">
        <f>data!C154</f>
        <v>1047.6957876855456</v>
      </c>
      <c r="C8" s="127">
        <f>data!C155</f>
        <v>3639.1332737066368</v>
      </c>
      <c r="D8" s="127">
        <f>data!C156</f>
        <v>3815</v>
      </c>
      <c r="E8" s="127">
        <f>data!C157</f>
        <v>57258426.450000003</v>
      </c>
      <c r="F8" s="127">
        <f>data!C158</f>
        <v>176624485.30000001</v>
      </c>
      <c r="G8" s="127">
        <f>data!C157+data!C158</f>
        <v>233882911.75</v>
      </c>
    </row>
    <row r="9" spans="1:7" ht="20.100000000000001" customHeight="1" x14ac:dyDescent="0.25">
      <c r="A9" s="63" t="s">
        <v>859</v>
      </c>
      <c r="B9" s="127">
        <f>data!D154</f>
        <v>1840.7236971369032</v>
      </c>
      <c r="C9" s="127">
        <f>data!D155</f>
        <v>6393.6869200830697</v>
      </c>
      <c r="D9" s="127">
        <f>data!D156</f>
        <v>14438</v>
      </c>
      <c r="E9" s="127">
        <f>data!D157</f>
        <v>82782541.030000001</v>
      </c>
      <c r="F9" s="127">
        <f>data!D158</f>
        <v>345033464.36000001</v>
      </c>
      <c r="G9" s="127">
        <f>data!D157+data!D158</f>
        <v>427816005.38999999</v>
      </c>
    </row>
    <row r="10" spans="1:7" ht="20.100000000000001" customHeight="1" x14ac:dyDescent="0.25">
      <c r="A10" s="78" t="s">
        <v>229</v>
      </c>
      <c r="B10" s="127">
        <f>data!E154</f>
        <v>5012</v>
      </c>
      <c r="C10" s="127">
        <f>data!E155</f>
        <v>17409</v>
      </c>
      <c r="D10" s="127">
        <f>data!E156</f>
        <v>33072</v>
      </c>
      <c r="E10" s="127">
        <f>data!E157</f>
        <v>340669875.90999997</v>
      </c>
      <c r="F10" s="127">
        <f>data!E158</f>
        <v>820156951.75999999</v>
      </c>
      <c r="G10" s="127">
        <f>E10+F10</f>
        <v>1160826827.6700001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860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856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857</v>
      </c>
      <c r="B15" s="79" t="s">
        <v>332</v>
      </c>
      <c r="C15" s="79" t="s">
        <v>858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859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861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856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857</v>
      </c>
      <c r="B24" s="79" t="s">
        <v>332</v>
      </c>
      <c r="C24" s="79" t="s">
        <v>858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859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862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863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864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865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Capital Medical Center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866</v>
      </c>
      <c r="C6" s="63">
        <f>data!C181</f>
        <v>4609592.97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3901844.84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2505620.2000000002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49172.160000000003</v>
      </c>
    </row>
    <row r="14" spans="1:3" ht="20.100000000000001" customHeight="1" x14ac:dyDescent="0.25">
      <c r="A14" s="144">
        <v>10</v>
      </c>
      <c r="B14" s="64" t="s">
        <v>867</v>
      </c>
      <c r="C14" s="63">
        <f>data!D189</f>
        <v>11066230.169999998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868</v>
      </c>
      <c r="C18" s="63">
        <f>data!C191</f>
        <v>3298658.56</v>
      </c>
    </row>
    <row r="19" spans="1:3" ht="20.100000000000001" customHeight="1" x14ac:dyDescent="0.25">
      <c r="A19" s="63">
        <v>13</v>
      </c>
      <c r="B19" s="64" t="s">
        <v>869</v>
      </c>
      <c r="C19" s="63">
        <f>data!C192</f>
        <v>2038651.48</v>
      </c>
    </row>
    <row r="20" spans="1:3" ht="20.100000000000001" customHeight="1" x14ac:dyDescent="0.25">
      <c r="A20" s="63">
        <v>14</v>
      </c>
      <c r="B20" s="64" t="s">
        <v>870</v>
      </c>
      <c r="C20" s="63">
        <f>data!D193</f>
        <v>5337310.04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871</v>
      </c>
      <c r="C24" s="148"/>
    </row>
    <row r="25" spans="1:3" ht="20.100000000000001" customHeight="1" x14ac:dyDescent="0.25">
      <c r="A25" s="63">
        <v>17</v>
      </c>
      <c r="B25" s="64" t="s">
        <v>872</v>
      </c>
      <c r="C25" s="63">
        <f>data!C195</f>
        <v>1586418.2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873</v>
      </c>
      <c r="C27" s="63">
        <f>data!D197</f>
        <v>1586418.2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874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23971.5</v>
      </c>
    </row>
    <row r="32" spans="1:3" ht="20.100000000000001" customHeight="1" x14ac:dyDescent="0.25">
      <c r="A32" s="63">
        <v>22</v>
      </c>
      <c r="B32" s="64" t="s">
        <v>875</v>
      </c>
      <c r="C32" s="63">
        <f>data!C200</f>
        <v>1508780.87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264659.14</v>
      </c>
    </row>
    <row r="34" spans="1:3" ht="20.100000000000001" customHeight="1" x14ac:dyDescent="0.25">
      <c r="A34" s="63">
        <v>24</v>
      </c>
      <c r="B34" s="64" t="s">
        <v>876</v>
      </c>
      <c r="C34" s="63">
        <f>data!D202</f>
        <v>1797411.5100000002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877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8330861.04</v>
      </c>
    </row>
    <row r="40" spans="1:3" ht="20.100000000000001" customHeight="1" x14ac:dyDescent="0.25">
      <c r="A40" s="63">
        <v>28</v>
      </c>
      <c r="B40" s="64" t="s">
        <v>878</v>
      </c>
      <c r="C40" s="63">
        <f>data!D206</f>
        <v>8330861.04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879</v>
      </c>
    </row>
    <row r="3" spans="1:6" ht="20.100000000000001" customHeight="1" x14ac:dyDescent="0.25">
      <c r="A3" s="120" t="str">
        <f>"Hospital: "&amp;data!C98</f>
        <v>Hospital: Capital Medical Center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880</v>
      </c>
      <c r="D5" s="151"/>
      <c r="E5" s="151"/>
      <c r="F5" s="151" t="s">
        <v>881</v>
      </c>
    </row>
    <row r="6" spans="1:6" ht="20.100000000000001" customHeight="1" x14ac:dyDescent="0.25">
      <c r="A6" s="152"/>
      <c r="B6" s="70"/>
      <c r="C6" s="153" t="s">
        <v>882</v>
      </c>
      <c r="D6" s="153" t="s">
        <v>386</v>
      </c>
      <c r="E6" s="153" t="s">
        <v>883</v>
      </c>
      <c r="F6" s="153" t="s">
        <v>882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20903752.199999999</v>
      </c>
      <c r="D7" s="67">
        <f>data!C211</f>
        <v>0</v>
      </c>
      <c r="E7" s="67">
        <f>data!D211</f>
        <v>0</v>
      </c>
      <c r="F7" s="67">
        <f>data!E211</f>
        <v>20903752.199999999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0</v>
      </c>
      <c r="D8" s="67">
        <f>data!C212</f>
        <v>0</v>
      </c>
      <c r="E8" s="67">
        <f>data!D212</f>
        <v>0</v>
      </c>
      <c r="F8" s="67">
        <f>data!E212</f>
        <v>0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169470682.30000001</v>
      </c>
      <c r="D9" s="67">
        <f>data!C213</f>
        <v>5817398.7300000004</v>
      </c>
      <c r="E9" s="67">
        <f>data!D213</f>
        <v>0</v>
      </c>
      <c r="F9" s="67">
        <f>data!E213</f>
        <v>175288081.03</v>
      </c>
    </row>
    <row r="10" spans="1:6" ht="20.100000000000001" customHeight="1" x14ac:dyDescent="0.25">
      <c r="A10" s="63">
        <v>4</v>
      </c>
      <c r="B10" s="67" t="s">
        <v>884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885</v>
      </c>
      <c r="C11" s="67">
        <f>data!B215</f>
        <v>1616516.81</v>
      </c>
      <c r="D11" s="67">
        <f>data!C215</f>
        <v>25965.82</v>
      </c>
      <c r="E11" s="67">
        <f>data!D215</f>
        <v>0</v>
      </c>
      <c r="F11" s="67">
        <f>data!E215</f>
        <v>1642482.6300000001</v>
      </c>
    </row>
    <row r="12" spans="1:6" ht="20.100000000000001" customHeight="1" x14ac:dyDescent="0.25">
      <c r="A12" s="63">
        <v>6</v>
      </c>
      <c r="B12" s="67" t="s">
        <v>886</v>
      </c>
      <c r="C12" s="67">
        <f>data!B216</f>
        <v>30577201.879999999</v>
      </c>
      <c r="D12" s="67">
        <f>data!C216</f>
        <v>1982377.75</v>
      </c>
      <c r="E12" s="67">
        <f>data!D216</f>
        <v>0</v>
      </c>
      <c r="F12" s="67">
        <f>data!E216</f>
        <v>32559579.629999999</v>
      </c>
    </row>
    <row r="13" spans="1:6" ht="20.100000000000001" customHeight="1" x14ac:dyDescent="0.25">
      <c r="A13" s="63">
        <v>7</v>
      </c>
      <c r="B13" s="67" t="s">
        <v>887</v>
      </c>
      <c r="C13" s="67">
        <f>data!B217</f>
        <v>2.3283064365386963E-9</v>
      </c>
      <c r="D13" s="67">
        <f>data!C217</f>
        <v>0</v>
      </c>
      <c r="E13" s="67">
        <f>data!D217</f>
        <v>0</v>
      </c>
      <c r="F13" s="67">
        <f>data!E217</f>
        <v>2.3283064365386963E-9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1292855.5</v>
      </c>
      <c r="D14" s="67">
        <f>data!C218</f>
        <v>0</v>
      </c>
      <c r="E14" s="67">
        <f>data!D218</f>
        <v>0</v>
      </c>
      <c r="F14" s="67">
        <f>data!E218</f>
        <v>1292855.5</v>
      </c>
    </row>
    <row r="15" spans="1:6" ht="20.100000000000001" customHeight="1" x14ac:dyDescent="0.25">
      <c r="A15" s="63">
        <v>9</v>
      </c>
      <c r="B15" s="67" t="s">
        <v>888</v>
      </c>
      <c r="C15" s="67">
        <f>data!B219</f>
        <v>609078.46</v>
      </c>
      <c r="D15" s="67">
        <f>data!C219</f>
        <v>7113894.4300000006</v>
      </c>
      <c r="E15" s="67">
        <f>data!D219</f>
        <v>7507766.5099999998</v>
      </c>
      <c r="F15" s="67">
        <f>data!E219</f>
        <v>215206.38000000082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224470087.15000001</v>
      </c>
      <c r="D16" s="67">
        <f>data!C220</f>
        <v>14939636.73</v>
      </c>
      <c r="E16" s="67">
        <f>data!D220</f>
        <v>7507766.5099999998</v>
      </c>
      <c r="F16" s="67">
        <f>data!E220</f>
        <v>231901957.36999997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880</v>
      </c>
      <c r="D21" s="4" t="s">
        <v>229</v>
      </c>
      <c r="E21" s="153"/>
      <c r="F21" s="153" t="s">
        <v>881</v>
      </c>
    </row>
    <row r="22" spans="1:6" ht="20.100000000000001" customHeight="1" x14ac:dyDescent="0.25">
      <c r="A22" s="154"/>
      <c r="B22" s="146"/>
      <c r="C22" s="153" t="s">
        <v>882</v>
      </c>
      <c r="D22" s="153" t="s">
        <v>889</v>
      </c>
      <c r="E22" s="153" t="s">
        <v>883</v>
      </c>
      <c r="F22" s="153" t="s">
        <v>882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0</v>
      </c>
      <c r="D24" s="67">
        <f>data!C225</f>
        <v>0</v>
      </c>
      <c r="E24" s="67">
        <f>data!D225</f>
        <v>0</v>
      </c>
      <c r="F24" s="67">
        <f>data!E225</f>
        <v>0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9932724.6600000001</v>
      </c>
      <c r="D25" s="67">
        <f>data!C226</f>
        <v>5905482.4199999999</v>
      </c>
      <c r="E25" s="67">
        <f>data!D226</f>
        <v>0</v>
      </c>
      <c r="F25" s="67">
        <f>data!E226</f>
        <v>15838207.08</v>
      </c>
    </row>
    <row r="26" spans="1:6" ht="20.100000000000001" customHeight="1" x14ac:dyDescent="0.25">
      <c r="A26" s="63">
        <v>14</v>
      </c>
      <c r="B26" s="67" t="s">
        <v>884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885</v>
      </c>
      <c r="C27" s="67">
        <f>data!B228</f>
        <v>417799.35</v>
      </c>
      <c r="D27" s="67">
        <f>data!C228</f>
        <v>155783.13</v>
      </c>
      <c r="E27" s="67">
        <f>data!D228</f>
        <v>0</v>
      </c>
      <c r="F27" s="67">
        <f>data!E228</f>
        <v>573582.48</v>
      </c>
    </row>
    <row r="28" spans="1:6" ht="20.100000000000001" customHeight="1" x14ac:dyDescent="0.25">
      <c r="A28" s="63">
        <v>16</v>
      </c>
      <c r="B28" s="67" t="s">
        <v>886</v>
      </c>
      <c r="C28" s="67">
        <f>data!B229</f>
        <v>8981826.3399999999</v>
      </c>
      <c r="D28" s="67">
        <f>data!C229</f>
        <v>3836776.2399999998</v>
      </c>
      <c r="E28" s="67">
        <f>data!D229</f>
        <v>0</v>
      </c>
      <c r="F28" s="67">
        <f>data!E229</f>
        <v>12818602.58</v>
      </c>
    </row>
    <row r="29" spans="1:6" ht="20.100000000000001" customHeight="1" x14ac:dyDescent="0.25">
      <c r="A29" s="63">
        <v>17</v>
      </c>
      <c r="B29" s="67" t="s">
        <v>887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474047.02</v>
      </c>
      <c r="D30" s="67">
        <f>data!C231</f>
        <v>172380.73</v>
      </c>
      <c r="E30" s="67">
        <f>data!D231</f>
        <v>0</v>
      </c>
      <c r="F30" s="67">
        <f>data!E231</f>
        <v>646427.75</v>
      </c>
    </row>
    <row r="31" spans="1:6" ht="20.100000000000001" customHeight="1" x14ac:dyDescent="0.25">
      <c r="A31" s="63">
        <v>19</v>
      </c>
      <c r="B31" s="67" t="s">
        <v>888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19806397.370000001</v>
      </c>
      <c r="D32" s="67">
        <f>data!C233</f>
        <v>10070422.52</v>
      </c>
      <c r="E32" s="67">
        <f>data!D233</f>
        <v>0</v>
      </c>
      <c r="F32" s="67">
        <f>data!E233</f>
        <v>29876819.890000001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890</v>
      </c>
      <c r="B1" s="62"/>
      <c r="C1" s="62"/>
      <c r="D1" s="61" t="s">
        <v>891</v>
      </c>
    </row>
    <row r="2" spans="1:4" ht="20.100000000000001" customHeight="1" x14ac:dyDescent="0.25">
      <c r="A2" s="120" t="str">
        <f>"Hospital: "&amp;data!C98</f>
        <v>Hospital: Capital Medical Center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892</v>
      </c>
      <c r="C4" s="156" t="s">
        <v>893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8640955.5399999991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397682080.41157061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196201574.4198854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8665791.4500000011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54537057.059936933</v>
      </c>
    </row>
    <row r="11" spans="1:4" ht="20.100000000000001" customHeight="1" x14ac:dyDescent="0.25">
      <c r="A11" s="63">
        <v>7</v>
      </c>
      <c r="B11" s="158">
        <v>5850</v>
      </c>
      <c r="C11" s="67" t="s">
        <v>894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276200936.20860696</v>
      </c>
    </row>
    <row r="13" spans="1:4" ht="20.100000000000001" customHeight="1" x14ac:dyDescent="0.25">
      <c r="A13" s="63">
        <v>9</v>
      </c>
      <c r="B13" s="67"/>
      <c r="C13" s="67" t="s">
        <v>895</v>
      </c>
      <c r="D13" s="67">
        <f>data!D245</f>
        <v>933287439.54999983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896</v>
      </c>
      <c r="D16" s="63">
        <f>data!C247</f>
        <v>3391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3135480.71</v>
      </c>
    </row>
    <row r="19" spans="1:4" ht="20.100000000000001" customHeight="1" x14ac:dyDescent="0.25">
      <c r="A19" s="161">
        <v>15</v>
      </c>
      <c r="B19" s="158">
        <v>5910</v>
      </c>
      <c r="C19" s="80" t="s">
        <v>897</v>
      </c>
      <c r="D19" s="67">
        <f>data!C250</f>
        <v>11909979.880000001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898</v>
      </c>
      <c r="D22" s="67">
        <f>data!D252</f>
        <v>15045460.59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5307811.6199999992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899</v>
      </c>
      <c r="D26" s="67">
        <f>data!C255</f>
        <v>-779.83</v>
      </c>
    </row>
    <row r="27" spans="1:4" ht="20.100000000000001" customHeight="1" x14ac:dyDescent="0.25">
      <c r="A27" s="144">
        <v>23</v>
      </c>
      <c r="B27" s="163" t="s">
        <v>900</v>
      </c>
      <c r="C27" s="79"/>
      <c r="D27" s="67">
        <f>data!D256</f>
        <v>5307031.7899999991</v>
      </c>
    </row>
    <row r="28" spans="1:4" ht="20.100000000000001" customHeight="1" x14ac:dyDescent="0.25">
      <c r="A28" s="72">
        <v>24</v>
      </c>
      <c r="B28" s="138" t="s">
        <v>901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