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349FAD19-D305-4AC4-813A-D7FB5E78A179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315" i="24" l="1"/>
  <c r="C316" i="24" l="1"/>
  <c r="C392" i="24" l="1"/>
  <c r="C380" i="24" l="1"/>
  <c r="C200" i="24" l="1"/>
  <c r="C216" i="24" l="1"/>
  <c r="C323" i="24"/>
  <c r="C288" i="24"/>
  <c r="C269" i="24"/>
  <c r="C226" i="24" l="1"/>
  <c r="D216" i="24"/>
  <c r="C213" i="24"/>
  <c r="C219" i="24"/>
  <c r="C237" i="24" l="1"/>
  <c r="D155" i="24" l="1"/>
  <c r="C155" i="24"/>
  <c r="B155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J2" i="29"/>
  <c r="AI2" i="29"/>
  <c r="AH2" i="29"/>
  <c r="AG2" i="29"/>
  <c r="AE2" i="29"/>
  <c r="AD2" i="29"/>
  <c r="AC2" i="29"/>
  <c r="AB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C9" i="4"/>
  <c r="B9" i="4"/>
  <c r="G8" i="4"/>
  <c r="F8" i="4"/>
  <c r="E8" i="4"/>
  <c r="C8" i="4"/>
  <c r="B8" i="4"/>
  <c r="G7" i="4"/>
  <c r="F7" i="4"/>
  <c r="E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5" i="15" s="1"/>
  <c r="I65" i="15" s="1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F58" i="15" s="1"/>
  <c r="E57" i="15"/>
  <c r="D57" i="15"/>
  <c r="B57" i="15"/>
  <c r="F57" i="15" s="1"/>
  <c r="E56" i="15"/>
  <c r="D56" i="15"/>
  <c r="B56" i="15"/>
  <c r="F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F53" i="15" s="1"/>
  <c r="E52" i="15"/>
  <c r="D52" i="15"/>
  <c r="B52" i="15"/>
  <c r="F52" i="15" s="1"/>
  <c r="E51" i="15"/>
  <c r="D51" i="15"/>
  <c r="B51" i="15"/>
  <c r="F51" i="15" s="1"/>
  <c r="E50" i="15"/>
  <c r="D50" i="15"/>
  <c r="B50" i="15"/>
  <c r="F50" i="15" s="1"/>
  <c r="E49" i="15"/>
  <c r="D49" i="15"/>
  <c r="B49" i="15"/>
  <c r="F49" i="15" s="1"/>
  <c r="E48" i="15"/>
  <c r="D48" i="15"/>
  <c r="B48" i="15"/>
  <c r="H47" i="15"/>
  <c r="I47" i="15" s="1"/>
  <c r="E47" i="15"/>
  <c r="D47" i="15"/>
  <c r="B47" i="15"/>
  <c r="F47" i="15" s="1"/>
  <c r="E46" i="15"/>
  <c r="D46" i="15"/>
  <c r="B46" i="15"/>
  <c r="F46" i="15" s="1"/>
  <c r="E45" i="15"/>
  <c r="D45" i="15"/>
  <c r="B45" i="15"/>
  <c r="E44" i="15"/>
  <c r="D44" i="15"/>
  <c r="B44" i="15"/>
  <c r="F44" i="15" s="1"/>
  <c r="E43" i="15"/>
  <c r="D43" i="15"/>
  <c r="B43" i="15"/>
  <c r="F43" i="15" s="1"/>
  <c r="E42" i="15"/>
  <c r="D42" i="15"/>
  <c r="B42" i="15"/>
  <c r="F42" i="15" s="1"/>
  <c r="E41" i="15"/>
  <c r="D41" i="15"/>
  <c r="B41" i="15"/>
  <c r="I40" i="15"/>
  <c r="B40" i="15"/>
  <c r="H39" i="15"/>
  <c r="I39" i="15" s="1"/>
  <c r="E39" i="15"/>
  <c r="D39" i="15"/>
  <c r="B39" i="15"/>
  <c r="F39" i="15" s="1"/>
  <c r="H38" i="15"/>
  <c r="I38" i="15" s="1"/>
  <c r="E38" i="15"/>
  <c r="D38" i="15"/>
  <c r="B38" i="15"/>
  <c r="F38" i="15" s="1"/>
  <c r="E37" i="15"/>
  <c r="D37" i="15"/>
  <c r="B37" i="15"/>
  <c r="F37" i="15" s="1"/>
  <c r="E36" i="15"/>
  <c r="D36" i="15"/>
  <c r="B36" i="15"/>
  <c r="E35" i="15"/>
  <c r="D35" i="15"/>
  <c r="B35" i="15"/>
  <c r="F35" i="15" s="1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F24" i="15" s="1"/>
  <c r="E23" i="15"/>
  <c r="D23" i="15"/>
  <c r="B23" i="15"/>
  <c r="F23" i="15" s="1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H19" i="15"/>
  <c r="I19" i="15" s="1"/>
  <c r="E19" i="15"/>
  <c r="D19" i="15"/>
  <c r="B19" i="15"/>
  <c r="F19" i="15" s="1"/>
  <c r="H18" i="15"/>
  <c r="I18" i="15" s="1"/>
  <c r="E18" i="15"/>
  <c r="D18" i="15"/>
  <c r="B18" i="15"/>
  <c r="F18" i="15" s="1"/>
  <c r="E17" i="15"/>
  <c r="D17" i="15"/>
  <c r="B17" i="15"/>
  <c r="F17" i="15" s="1"/>
  <c r="H16" i="15"/>
  <c r="I16" i="15" s="1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AZ91" i="24"/>
  <c r="AH51" i="31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31" i="31" s="1"/>
  <c r="AE89" i="24"/>
  <c r="AD89" i="24"/>
  <c r="AC89" i="24"/>
  <c r="AE28" i="31" s="1"/>
  <c r="AB89" i="24"/>
  <c r="AA89" i="24"/>
  <c r="Z89" i="24"/>
  <c r="Y89" i="24"/>
  <c r="X89" i="24"/>
  <c r="W89" i="24"/>
  <c r="V89" i="24"/>
  <c r="U89" i="24"/>
  <c r="AE20" i="31" s="1"/>
  <c r="T89" i="24"/>
  <c r="S89" i="24"/>
  <c r="R89" i="24"/>
  <c r="Q89" i="24"/>
  <c r="P89" i="24"/>
  <c r="O89" i="24"/>
  <c r="N89" i="24"/>
  <c r="M89" i="24"/>
  <c r="L89" i="24"/>
  <c r="K89" i="24"/>
  <c r="J89" i="24"/>
  <c r="I89" i="24"/>
  <c r="AE8" i="31" s="1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O80" i="31" s="1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O46" i="31" s="1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O18" i="31" s="1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E47" i="24"/>
  <c r="E10" i="4" l="1"/>
  <c r="C156" i="24"/>
  <c r="D156" i="24"/>
  <c r="B156" i="24"/>
  <c r="H46" i="15"/>
  <c r="I46" i="15" s="1"/>
  <c r="H44" i="15"/>
  <c r="I44" i="15" s="1"/>
  <c r="H51" i="15"/>
  <c r="I51" i="15" s="1"/>
  <c r="H53" i="15"/>
  <c r="I53" i="15" s="1"/>
  <c r="H55" i="15"/>
  <c r="I55" i="15" s="1"/>
  <c r="H57" i="15"/>
  <c r="I57" i="15" s="1"/>
  <c r="D154" i="32"/>
  <c r="F27" i="15"/>
  <c r="F33" i="15"/>
  <c r="F36" i="15"/>
  <c r="F41" i="15"/>
  <c r="H52" i="15"/>
  <c r="I52" i="15" s="1"/>
  <c r="H54" i="15"/>
  <c r="I54" i="15" s="1"/>
  <c r="H56" i="15"/>
  <c r="I56" i="15" s="1"/>
  <c r="H58" i="15"/>
  <c r="I58" i="15" s="1"/>
  <c r="C365" i="24"/>
  <c r="G10" i="4"/>
  <c r="F15" i="15"/>
  <c r="H21" i="15"/>
  <c r="I21" i="15" s="1"/>
  <c r="H22" i="15"/>
  <c r="I22" i="15" s="1"/>
  <c r="H23" i="15"/>
  <c r="I23" i="15" s="1"/>
  <c r="H24" i="15"/>
  <c r="I24" i="15" s="1"/>
  <c r="H25" i="15"/>
  <c r="I25" i="15" s="1"/>
  <c r="H26" i="15"/>
  <c r="I26" i="15" s="1"/>
  <c r="F28" i="15"/>
  <c r="H42" i="15"/>
  <c r="I42" i="15" s="1"/>
  <c r="F45" i="15"/>
  <c r="CE69" i="24"/>
  <c r="I371" i="32" s="1"/>
  <c r="O48" i="24"/>
  <c r="O62" i="24" s="1"/>
  <c r="S48" i="24"/>
  <c r="S62" i="24" s="1"/>
  <c r="H18" i="31" s="1"/>
  <c r="C48" i="24"/>
  <c r="C62" i="24" s="1"/>
  <c r="G48" i="24"/>
  <c r="G62" i="24" s="1"/>
  <c r="H6" i="31" s="1"/>
  <c r="K48" i="24"/>
  <c r="K62" i="24" s="1"/>
  <c r="D44" i="32" s="1"/>
  <c r="CB48" i="24"/>
  <c r="CB62" i="24" s="1"/>
  <c r="H48" i="24"/>
  <c r="H62" i="24" s="1"/>
  <c r="P48" i="24"/>
  <c r="P62" i="24" s="1"/>
  <c r="X48" i="24"/>
  <c r="X62" i="24" s="1"/>
  <c r="C108" i="32" s="1"/>
  <c r="AF48" i="24"/>
  <c r="AF62" i="24" s="1"/>
  <c r="D140" i="32" s="1"/>
  <c r="AN48" i="24"/>
  <c r="AN62" i="24" s="1"/>
  <c r="H39" i="31" s="1"/>
  <c r="AV48" i="24"/>
  <c r="AV62" i="24" s="1"/>
  <c r="BD48" i="24"/>
  <c r="BD62" i="24" s="1"/>
  <c r="H55" i="31" s="1"/>
  <c r="BL48" i="24"/>
  <c r="BL62" i="24" s="1"/>
  <c r="H268" i="32" s="1"/>
  <c r="BT48" i="24"/>
  <c r="BT62" i="24" s="1"/>
  <c r="H71" i="31" s="1"/>
  <c r="E48" i="24"/>
  <c r="E62" i="24" s="1"/>
  <c r="E12" i="32" s="1"/>
  <c r="Q48" i="24"/>
  <c r="Q62" i="24" s="1"/>
  <c r="C76" i="32" s="1"/>
  <c r="AG48" i="24"/>
  <c r="AG62" i="24" s="1"/>
  <c r="CC48" i="24"/>
  <c r="CC62" i="24" s="1"/>
  <c r="D364" i="32" s="1"/>
  <c r="W48" i="24"/>
  <c r="W62" i="24" s="1"/>
  <c r="H22" i="31" s="1"/>
  <c r="AA48" i="24"/>
  <c r="AA62" i="24" s="1"/>
  <c r="H26" i="31" s="1"/>
  <c r="AE48" i="24"/>
  <c r="AE62" i="24" s="1"/>
  <c r="H30" i="31" s="1"/>
  <c r="AI48" i="24"/>
  <c r="AI62" i="24" s="1"/>
  <c r="H34" i="31" s="1"/>
  <c r="AM48" i="24"/>
  <c r="AM62" i="24" s="1"/>
  <c r="H38" i="31" s="1"/>
  <c r="AQ48" i="24"/>
  <c r="AQ62" i="24" s="1"/>
  <c r="H42" i="31" s="1"/>
  <c r="AU48" i="24"/>
  <c r="AU62" i="24" s="1"/>
  <c r="E204" i="32" s="1"/>
  <c r="AY48" i="24"/>
  <c r="AY62" i="24" s="1"/>
  <c r="H50" i="31" s="1"/>
  <c r="BC48" i="24"/>
  <c r="BC62" i="24" s="1"/>
  <c r="BG48" i="24"/>
  <c r="BG62" i="24" s="1"/>
  <c r="H58" i="31" s="1"/>
  <c r="BK48" i="24"/>
  <c r="BK62" i="24" s="1"/>
  <c r="G268" i="32" s="1"/>
  <c r="BO48" i="24"/>
  <c r="BO62" i="24" s="1"/>
  <c r="H66" i="31" s="1"/>
  <c r="BS48" i="24"/>
  <c r="BS62" i="24" s="1"/>
  <c r="BW48" i="24"/>
  <c r="BW62" i="24" s="1"/>
  <c r="CA48" i="24"/>
  <c r="CA62" i="24" s="1"/>
  <c r="H78" i="31" s="1"/>
  <c r="D48" i="24"/>
  <c r="D62" i="24" s="1"/>
  <c r="D12" i="32" s="1"/>
  <c r="L48" i="24"/>
  <c r="L62" i="24" s="1"/>
  <c r="E44" i="32" s="1"/>
  <c r="T48" i="24"/>
  <c r="T62" i="24" s="1"/>
  <c r="H19" i="31" s="1"/>
  <c r="AB48" i="24"/>
  <c r="AB62" i="24" s="1"/>
  <c r="AJ48" i="24"/>
  <c r="AJ62" i="24" s="1"/>
  <c r="H35" i="31" s="1"/>
  <c r="AR48" i="24"/>
  <c r="AR62" i="24" s="1"/>
  <c r="I172" i="32" s="1"/>
  <c r="AZ48" i="24"/>
  <c r="AZ62" i="24" s="1"/>
  <c r="H51" i="31" s="1"/>
  <c r="BH48" i="24"/>
  <c r="BH62" i="24" s="1"/>
  <c r="BP48" i="24"/>
  <c r="BP62" i="24" s="1"/>
  <c r="H67" i="31" s="1"/>
  <c r="BX48" i="24"/>
  <c r="BX62" i="24" s="1"/>
  <c r="I48" i="24"/>
  <c r="I62" i="24" s="1"/>
  <c r="H8" i="31" s="1"/>
  <c r="M48" i="24"/>
  <c r="M62" i="24" s="1"/>
  <c r="F44" i="32" s="1"/>
  <c r="U48" i="24"/>
  <c r="U62" i="24" s="1"/>
  <c r="H20" i="31" s="1"/>
  <c r="Y48" i="24"/>
  <c r="Y62" i="24" s="1"/>
  <c r="AC48" i="24"/>
  <c r="AC62" i="24" s="1"/>
  <c r="AK48" i="24"/>
  <c r="AK62" i="24" s="1"/>
  <c r="I140" i="32" s="1"/>
  <c r="AO48" i="24"/>
  <c r="AO62" i="24" s="1"/>
  <c r="F172" i="32" s="1"/>
  <c r="AS48" i="24"/>
  <c r="AS62" i="24" s="1"/>
  <c r="H44" i="31" s="1"/>
  <c r="AW48" i="24"/>
  <c r="AW62" i="24" s="1"/>
  <c r="G204" i="32" s="1"/>
  <c r="BA48" i="24"/>
  <c r="BA62" i="24" s="1"/>
  <c r="D236" i="32" s="1"/>
  <c r="BE48" i="24"/>
  <c r="BE62" i="24" s="1"/>
  <c r="H236" i="32" s="1"/>
  <c r="BI48" i="24"/>
  <c r="BI62" i="24" s="1"/>
  <c r="E268" i="32" s="1"/>
  <c r="BM48" i="24"/>
  <c r="BM62" i="24" s="1"/>
  <c r="H64" i="31" s="1"/>
  <c r="BQ48" i="24"/>
  <c r="BQ62" i="24" s="1"/>
  <c r="F300" i="32" s="1"/>
  <c r="BU48" i="24"/>
  <c r="BU62" i="24" s="1"/>
  <c r="C332" i="32" s="1"/>
  <c r="BY48" i="24"/>
  <c r="BY62" i="24" s="1"/>
  <c r="H76" i="31" s="1"/>
  <c r="F48" i="24"/>
  <c r="F62" i="24" s="1"/>
  <c r="H5" i="31" s="1"/>
  <c r="J48" i="24"/>
  <c r="J62" i="24" s="1"/>
  <c r="N48" i="24"/>
  <c r="N62" i="24" s="1"/>
  <c r="R48" i="24"/>
  <c r="R62" i="24" s="1"/>
  <c r="H17" i="31" s="1"/>
  <c r="V48" i="24"/>
  <c r="V62" i="24" s="1"/>
  <c r="H21" i="31" s="1"/>
  <c r="Z48" i="24"/>
  <c r="Z62" i="24" s="1"/>
  <c r="AD48" i="24"/>
  <c r="AD62" i="24" s="1"/>
  <c r="H29" i="31" s="1"/>
  <c r="AH48" i="24"/>
  <c r="AH62" i="24" s="1"/>
  <c r="AL48" i="24"/>
  <c r="AL62" i="24" s="1"/>
  <c r="AP48" i="24"/>
  <c r="AP62" i="24" s="1"/>
  <c r="H41" i="31" s="1"/>
  <c r="AT48" i="24"/>
  <c r="AT62" i="24" s="1"/>
  <c r="AX48" i="24"/>
  <c r="AX62" i="24" s="1"/>
  <c r="BB48" i="24"/>
  <c r="BB62" i="24" s="1"/>
  <c r="H53" i="31" s="1"/>
  <c r="BF48" i="24"/>
  <c r="BF62" i="24" s="1"/>
  <c r="BJ48" i="24"/>
  <c r="BJ62" i="24" s="1"/>
  <c r="H61" i="31" s="1"/>
  <c r="BN48" i="24"/>
  <c r="BN62" i="24" s="1"/>
  <c r="C300" i="32" s="1"/>
  <c r="BR48" i="24"/>
  <c r="BR62" i="24" s="1"/>
  <c r="H69" i="31" s="1"/>
  <c r="BV48" i="24"/>
  <c r="BV62" i="24" s="1"/>
  <c r="BZ48" i="24"/>
  <c r="BZ62" i="24" s="1"/>
  <c r="H77" i="31" s="1"/>
  <c r="CD48" i="24"/>
  <c r="H108" i="32"/>
  <c r="H52" i="31"/>
  <c r="O12" i="31"/>
  <c r="F51" i="32"/>
  <c r="O28" i="31"/>
  <c r="H115" i="32"/>
  <c r="O44" i="31"/>
  <c r="C211" i="32"/>
  <c r="O52" i="31"/>
  <c r="D243" i="32"/>
  <c r="O64" i="31"/>
  <c r="I275" i="32"/>
  <c r="O76" i="31"/>
  <c r="G339" i="32"/>
  <c r="AE2" i="31"/>
  <c r="C26" i="32"/>
  <c r="CE89" i="24"/>
  <c r="AE14" i="31"/>
  <c r="H58" i="32"/>
  <c r="AE30" i="31"/>
  <c r="C154" i="32"/>
  <c r="I384" i="32"/>
  <c r="L612" i="24"/>
  <c r="H10" i="31"/>
  <c r="I332" i="32"/>
  <c r="O5" i="31"/>
  <c r="F19" i="32"/>
  <c r="O9" i="31"/>
  <c r="C51" i="32"/>
  <c r="O13" i="31"/>
  <c r="G51" i="32"/>
  <c r="O17" i="31"/>
  <c r="D83" i="32"/>
  <c r="O21" i="31"/>
  <c r="H83" i="32"/>
  <c r="O25" i="31"/>
  <c r="E115" i="32"/>
  <c r="O29" i="31"/>
  <c r="I115" i="32"/>
  <c r="O33" i="31"/>
  <c r="F147" i="32"/>
  <c r="O37" i="31"/>
  <c r="C179" i="32"/>
  <c r="O41" i="31"/>
  <c r="G179" i="32"/>
  <c r="O45" i="31"/>
  <c r="D211" i="32"/>
  <c r="O49" i="31"/>
  <c r="H211" i="32"/>
  <c r="O53" i="31"/>
  <c r="E243" i="32"/>
  <c r="O57" i="31"/>
  <c r="I243" i="32"/>
  <c r="O61" i="31"/>
  <c r="F275" i="32"/>
  <c r="O65" i="31"/>
  <c r="C307" i="32"/>
  <c r="O69" i="31"/>
  <c r="G307" i="32"/>
  <c r="O73" i="31"/>
  <c r="D339" i="32"/>
  <c r="O77" i="31"/>
  <c r="H339" i="32"/>
  <c r="E371" i="32"/>
  <c r="C615" i="24"/>
  <c r="AE3" i="31"/>
  <c r="D26" i="32"/>
  <c r="AE7" i="31"/>
  <c r="H26" i="32"/>
  <c r="AE11" i="31"/>
  <c r="E58" i="32"/>
  <c r="AE15" i="31"/>
  <c r="I58" i="32"/>
  <c r="AE19" i="31"/>
  <c r="F90" i="32"/>
  <c r="AE23" i="31"/>
  <c r="C122" i="32"/>
  <c r="AE27" i="31"/>
  <c r="G122" i="32"/>
  <c r="AE35" i="31"/>
  <c r="H154" i="32"/>
  <c r="AE39" i="31"/>
  <c r="E186" i="32"/>
  <c r="AE43" i="31"/>
  <c r="I186" i="32"/>
  <c r="CF2" i="28"/>
  <c r="D5" i="7"/>
  <c r="D258" i="24"/>
  <c r="C113" i="8"/>
  <c r="E83" i="32"/>
  <c r="O4" i="31"/>
  <c r="E19" i="32"/>
  <c r="O16" i="31"/>
  <c r="C83" i="32"/>
  <c r="O20" i="31"/>
  <c r="G83" i="32"/>
  <c r="O32" i="31"/>
  <c r="E147" i="32"/>
  <c r="O36" i="31"/>
  <c r="I147" i="32"/>
  <c r="O48" i="31"/>
  <c r="G211" i="32"/>
  <c r="O60" i="31"/>
  <c r="E275" i="32"/>
  <c r="O68" i="31"/>
  <c r="F307" i="32"/>
  <c r="O72" i="31"/>
  <c r="C339" i="32"/>
  <c r="E373" i="32"/>
  <c r="C94" i="15"/>
  <c r="G94" i="15" s="1"/>
  <c r="AE10" i="31"/>
  <c r="D58" i="32"/>
  <c r="AE18" i="31"/>
  <c r="E90" i="32"/>
  <c r="AE26" i="31"/>
  <c r="F122" i="32"/>
  <c r="AE38" i="31"/>
  <c r="D186" i="32"/>
  <c r="D371" i="32"/>
  <c r="H14" i="31"/>
  <c r="H44" i="32"/>
  <c r="C140" i="32"/>
  <c r="I366" i="32"/>
  <c r="F612" i="24"/>
  <c r="O2" i="31"/>
  <c r="C19" i="32"/>
  <c r="O6" i="31"/>
  <c r="G19" i="32"/>
  <c r="O10" i="31"/>
  <c r="D51" i="32"/>
  <c r="O14" i="31"/>
  <c r="H51" i="32"/>
  <c r="O22" i="31"/>
  <c r="I83" i="32"/>
  <c r="O26" i="31"/>
  <c r="F115" i="32"/>
  <c r="O30" i="31"/>
  <c r="C147" i="32"/>
  <c r="O34" i="31"/>
  <c r="G147" i="32"/>
  <c r="O38" i="31"/>
  <c r="D179" i="32"/>
  <c r="O42" i="31"/>
  <c r="H179" i="32"/>
  <c r="O50" i="31"/>
  <c r="I211" i="32"/>
  <c r="O54" i="31"/>
  <c r="F243" i="32"/>
  <c r="O58" i="31"/>
  <c r="C275" i="32"/>
  <c r="O62" i="31"/>
  <c r="G275" i="32"/>
  <c r="O66" i="31"/>
  <c r="D307" i="32"/>
  <c r="O70" i="31"/>
  <c r="H307" i="32"/>
  <c r="O74" i="31"/>
  <c r="E339" i="32"/>
  <c r="O78" i="31"/>
  <c r="I339" i="32"/>
  <c r="I380" i="32"/>
  <c r="D612" i="24"/>
  <c r="CF90" i="24"/>
  <c r="F63" i="15"/>
  <c r="E211" i="32"/>
  <c r="H76" i="32"/>
  <c r="O8" i="31"/>
  <c r="I19" i="32"/>
  <c r="O24" i="31"/>
  <c r="D115" i="32"/>
  <c r="O40" i="31"/>
  <c r="F179" i="32"/>
  <c r="O56" i="31"/>
  <c r="H243" i="32"/>
  <c r="AE6" i="31"/>
  <c r="G26" i="32"/>
  <c r="AE22" i="31"/>
  <c r="I90" i="32"/>
  <c r="AE34" i="31"/>
  <c r="G154" i="32"/>
  <c r="C86" i="8"/>
  <c r="D341" i="24"/>
  <c r="C87" i="8" s="1"/>
  <c r="BK2" i="30"/>
  <c r="I362" i="32"/>
  <c r="H612" i="24"/>
  <c r="O3" i="31"/>
  <c r="D19" i="32"/>
  <c r="O7" i="31"/>
  <c r="H19" i="32"/>
  <c r="O11" i="31"/>
  <c r="E51" i="32"/>
  <c r="O15" i="31"/>
  <c r="I51" i="32"/>
  <c r="O19" i="31"/>
  <c r="F83" i="32"/>
  <c r="O23" i="31"/>
  <c r="C115" i="32"/>
  <c r="O27" i="31"/>
  <c r="G115" i="32"/>
  <c r="O31" i="31"/>
  <c r="D147" i="32"/>
  <c r="O35" i="31"/>
  <c r="H147" i="32"/>
  <c r="O39" i="31"/>
  <c r="E179" i="32"/>
  <c r="O43" i="31"/>
  <c r="I179" i="32"/>
  <c r="O47" i="31"/>
  <c r="F211" i="32"/>
  <c r="O51" i="31"/>
  <c r="C243" i="32"/>
  <c r="O55" i="31"/>
  <c r="G243" i="32"/>
  <c r="O59" i="31"/>
  <c r="D275" i="32"/>
  <c r="O63" i="31"/>
  <c r="H275" i="32"/>
  <c r="O67" i="31"/>
  <c r="E307" i="32"/>
  <c r="O71" i="31"/>
  <c r="I307" i="32"/>
  <c r="O75" i="31"/>
  <c r="F339" i="32"/>
  <c r="O79" i="31"/>
  <c r="C371" i="32"/>
  <c r="AE5" i="31"/>
  <c r="F26" i="32"/>
  <c r="AE9" i="31"/>
  <c r="C58" i="32"/>
  <c r="AE13" i="31"/>
  <c r="G58" i="32"/>
  <c r="AE17" i="31"/>
  <c r="D90" i="32"/>
  <c r="AE21" i="31"/>
  <c r="H90" i="32"/>
  <c r="AE25" i="31"/>
  <c r="E122" i="32"/>
  <c r="AE29" i="31"/>
  <c r="I122" i="32"/>
  <c r="AE33" i="31"/>
  <c r="F154" i="32"/>
  <c r="AE37" i="31"/>
  <c r="C186" i="32"/>
  <c r="AE41" i="31"/>
  <c r="G186" i="32"/>
  <c r="AE45" i="31"/>
  <c r="D218" i="32"/>
  <c r="F25" i="6"/>
  <c r="E233" i="24"/>
  <c r="F32" i="6" s="1"/>
  <c r="AE42" i="31"/>
  <c r="H186" i="32"/>
  <c r="AE46" i="31"/>
  <c r="E218" i="32"/>
  <c r="C363" i="24"/>
  <c r="DF2" i="30"/>
  <c r="C170" i="8"/>
  <c r="AE47" i="31"/>
  <c r="F218" i="32"/>
  <c r="G19" i="4"/>
  <c r="E19" i="4"/>
  <c r="E220" i="24"/>
  <c r="BP2" i="30"/>
  <c r="C119" i="8"/>
  <c r="F420" i="24"/>
  <c r="I612" i="24"/>
  <c r="I26" i="32"/>
  <c r="C253" i="32"/>
  <c r="AE4" i="31"/>
  <c r="E26" i="32"/>
  <c r="AE12" i="31"/>
  <c r="F58" i="32"/>
  <c r="AE16" i="31"/>
  <c r="C90" i="32"/>
  <c r="AE24" i="31"/>
  <c r="D122" i="32"/>
  <c r="AE32" i="31"/>
  <c r="E154" i="32"/>
  <c r="AE36" i="31"/>
  <c r="I154" i="32"/>
  <c r="AE40" i="31"/>
  <c r="F186" i="32"/>
  <c r="AE44" i="31"/>
  <c r="C218" i="32"/>
  <c r="CE91" i="24"/>
  <c r="G28" i="4"/>
  <c r="E28" i="4"/>
  <c r="D308" i="24"/>
  <c r="D383" i="24"/>
  <c r="C137" i="8" s="1"/>
  <c r="D416" i="24"/>
  <c r="J612" i="24"/>
  <c r="F30" i="15"/>
  <c r="F34" i="15"/>
  <c r="F48" i="15"/>
  <c r="G90" i="32"/>
  <c r="H122" i="32"/>
  <c r="F59" i="15"/>
  <c r="F65" i="15"/>
  <c r="F69" i="15"/>
  <c r="F64" i="15"/>
  <c r="C648" i="34"/>
  <c r="M716" i="34" s="1"/>
  <c r="D615" i="34"/>
  <c r="C715" i="34"/>
  <c r="H80" i="31" l="1"/>
  <c r="AA2" i="29"/>
  <c r="D7" i="4"/>
  <c r="E156" i="24"/>
  <c r="D10" i="4" s="1"/>
  <c r="D9" i="4"/>
  <c r="AK2" i="29"/>
  <c r="AF2" i="29"/>
  <c r="D8" i="4"/>
  <c r="E172" i="32"/>
  <c r="H140" i="32"/>
  <c r="E76" i="32"/>
  <c r="I108" i="32"/>
  <c r="D300" i="32"/>
  <c r="I300" i="32"/>
  <c r="D350" i="24"/>
  <c r="D12" i="33"/>
  <c r="CC52" i="24"/>
  <c r="CC67" i="24" s="1"/>
  <c r="BY52" i="24"/>
  <c r="BY67" i="24" s="1"/>
  <c r="BU52" i="24"/>
  <c r="BU67" i="24" s="1"/>
  <c r="BQ52" i="24"/>
  <c r="BQ67" i="24" s="1"/>
  <c r="BM52" i="24"/>
  <c r="BM67" i="24" s="1"/>
  <c r="BI52" i="24"/>
  <c r="BI67" i="24" s="1"/>
  <c r="BI85" i="24" s="1"/>
  <c r="C634" i="24" s="1"/>
  <c r="BE52" i="24"/>
  <c r="BE67" i="24" s="1"/>
  <c r="BA52" i="24"/>
  <c r="BA67" i="24" s="1"/>
  <c r="AW52" i="24"/>
  <c r="AW67" i="24" s="1"/>
  <c r="AS52" i="24"/>
  <c r="AS67" i="24" s="1"/>
  <c r="AO52" i="24"/>
  <c r="AO67" i="24" s="1"/>
  <c r="AK52" i="24"/>
  <c r="AK67" i="24" s="1"/>
  <c r="AG52" i="24"/>
  <c r="AG67" i="24" s="1"/>
  <c r="AG85" i="24" s="1"/>
  <c r="AC52" i="24"/>
  <c r="AC67" i="24" s="1"/>
  <c r="AC85" i="24" s="1"/>
  <c r="Y52" i="24"/>
  <c r="Y67" i="24" s="1"/>
  <c r="U52" i="24"/>
  <c r="U67" i="24" s="1"/>
  <c r="Q52" i="24"/>
  <c r="Q67" i="24" s="1"/>
  <c r="M52" i="24"/>
  <c r="M67" i="24" s="1"/>
  <c r="I52" i="24"/>
  <c r="I67" i="24" s="1"/>
  <c r="E52" i="24"/>
  <c r="E67" i="24" s="1"/>
  <c r="L52" i="24"/>
  <c r="L67" i="24" s="1"/>
  <c r="D52" i="24"/>
  <c r="D67" i="24" s="1"/>
  <c r="CA52" i="24"/>
  <c r="CA67" i="24" s="1"/>
  <c r="BO52" i="24"/>
  <c r="BO67" i="24" s="1"/>
  <c r="BO85" i="24" s="1"/>
  <c r="D309" i="32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D52" i="24"/>
  <c r="BR52" i="24"/>
  <c r="BR67" i="24" s="1"/>
  <c r="BJ52" i="24"/>
  <c r="BJ67" i="24" s="1"/>
  <c r="BB52" i="24"/>
  <c r="BB67" i="24" s="1"/>
  <c r="AT52" i="24"/>
  <c r="AT67" i="24" s="1"/>
  <c r="AL52" i="24"/>
  <c r="AL67" i="24" s="1"/>
  <c r="AL85" i="24" s="1"/>
  <c r="Z52" i="24"/>
  <c r="Z67" i="24" s="1"/>
  <c r="Z85" i="24" s="1"/>
  <c r="R52" i="24"/>
  <c r="R67" i="24" s="1"/>
  <c r="J52" i="24"/>
  <c r="J67" i="24" s="1"/>
  <c r="CB52" i="24"/>
  <c r="CB67" i="24" s="1"/>
  <c r="BX52" i="24"/>
  <c r="BX67" i="24" s="1"/>
  <c r="BT52" i="24"/>
  <c r="BT67" i="24" s="1"/>
  <c r="BP52" i="24"/>
  <c r="BP67" i="24" s="1"/>
  <c r="BL52" i="24"/>
  <c r="BL67" i="24" s="1"/>
  <c r="BL85" i="24" s="1"/>
  <c r="H277" i="32" s="1"/>
  <c r="BH52" i="24"/>
  <c r="BH67" i="24" s="1"/>
  <c r="BH85" i="24" s="1"/>
  <c r="BD52" i="24"/>
  <c r="BD67" i="24" s="1"/>
  <c r="AZ52" i="24"/>
  <c r="AZ67" i="24" s="1"/>
  <c r="AV52" i="24"/>
  <c r="AV67" i="24" s="1"/>
  <c r="AR52" i="24"/>
  <c r="AR67" i="24" s="1"/>
  <c r="AN52" i="24"/>
  <c r="AN67" i="24" s="1"/>
  <c r="AN85" i="24" s="1"/>
  <c r="E181" i="32" s="1"/>
  <c r="AJ52" i="24"/>
  <c r="AJ67" i="24" s="1"/>
  <c r="AF52" i="24"/>
  <c r="AF67" i="24" s="1"/>
  <c r="AF85" i="24" s="1"/>
  <c r="AB52" i="24"/>
  <c r="AB67" i="24" s="1"/>
  <c r="AB85" i="24" s="1"/>
  <c r="X52" i="24"/>
  <c r="X67" i="24" s="1"/>
  <c r="T52" i="24"/>
  <c r="T67" i="24" s="1"/>
  <c r="P52" i="24"/>
  <c r="P67" i="24" s="1"/>
  <c r="P85" i="24" s="1"/>
  <c r="C28" i="15" s="1"/>
  <c r="H52" i="24"/>
  <c r="H67" i="24" s="1"/>
  <c r="BW52" i="24"/>
  <c r="BW67" i="24" s="1"/>
  <c r="BW85" i="24" s="1"/>
  <c r="E341" i="32" s="1"/>
  <c r="BK52" i="24"/>
  <c r="BK67" i="24" s="1"/>
  <c r="BC52" i="24"/>
  <c r="BC67" i="24" s="1"/>
  <c r="BC85" i="24" s="1"/>
  <c r="AU52" i="24"/>
  <c r="AU67" i="24" s="1"/>
  <c r="AM52" i="24"/>
  <c r="AM67" i="24" s="1"/>
  <c r="AM85" i="24" s="1"/>
  <c r="C704" i="24" s="1"/>
  <c r="AE52" i="24"/>
  <c r="AE67" i="24" s="1"/>
  <c r="W52" i="24"/>
  <c r="W67" i="24" s="1"/>
  <c r="O52" i="24"/>
  <c r="O67" i="24" s="1"/>
  <c r="G52" i="24"/>
  <c r="G67" i="24" s="1"/>
  <c r="BZ52" i="24"/>
  <c r="BZ67" i="24" s="1"/>
  <c r="BV52" i="24"/>
  <c r="BV67" i="24" s="1"/>
  <c r="BN52" i="24"/>
  <c r="BN67" i="24" s="1"/>
  <c r="BF52" i="24"/>
  <c r="BF67" i="24" s="1"/>
  <c r="BF85" i="24" s="1"/>
  <c r="AX52" i="24"/>
  <c r="AX67" i="24" s="1"/>
  <c r="AP52" i="24"/>
  <c r="AP67" i="24" s="1"/>
  <c r="AH52" i="24"/>
  <c r="AH67" i="24" s="1"/>
  <c r="V52" i="24"/>
  <c r="V67" i="24" s="1"/>
  <c r="V85" i="24" s="1"/>
  <c r="H85" i="32" s="1"/>
  <c r="N52" i="24"/>
  <c r="N67" i="24" s="1"/>
  <c r="F52" i="24"/>
  <c r="F67" i="24" s="1"/>
  <c r="F85" i="24" s="1"/>
  <c r="F21" i="32" s="1"/>
  <c r="BS52" i="24"/>
  <c r="BS67" i="24" s="1"/>
  <c r="AD52" i="24"/>
  <c r="AD67" i="24" s="1"/>
  <c r="BX85" i="24"/>
  <c r="C88" i="15" s="1"/>
  <c r="G88" i="15" s="1"/>
  <c r="AV85" i="24"/>
  <c r="F213" i="32" s="1"/>
  <c r="H46" i="31"/>
  <c r="H57" i="31"/>
  <c r="H9" i="31"/>
  <c r="H62" i="31"/>
  <c r="E332" i="32"/>
  <c r="F12" i="32"/>
  <c r="BM85" i="24"/>
  <c r="C638" i="24" s="1"/>
  <c r="H16" i="31"/>
  <c r="E236" i="32"/>
  <c r="I85" i="24"/>
  <c r="C21" i="15" s="1"/>
  <c r="G21" i="15" s="1"/>
  <c r="H48" i="31"/>
  <c r="H23" i="31"/>
  <c r="W85" i="24"/>
  <c r="C35" i="15" s="1"/>
  <c r="G85" i="24"/>
  <c r="G21" i="32" s="1"/>
  <c r="H11" i="31"/>
  <c r="F140" i="32"/>
  <c r="H25" i="31"/>
  <c r="H68" i="31"/>
  <c r="H36" i="31"/>
  <c r="H12" i="31"/>
  <c r="I236" i="32"/>
  <c r="C44" i="32"/>
  <c r="H32" i="31"/>
  <c r="H63" i="31"/>
  <c r="H31" i="31"/>
  <c r="C12" i="32"/>
  <c r="H2" i="31"/>
  <c r="AS85" i="24"/>
  <c r="C213" i="32" s="1"/>
  <c r="G12" i="32"/>
  <c r="BZ85" i="24"/>
  <c r="H341" i="32" s="1"/>
  <c r="I204" i="32"/>
  <c r="H65" i="31"/>
  <c r="H40" i="31"/>
  <c r="BY85" i="24"/>
  <c r="C645" i="24" s="1"/>
  <c r="H60" i="31"/>
  <c r="F204" i="32"/>
  <c r="D204" i="32"/>
  <c r="G44" i="32"/>
  <c r="G140" i="32"/>
  <c r="D76" i="32"/>
  <c r="CC85" i="24"/>
  <c r="C93" i="15" s="1"/>
  <c r="G93" i="15" s="1"/>
  <c r="H72" i="31"/>
  <c r="H56" i="31"/>
  <c r="D108" i="32"/>
  <c r="E300" i="32"/>
  <c r="H43" i="31"/>
  <c r="D332" i="32"/>
  <c r="H45" i="31"/>
  <c r="H13" i="31"/>
  <c r="U85" i="24"/>
  <c r="C33" i="15" s="1"/>
  <c r="H4" i="31"/>
  <c r="F332" i="32"/>
  <c r="H33" i="31"/>
  <c r="R85" i="24"/>
  <c r="D85" i="32" s="1"/>
  <c r="H300" i="32"/>
  <c r="F236" i="32"/>
  <c r="G332" i="32"/>
  <c r="C204" i="32"/>
  <c r="H24" i="31"/>
  <c r="H75" i="31"/>
  <c r="H47" i="31"/>
  <c r="I76" i="32"/>
  <c r="H70" i="31"/>
  <c r="H54" i="31"/>
  <c r="E85" i="24"/>
  <c r="C670" i="24" s="1"/>
  <c r="I44" i="32"/>
  <c r="D172" i="32"/>
  <c r="H204" i="32"/>
  <c r="H49" i="31"/>
  <c r="H15" i="31"/>
  <c r="E108" i="32"/>
  <c r="G172" i="32"/>
  <c r="BQ85" i="24"/>
  <c r="C623" i="24" s="1"/>
  <c r="BA85" i="24"/>
  <c r="D245" i="32" s="1"/>
  <c r="AK85" i="24"/>
  <c r="C49" i="15" s="1"/>
  <c r="E140" i="32"/>
  <c r="M85" i="24"/>
  <c r="C364" i="32"/>
  <c r="D268" i="32"/>
  <c r="G108" i="32"/>
  <c r="AP85" i="24"/>
  <c r="G181" i="32" s="1"/>
  <c r="H79" i="31"/>
  <c r="H59" i="31"/>
  <c r="H27" i="31"/>
  <c r="H73" i="31"/>
  <c r="BB85" i="24"/>
  <c r="C632" i="24" s="1"/>
  <c r="H74" i="31"/>
  <c r="I268" i="32"/>
  <c r="H28" i="31"/>
  <c r="I12" i="32"/>
  <c r="BD85" i="24"/>
  <c r="C624" i="24" s="1"/>
  <c r="C236" i="32"/>
  <c r="T85" i="24"/>
  <c r="C685" i="24" s="1"/>
  <c r="BG85" i="24"/>
  <c r="C277" i="32" s="1"/>
  <c r="AA85" i="24"/>
  <c r="F117" i="32" s="1"/>
  <c r="G300" i="32"/>
  <c r="C172" i="32"/>
  <c r="C268" i="32"/>
  <c r="H172" i="32"/>
  <c r="F108" i="32"/>
  <c r="BR85" i="24"/>
  <c r="C82" i="15" s="1"/>
  <c r="G82" i="15" s="1"/>
  <c r="AW85" i="24"/>
  <c r="Q85" i="24"/>
  <c r="C85" i="32" s="1"/>
  <c r="G236" i="32"/>
  <c r="X85" i="24"/>
  <c r="C36" i="15" s="1"/>
  <c r="F76" i="32"/>
  <c r="H37" i="31"/>
  <c r="H332" i="32"/>
  <c r="F268" i="32"/>
  <c r="BE85" i="24"/>
  <c r="C614" i="24" s="1"/>
  <c r="G76" i="32"/>
  <c r="H12" i="32"/>
  <c r="BP85" i="24"/>
  <c r="E309" i="32" s="1"/>
  <c r="AJ85" i="24"/>
  <c r="C48" i="15" s="1"/>
  <c r="H7" i="31"/>
  <c r="H3" i="31"/>
  <c r="L85" i="24"/>
  <c r="C24" i="15" s="1"/>
  <c r="G24" i="15" s="1"/>
  <c r="CE48" i="24"/>
  <c r="CE62" i="24"/>
  <c r="I364" i="32" s="1"/>
  <c r="C81" i="15"/>
  <c r="G81" i="15" s="1"/>
  <c r="F309" i="32"/>
  <c r="G245" i="32"/>
  <c r="I381" i="32"/>
  <c r="G612" i="24"/>
  <c r="CF91" i="24"/>
  <c r="F16" i="6"/>
  <c r="F234" i="24"/>
  <c r="F341" i="32"/>
  <c r="E53" i="32"/>
  <c r="D716" i="34"/>
  <c r="D712" i="34"/>
  <c r="D708" i="34"/>
  <c r="D704" i="34"/>
  <c r="D700" i="34"/>
  <c r="D696" i="34"/>
  <c r="D692" i="34"/>
  <c r="D688" i="34"/>
  <c r="D684" i="34"/>
  <c r="D710" i="34"/>
  <c r="D709" i="34"/>
  <c r="D702" i="34"/>
  <c r="D701" i="34"/>
  <c r="D694" i="34"/>
  <c r="D693" i="34"/>
  <c r="D686" i="34"/>
  <c r="D685" i="34"/>
  <c r="D680" i="34"/>
  <c r="D676" i="34"/>
  <c r="D713" i="34"/>
  <c r="D705" i="34"/>
  <c r="D697" i="34"/>
  <c r="D689" i="34"/>
  <c r="D678" i="34"/>
  <c r="D677" i="34"/>
  <c r="D672" i="34"/>
  <c r="D668" i="34"/>
  <c r="D628" i="34"/>
  <c r="D622" i="34"/>
  <c r="D620" i="34"/>
  <c r="D618" i="34"/>
  <c r="D616" i="34"/>
  <c r="D711" i="34"/>
  <c r="D703" i="34"/>
  <c r="D695" i="34"/>
  <c r="D687" i="34"/>
  <c r="D673" i="34"/>
  <c r="D669" i="34"/>
  <c r="D627" i="34"/>
  <c r="D706" i="34"/>
  <c r="D698" i="34"/>
  <c r="D690" i="34"/>
  <c r="D682" i="34"/>
  <c r="D681" i="34"/>
  <c r="D674" i="34"/>
  <c r="D670" i="34"/>
  <c r="D647" i="34"/>
  <c r="D646" i="34"/>
  <c r="D645" i="34"/>
  <c r="D629" i="34"/>
  <c r="D626" i="34"/>
  <c r="D623" i="34"/>
  <c r="D621" i="34"/>
  <c r="D619" i="34"/>
  <c r="D617" i="34"/>
  <c r="D707" i="34"/>
  <c r="D699" i="34"/>
  <c r="D691" i="34"/>
  <c r="D683" i="34"/>
  <c r="D679" i="34"/>
  <c r="D675" i="34"/>
  <c r="D671" i="34"/>
  <c r="D644" i="34"/>
  <c r="D640" i="34"/>
  <c r="D636" i="34"/>
  <c r="D632" i="34"/>
  <c r="D625" i="34"/>
  <c r="D641" i="34"/>
  <c r="D637" i="34"/>
  <c r="D633" i="34"/>
  <c r="D642" i="34"/>
  <c r="D638" i="34"/>
  <c r="D634" i="34"/>
  <c r="D630" i="34"/>
  <c r="D624" i="34"/>
  <c r="D643" i="34"/>
  <c r="D635" i="34"/>
  <c r="D639" i="34"/>
  <c r="D631" i="34"/>
  <c r="C50" i="8"/>
  <c r="D352" i="24"/>
  <c r="C103" i="8" s="1"/>
  <c r="F309" i="24"/>
  <c r="K612" i="24"/>
  <c r="I378" i="32"/>
  <c r="F53" i="32"/>
  <c r="C25" i="15"/>
  <c r="G25" i="15" s="1"/>
  <c r="C678" i="24"/>
  <c r="C167" i="8"/>
  <c r="D26" i="33"/>
  <c r="E414" i="24"/>
  <c r="BN2" i="30"/>
  <c r="C117" i="8"/>
  <c r="D366" i="24"/>
  <c r="C686" i="24"/>
  <c r="I85" i="32"/>
  <c r="C707" i="24"/>
  <c r="E380" i="24"/>
  <c r="C683" i="24"/>
  <c r="C620" i="24"/>
  <c r="D373" i="32"/>
  <c r="G213" i="32"/>
  <c r="C631" i="24"/>
  <c r="C61" i="15"/>
  <c r="D149" i="32" l="1"/>
  <c r="C44" i="15"/>
  <c r="G44" i="15" s="1"/>
  <c r="C181" i="32"/>
  <c r="C50" i="15"/>
  <c r="C703" i="24"/>
  <c r="H117" i="32"/>
  <c r="C694" i="24"/>
  <c r="C41" i="15"/>
  <c r="G41" i="15" s="1"/>
  <c r="C698" i="24"/>
  <c r="E149" i="32"/>
  <c r="C45" i="15"/>
  <c r="F245" i="32"/>
  <c r="C67" i="15"/>
  <c r="G67" i="15" s="1"/>
  <c r="C633" i="24"/>
  <c r="C713" i="24"/>
  <c r="C68" i="15"/>
  <c r="G68" i="15" s="1"/>
  <c r="C66" i="15"/>
  <c r="G66" i="15" s="1"/>
  <c r="C32" i="15"/>
  <c r="G32" i="15" s="1"/>
  <c r="C54" i="15"/>
  <c r="G54" i="15" s="1"/>
  <c r="C60" i="15"/>
  <c r="C677" i="24"/>
  <c r="C90" i="15"/>
  <c r="G90" i="15" s="1"/>
  <c r="F85" i="32"/>
  <c r="C681" i="24"/>
  <c r="C643" i="24"/>
  <c r="C70" i="15"/>
  <c r="G70" i="15" s="1"/>
  <c r="C629" i="24"/>
  <c r="I245" i="32"/>
  <c r="G117" i="32"/>
  <c r="C40" i="15"/>
  <c r="G40" i="15" s="1"/>
  <c r="C693" i="24"/>
  <c r="C636" i="24"/>
  <c r="D277" i="32"/>
  <c r="C72" i="15"/>
  <c r="G72" i="15" s="1"/>
  <c r="C38" i="15"/>
  <c r="G38" i="15" s="1"/>
  <c r="C691" i="24"/>
  <c r="E117" i="32"/>
  <c r="M65" i="31"/>
  <c r="C305" i="32"/>
  <c r="E209" i="32"/>
  <c r="AU85" i="24"/>
  <c r="M46" i="31"/>
  <c r="I177" i="32"/>
  <c r="M43" i="31"/>
  <c r="F337" i="32"/>
  <c r="M75" i="31"/>
  <c r="F273" i="32"/>
  <c r="M61" i="31"/>
  <c r="K85" i="24"/>
  <c r="M10" i="31"/>
  <c r="D49" i="32"/>
  <c r="M42" i="31"/>
  <c r="H177" i="32"/>
  <c r="M24" i="31"/>
  <c r="D113" i="32"/>
  <c r="M40" i="31"/>
  <c r="F177" i="32"/>
  <c r="M56" i="31"/>
  <c r="H241" i="32"/>
  <c r="M72" i="31"/>
  <c r="C337" i="32"/>
  <c r="I53" i="32"/>
  <c r="C627" i="24"/>
  <c r="C87" i="15"/>
  <c r="G87" i="15" s="1"/>
  <c r="BU85" i="24"/>
  <c r="C341" i="32" s="1"/>
  <c r="BN85" i="24"/>
  <c r="C309" i="32" s="1"/>
  <c r="Y85" i="24"/>
  <c r="F17" i="32"/>
  <c r="M5" i="31"/>
  <c r="M41" i="31"/>
  <c r="G177" i="32"/>
  <c r="M73" i="31"/>
  <c r="D337" i="32"/>
  <c r="I81" i="32"/>
  <c r="M22" i="31"/>
  <c r="F241" i="32"/>
  <c r="M54" i="31"/>
  <c r="I49" i="32"/>
  <c r="M15" i="31"/>
  <c r="D145" i="32"/>
  <c r="M31" i="31"/>
  <c r="F209" i="32"/>
  <c r="M47" i="31"/>
  <c r="H273" i="32"/>
  <c r="M63" i="31"/>
  <c r="C369" i="32"/>
  <c r="M79" i="31"/>
  <c r="C177" i="32"/>
  <c r="M37" i="31"/>
  <c r="G305" i="32"/>
  <c r="M69" i="31"/>
  <c r="M18" i="31"/>
  <c r="E81" i="32"/>
  <c r="S85" i="24"/>
  <c r="M50" i="31"/>
  <c r="I209" i="32"/>
  <c r="AY85" i="24"/>
  <c r="M3" i="31"/>
  <c r="D17" i="32"/>
  <c r="F49" i="32"/>
  <c r="M12" i="31"/>
  <c r="H113" i="32"/>
  <c r="M28" i="31"/>
  <c r="C209" i="32"/>
  <c r="M44" i="31"/>
  <c r="E273" i="32"/>
  <c r="M60" i="31"/>
  <c r="G337" i="32"/>
  <c r="M76" i="31"/>
  <c r="D85" i="24"/>
  <c r="M33" i="31"/>
  <c r="F145" i="32"/>
  <c r="M7" i="31"/>
  <c r="H17" i="32"/>
  <c r="I337" i="32"/>
  <c r="CA85" i="24"/>
  <c r="M78" i="31"/>
  <c r="C79" i="15"/>
  <c r="G79" i="15" s="1"/>
  <c r="C644" i="24"/>
  <c r="BJ85" i="24"/>
  <c r="C74" i="15" s="1"/>
  <c r="G74" i="15" s="1"/>
  <c r="AH85" i="24"/>
  <c r="G49" i="32"/>
  <c r="M13" i="31"/>
  <c r="M49" i="31"/>
  <c r="H209" i="32"/>
  <c r="H337" i="32"/>
  <c r="M77" i="31"/>
  <c r="C145" i="32"/>
  <c r="M30" i="31"/>
  <c r="AE85" i="24"/>
  <c r="G273" i="32"/>
  <c r="BK85" i="24"/>
  <c r="M62" i="31"/>
  <c r="M19" i="31"/>
  <c r="F81" i="32"/>
  <c r="M35" i="31"/>
  <c r="H145" i="32"/>
  <c r="AZ85" i="24"/>
  <c r="M51" i="31"/>
  <c r="C241" i="32"/>
  <c r="M67" i="31"/>
  <c r="E305" i="32"/>
  <c r="M9" i="31"/>
  <c r="C49" i="32"/>
  <c r="D209" i="32"/>
  <c r="M45" i="31"/>
  <c r="M26" i="31"/>
  <c r="F113" i="32"/>
  <c r="M58" i="31"/>
  <c r="C273" i="32"/>
  <c r="E49" i="32"/>
  <c r="M11" i="31"/>
  <c r="C81" i="32"/>
  <c r="M16" i="31"/>
  <c r="E145" i="32"/>
  <c r="M32" i="31"/>
  <c r="G209" i="32"/>
  <c r="M48" i="31"/>
  <c r="I273" i="32"/>
  <c r="M64" i="31"/>
  <c r="D369" i="32"/>
  <c r="M80" i="31"/>
  <c r="BV85" i="24"/>
  <c r="N85" i="24"/>
  <c r="H305" i="32"/>
  <c r="M70" i="31"/>
  <c r="H49" i="32"/>
  <c r="O85" i="24"/>
  <c r="M14" i="31"/>
  <c r="G113" i="32"/>
  <c r="M27" i="31"/>
  <c r="D273" i="32"/>
  <c r="M59" i="31"/>
  <c r="M25" i="31"/>
  <c r="E113" i="32"/>
  <c r="M8" i="31"/>
  <c r="I17" i="32"/>
  <c r="AO85" i="24"/>
  <c r="AQ85" i="24"/>
  <c r="AR85" i="24"/>
  <c r="BS85" i="24"/>
  <c r="AX85" i="24"/>
  <c r="I113" i="32"/>
  <c r="AD85" i="24"/>
  <c r="M29" i="31"/>
  <c r="H81" i="32"/>
  <c r="M21" i="31"/>
  <c r="M57" i="31"/>
  <c r="I241" i="32"/>
  <c r="G17" i="32"/>
  <c r="M6" i="31"/>
  <c r="D177" i="32"/>
  <c r="M38" i="31"/>
  <c r="M74" i="31"/>
  <c r="E337" i="32"/>
  <c r="M23" i="31"/>
  <c r="C113" i="32"/>
  <c r="M39" i="31"/>
  <c r="E177" i="32"/>
  <c r="M55" i="31"/>
  <c r="G241" i="32"/>
  <c r="M71" i="31"/>
  <c r="I305" i="32"/>
  <c r="BT85" i="24"/>
  <c r="M17" i="31"/>
  <c r="D81" i="32"/>
  <c r="E241" i="32"/>
  <c r="M53" i="31"/>
  <c r="C67" i="24"/>
  <c r="CE52" i="24"/>
  <c r="AI85" i="24"/>
  <c r="M34" i="31"/>
  <c r="G145" i="32"/>
  <c r="M66" i="31"/>
  <c r="D305" i="32"/>
  <c r="M4" i="31"/>
  <c r="E17" i="32"/>
  <c r="M20" i="31"/>
  <c r="G81" i="32"/>
  <c r="M36" i="31"/>
  <c r="I145" i="32"/>
  <c r="M52" i="31"/>
  <c r="D241" i="32"/>
  <c r="M68" i="31"/>
  <c r="F305" i="32"/>
  <c r="CB85" i="24"/>
  <c r="J85" i="24"/>
  <c r="H85" i="24"/>
  <c r="AT85" i="24"/>
  <c r="I21" i="32"/>
  <c r="C688" i="24"/>
  <c r="C77" i="15"/>
  <c r="G77" i="15" s="1"/>
  <c r="G85" i="32"/>
  <c r="C51" i="15"/>
  <c r="G51" i="15" s="1"/>
  <c r="C687" i="24"/>
  <c r="C34" i="15"/>
  <c r="G34" i="15" s="1"/>
  <c r="I277" i="32"/>
  <c r="C671" i="24"/>
  <c r="C672" i="24"/>
  <c r="C19" i="15"/>
  <c r="G19" i="15" s="1"/>
  <c r="C674" i="24"/>
  <c r="C710" i="24"/>
  <c r="C89" i="15"/>
  <c r="G89" i="15" s="1"/>
  <c r="H149" i="32"/>
  <c r="G309" i="32"/>
  <c r="C69" i="15"/>
  <c r="C701" i="24"/>
  <c r="C30" i="15"/>
  <c r="H30" i="15" s="1"/>
  <c r="I30" i="15" s="1"/>
  <c r="C17" i="15"/>
  <c r="G17" i="15" s="1"/>
  <c r="H17" i="15" s="1"/>
  <c r="E21" i="32"/>
  <c r="C705" i="24"/>
  <c r="G341" i="32"/>
  <c r="C52" i="15"/>
  <c r="G52" i="15" s="1"/>
  <c r="C630" i="24"/>
  <c r="C73" i="15"/>
  <c r="G73" i="15" s="1"/>
  <c r="C646" i="24"/>
  <c r="C682" i="24"/>
  <c r="C637" i="24"/>
  <c r="C78" i="15"/>
  <c r="G78" i="15" s="1"/>
  <c r="H245" i="32"/>
  <c r="C18" i="15"/>
  <c r="G18" i="15" s="1"/>
  <c r="C76" i="15"/>
  <c r="G76" i="15" s="1"/>
  <c r="C57" i="15"/>
  <c r="G57" i="15" s="1"/>
  <c r="D181" i="32"/>
  <c r="C621" i="24"/>
  <c r="C626" i="24"/>
  <c r="C80" i="15"/>
  <c r="G80" i="15" s="1"/>
  <c r="C29" i="15"/>
  <c r="H29" i="15" s="1"/>
  <c r="I29" i="15" s="1"/>
  <c r="C65" i="15"/>
  <c r="G65" i="15" s="1"/>
  <c r="E277" i="32"/>
  <c r="I149" i="32"/>
  <c r="E245" i="32"/>
  <c r="C692" i="24"/>
  <c r="C697" i="24"/>
  <c r="C641" i="24"/>
  <c r="C689" i="24"/>
  <c r="C702" i="24"/>
  <c r="C618" i="24"/>
  <c r="C85" i="15"/>
  <c r="G85" i="15" s="1"/>
  <c r="C117" i="32"/>
  <c r="C71" i="15"/>
  <c r="G71" i="15" s="1"/>
  <c r="C39" i="15"/>
  <c r="G39" i="15" s="1"/>
  <c r="D615" i="24"/>
  <c r="E612" i="34"/>
  <c r="G36" i="15"/>
  <c r="H36" i="15"/>
  <c r="I36" i="15" s="1"/>
  <c r="G49" i="15"/>
  <c r="H49" i="15"/>
  <c r="I49" i="15" s="1"/>
  <c r="G35" i="15"/>
  <c r="H35" i="15"/>
  <c r="I35" i="15" s="1"/>
  <c r="C120" i="8"/>
  <c r="D367" i="24"/>
  <c r="G28" i="15"/>
  <c r="H28" i="15"/>
  <c r="I28" i="15" s="1"/>
  <c r="G48" i="15"/>
  <c r="H48" i="15"/>
  <c r="I48" i="15" s="1"/>
  <c r="G45" i="15"/>
  <c r="H45" i="15"/>
  <c r="I45" i="15" s="1"/>
  <c r="G50" i="15"/>
  <c r="H50" i="15"/>
  <c r="I50" i="15" s="1"/>
  <c r="G33" i="15"/>
  <c r="H33" i="15"/>
  <c r="I33" i="15" s="1"/>
  <c r="D715" i="34"/>
  <c r="E623" i="34"/>
  <c r="H41" i="15" l="1"/>
  <c r="I41" i="15" s="1"/>
  <c r="G30" i="15"/>
  <c r="C617" i="24"/>
  <c r="C619" i="24"/>
  <c r="F277" i="32"/>
  <c r="C711" i="24"/>
  <c r="D213" i="32"/>
  <c r="C58" i="15"/>
  <c r="G58" i="15" s="1"/>
  <c r="M2" i="31"/>
  <c r="C17" i="32"/>
  <c r="CE67" i="24"/>
  <c r="I369" i="32" s="1"/>
  <c r="C85" i="24"/>
  <c r="H309" i="32"/>
  <c r="C83" i="15"/>
  <c r="G83" i="15" s="1"/>
  <c r="C639" i="24"/>
  <c r="F149" i="32"/>
  <c r="C699" i="24"/>
  <c r="C46" i="15"/>
  <c r="G46" i="15" s="1"/>
  <c r="C63" i="15"/>
  <c r="C625" i="24"/>
  <c r="I213" i="32"/>
  <c r="D53" i="32"/>
  <c r="C23" i="15"/>
  <c r="G23" i="15" s="1"/>
  <c r="C676" i="24"/>
  <c r="E213" i="32"/>
  <c r="C59" i="15"/>
  <c r="G59" i="15" s="1"/>
  <c r="C712" i="24"/>
  <c r="C673" i="24"/>
  <c r="H21" i="32"/>
  <c r="C20" i="15"/>
  <c r="G20" i="15" s="1"/>
  <c r="H20" i="15" s="1"/>
  <c r="I20" i="15" s="1"/>
  <c r="C84" i="15"/>
  <c r="G84" i="15" s="1"/>
  <c r="C640" i="24"/>
  <c r="I309" i="32"/>
  <c r="I117" i="32"/>
  <c r="C42" i="15"/>
  <c r="G42" i="15" s="1"/>
  <c r="C695" i="24"/>
  <c r="I181" i="32"/>
  <c r="C709" i="24"/>
  <c r="C56" i="15"/>
  <c r="G56" i="15" s="1"/>
  <c r="C680" i="24"/>
  <c r="H53" i="32"/>
  <c r="C27" i="15"/>
  <c r="G53" i="32"/>
  <c r="C26" i="15"/>
  <c r="G26" i="15" s="1"/>
  <c r="C679" i="24"/>
  <c r="G277" i="32"/>
  <c r="C75" i="15"/>
  <c r="G75" i="15" s="1"/>
  <c r="C635" i="24"/>
  <c r="C647" i="24"/>
  <c r="C91" i="15"/>
  <c r="G91" i="15" s="1"/>
  <c r="I341" i="32"/>
  <c r="C22" i="15"/>
  <c r="G22" i="15" s="1"/>
  <c r="C53" i="32"/>
  <c r="C675" i="24"/>
  <c r="C700" i="24"/>
  <c r="C47" i="15"/>
  <c r="G47" i="15" s="1"/>
  <c r="G149" i="32"/>
  <c r="H181" i="32"/>
  <c r="C55" i="15"/>
  <c r="G55" i="15" s="1"/>
  <c r="C708" i="24"/>
  <c r="C642" i="24"/>
  <c r="D341" i="32"/>
  <c r="C86" i="15"/>
  <c r="G86" i="15" s="1"/>
  <c r="C690" i="24"/>
  <c r="D117" i="32"/>
  <c r="C37" i="15"/>
  <c r="C622" i="24"/>
  <c r="C373" i="32"/>
  <c r="C92" i="15"/>
  <c r="G92" i="15" s="1"/>
  <c r="C62" i="15"/>
  <c r="H213" i="32"/>
  <c r="C616" i="24"/>
  <c r="F181" i="32"/>
  <c r="C53" i="15"/>
  <c r="G53" i="15" s="1"/>
  <c r="C706" i="24"/>
  <c r="C64" i="15"/>
  <c r="G64" i="15" s="1"/>
  <c r="C628" i="24"/>
  <c r="C245" i="32"/>
  <c r="C43" i="15"/>
  <c r="C696" i="24"/>
  <c r="C149" i="32"/>
  <c r="D21" i="32"/>
  <c r="C16" i="15"/>
  <c r="G16" i="15" s="1"/>
  <c r="C669" i="24"/>
  <c r="E85" i="32"/>
  <c r="C684" i="24"/>
  <c r="C31" i="15"/>
  <c r="G31" i="15" s="1"/>
  <c r="H34" i="15"/>
  <c r="I34" i="15" s="1"/>
  <c r="G69" i="15"/>
  <c r="H69" i="15" s="1"/>
  <c r="I69" i="15" s="1"/>
  <c r="G29" i="15"/>
  <c r="E713" i="34"/>
  <c r="E709" i="34"/>
  <c r="E705" i="34"/>
  <c r="E701" i="34"/>
  <c r="E697" i="34"/>
  <c r="E693" i="34"/>
  <c r="E689" i="34"/>
  <c r="E685" i="34"/>
  <c r="E708" i="34"/>
  <c r="E707" i="34"/>
  <c r="E700" i="34"/>
  <c r="E699" i="34"/>
  <c r="E692" i="34"/>
  <c r="E691" i="34"/>
  <c r="E684" i="34"/>
  <c r="E683" i="34"/>
  <c r="E681" i="34"/>
  <c r="E677" i="34"/>
  <c r="E716" i="34"/>
  <c r="E711" i="34"/>
  <c r="E710" i="34"/>
  <c r="E703" i="34"/>
  <c r="E702" i="34"/>
  <c r="E695" i="34"/>
  <c r="E694" i="34"/>
  <c r="E687" i="34"/>
  <c r="E686" i="34"/>
  <c r="E676" i="34"/>
  <c r="E673" i="34"/>
  <c r="E669" i="34"/>
  <c r="E627" i="34"/>
  <c r="E706" i="34"/>
  <c r="E698" i="34"/>
  <c r="E690" i="34"/>
  <c r="E682" i="34"/>
  <c r="E674" i="34"/>
  <c r="E670" i="34"/>
  <c r="E647" i="34"/>
  <c r="E646" i="34"/>
  <c r="E645" i="34"/>
  <c r="E629" i="34"/>
  <c r="E626" i="34"/>
  <c r="E712" i="34"/>
  <c r="E704" i="34"/>
  <c r="E696" i="34"/>
  <c r="E688" i="34"/>
  <c r="E680" i="34"/>
  <c r="E679" i="34"/>
  <c r="E675" i="34"/>
  <c r="E671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5" i="34"/>
  <c r="E624" i="34"/>
  <c r="E678" i="34"/>
  <c r="E672" i="34"/>
  <c r="E668" i="34"/>
  <c r="E628" i="34"/>
  <c r="C121" i="8"/>
  <c r="D384" i="24"/>
  <c r="D716" i="24"/>
  <c r="D711" i="24"/>
  <c r="D707" i="24"/>
  <c r="D703" i="24"/>
  <c r="D699" i="24"/>
  <c r="D695" i="24"/>
  <c r="D691" i="24"/>
  <c r="D687" i="24"/>
  <c r="D683" i="24"/>
  <c r="D712" i="24"/>
  <c r="D708" i="24"/>
  <c r="D704" i="24"/>
  <c r="D700" i="24"/>
  <c r="D696" i="24"/>
  <c r="D692" i="24"/>
  <c r="D688" i="24"/>
  <c r="D713" i="24"/>
  <c r="D705" i="24"/>
  <c r="D697" i="24"/>
  <c r="D689" i="24"/>
  <c r="D679" i="24"/>
  <c r="D675" i="24"/>
  <c r="D671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5" i="24"/>
  <c r="D624" i="24"/>
  <c r="D710" i="24"/>
  <c r="D702" i="24"/>
  <c r="D694" i="24"/>
  <c r="D686" i="24"/>
  <c r="D684" i="24"/>
  <c r="D680" i="24"/>
  <c r="D676" i="24"/>
  <c r="D672" i="24"/>
  <c r="D668" i="24"/>
  <c r="D628" i="24"/>
  <c r="D622" i="24"/>
  <c r="D620" i="24"/>
  <c r="D618" i="24"/>
  <c r="D616" i="24"/>
  <c r="D709" i="24"/>
  <c r="D701" i="24"/>
  <c r="D693" i="24"/>
  <c r="D685" i="24"/>
  <c r="D682" i="24"/>
  <c r="D681" i="24"/>
  <c r="D677" i="24"/>
  <c r="D673" i="24"/>
  <c r="D669" i="24"/>
  <c r="D627" i="24"/>
  <c r="D698" i="24"/>
  <c r="D670" i="24"/>
  <c r="D647" i="24"/>
  <c r="D645" i="24"/>
  <c r="D629" i="24"/>
  <c r="D626" i="24"/>
  <c r="D621" i="24"/>
  <c r="D690" i="24"/>
  <c r="D623" i="24"/>
  <c r="D706" i="24"/>
  <c r="D674" i="24"/>
  <c r="D619" i="24"/>
  <c r="D678" i="24"/>
  <c r="D646" i="24"/>
  <c r="D617" i="24"/>
  <c r="C648" i="24" l="1"/>
  <c r="M716" i="24" s="1"/>
  <c r="C21" i="32"/>
  <c r="C668" i="24"/>
  <c r="C715" i="24" s="1"/>
  <c r="C15" i="15"/>
  <c r="G15" i="15" s="1"/>
  <c r="H15" i="15" s="1"/>
  <c r="CE85" i="24"/>
  <c r="G63" i="15"/>
  <c r="H63" i="15"/>
  <c r="I63" i="15" s="1"/>
  <c r="H43" i="15"/>
  <c r="I43" i="15" s="1"/>
  <c r="G43" i="15"/>
  <c r="G37" i="15"/>
  <c r="H37" i="15"/>
  <c r="I37" i="15" s="1"/>
  <c r="H27" i="15"/>
  <c r="I27" i="15" s="1"/>
  <c r="G27" i="15"/>
  <c r="D715" i="24"/>
  <c r="E623" i="24"/>
  <c r="E715" i="34"/>
  <c r="F624" i="34"/>
  <c r="C138" i="8"/>
  <c r="D417" i="24"/>
  <c r="E612" i="24" l="1"/>
  <c r="E712" i="24" s="1"/>
  <c r="C716" i="24"/>
  <c r="I373" i="32"/>
  <c r="F716" i="34"/>
  <c r="F710" i="34"/>
  <c r="F706" i="34"/>
  <c r="F702" i="34"/>
  <c r="F698" i="34"/>
  <c r="F694" i="34"/>
  <c r="F690" i="34"/>
  <c r="F686" i="34"/>
  <c r="F682" i="34"/>
  <c r="F678" i="34"/>
  <c r="F708" i="34"/>
  <c r="F700" i="34"/>
  <c r="F692" i="34"/>
  <c r="F684" i="34"/>
  <c r="F674" i="34"/>
  <c r="F670" i="34"/>
  <c r="F647" i="34"/>
  <c r="F646" i="34"/>
  <c r="F645" i="34"/>
  <c r="F629" i="34"/>
  <c r="F626" i="34"/>
  <c r="F712" i="34"/>
  <c r="F704" i="34"/>
  <c r="F696" i="34"/>
  <c r="F688" i="34"/>
  <c r="F681" i="34"/>
  <c r="F680" i="34"/>
  <c r="F679" i="34"/>
  <c r="F675" i="34"/>
  <c r="F671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5" i="34"/>
  <c r="F709" i="34"/>
  <c r="F707" i="34"/>
  <c r="F701" i="34"/>
  <c r="F699" i="34"/>
  <c r="F693" i="34"/>
  <c r="F691" i="34"/>
  <c r="F685" i="34"/>
  <c r="F683" i="34"/>
  <c r="F672" i="34"/>
  <c r="F668" i="34"/>
  <c r="F628" i="34"/>
  <c r="F713" i="34"/>
  <c r="F711" i="34"/>
  <c r="F705" i="34"/>
  <c r="F703" i="34"/>
  <c r="F697" i="34"/>
  <c r="F695" i="34"/>
  <c r="F689" i="34"/>
  <c r="F687" i="34"/>
  <c r="F677" i="34"/>
  <c r="F676" i="34"/>
  <c r="F673" i="34"/>
  <c r="F669" i="34"/>
  <c r="F627" i="34"/>
  <c r="C168" i="8"/>
  <c r="D421" i="24"/>
  <c r="E708" i="24"/>
  <c r="E704" i="24"/>
  <c r="E705" i="24"/>
  <c r="E701" i="24"/>
  <c r="E693" i="24"/>
  <c r="E689" i="24"/>
  <c r="E685" i="24"/>
  <c r="E702" i="24"/>
  <c r="E694" i="24"/>
  <c r="E686" i="24"/>
  <c r="E676" i="24"/>
  <c r="E672" i="24"/>
  <c r="E668" i="24"/>
  <c r="E716" i="24"/>
  <c r="E707" i="24"/>
  <c r="E699" i="24"/>
  <c r="E683" i="24"/>
  <c r="E682" i="24"/>
  <c r="E681" i="24"/>
  <c r="E673" i="24"/>
  <c r="E669" i="24"/>
  <c r="E627" i="24"/>
  <c r="E698" i="24"/>
  <c r="E690" i="24"/>
  <c r="E678" i="24"/>
  <c r="E670" i="24"/>
  <c r="E647" i="24"/>
  <c r="E646" i="24"/>
  <c r="E629" i="24"/>
  <c r="E626" i="24"/>
  <c r="E695" i="24"/>
  <c r="E641" i="24"/>
  <c r="E639" i="24"/>
  <c r="E637" i="24"/>
  <c r="E633" i="24"/>
  <c r="E631" i="24"/>
  <c r="E703" i="24"/>
  <c r="E671" i="24"/>
  <c r="E625" i="24"/>
  <c r="E679" i="24"/>
  <c r="E711" i="24"/>
  <c r="E675" i="24"/>
  <c r="E644" i="24"/>
  <c r="E642" i="24"/>
  <c r="E640" i="24"/>
  <c r="E638" i="24"/>
  <c r="E636" i="24"/>
  <c r="E634" i="24"/>
  <c r="E632" i="24"/>
  <c r="E630" i="24"/>
  <c r="E624" i="24"/>
  <c r="F624" i="24" s="1"/>
  <c r="F713" i="24" s="1"/>
  <c r="E687" i="24"/>
  <c r="E709" i="24" l="1"/>
  <c r="E684" i="24"/>
  <c r="E688" i="24"/>
  <c r="E692" i="24"/>
  <c r="E700" i="24"/>
  <c r="E635" i="24"/>
  <c r="E643" i="24"/>
  <c r="E645" i="24"/>
  <c r="E674" i="24"/>
  <c r="E706" i="24"/>
  <c r="E677" i="24"/>
  <c r="E691" i="24"/>
  <c r="E628" i="24"/>
  <c r="E680" i="24"/>
  <c r="E710" i="24"/>
  <c r="E697" i="24"/>
  <c r="E713" i="24"/>
  <c r="E696" i="24"/>
  <c r="F680" i="24"/>
  <c r="F635" i="24"/>
  <c r="F639" i="24"/>
  <c r="F679" i="24"/>
  <c r="F646" i="24"/>
  <c r="F712" i="24"/>
  <c r="F691" i="24"/>
  <c r="F702" i="24"/>
  <c r="F701" i="24"/>
  <c r="F628" i="24"/>
  <c r="F632" i="24"/>
  <c r="F640" i="24"/>
  <c r="F687" i="24"/>
  <c r="F647" i="24"/>
  <c r="F627" i="24"/>
  <c r="F699" i="24"/>
  <c r="F706" i="24"/>
  <c r="F705" i="24"/>
  <c r="F672" i="24"/>
  <c r="F668" i="24"/>
  <c r="F625" i="24"/>
  <c r="F633" i="24"/>
  <c r="F637" i="24"/>
  <c r="F641" i="24"/>
  <c r="F671" i="24"/>
  <c r="F695" i="24"/>
  <c r="F629" i="24"/>
  <c r="F670" i="24"/>
  <c r="F696" i="24"/>
  <c r="F669" i="24"/>
  <c r="F683" i="24"/>
  <c r="F707" i="24"/>
  <c r="F694" i="24"/>
  <c r="F710" i="24"/>
  <c r="F693" i="24"/>
  <c r="F709" i="24"/>
  <c r="G625" i="24"/>
  <c r="F676" i="24"/>
  <c r="F631" i="24"/>
  <c r="F643" i="24"/>
  <c r="F711" i="24"/>
  <c r="F678" i="24"/>
  <c r="F677" i="24"/>
  <c r="F686" i="24"/>
  <c r="F685" i="24"/>
  <c r="F692" i="24"/>
  <c r="F636" i="24"/>
  <c r="F644" i="24"/>
  <c r="F626" i="24"/>
  <c r="F688" i="24"/>
  <c r="F682" i="24"/>
  <c r="F690" i="24"/>
  <c r="F689" i="24"/>
  <c r="F708" i="24"/>
  <c r="F700" i="24"/>
  <c r="F630" i="24"/>
  <c r="F634" i="24"/>
  <c r="F638" i="24"/>
  <c r="F642" i="24"/>
  <c r="F675" i="24"/>
  <c r="F703" i="24"/>
  <c r="F645" i="24"/>
  <c r="F674" i="24"/>
  <c r="F704" i="24"/>
  <c r="F673" i="24"/>
  <c r="F684" i="24"/>
  <c r="F716" i="24"/>
  <c r="F698" i="24"/>
  <c r="F681" i="24"/>
  <c r="F697" i="24"/>
  <c r="C172" i="8"/>
  <c r="D424" i="24"/>
  <c r="C177" i="8" s="1"/>
  <c r="F715" i="34"/>
  <c r="G625" i="34"/>
  <c r="E715" i="24" l="1"/>
  <c r="F715" i="24"/>
  <c r="G702" i="24"/>
  <c r="G686" i="24"/>
  <c r="G707" i="24"/>
  <c r="G691" i="24"/>
  <c r="G698" i="24"/>
  <c r="G682" i="24"/>
  <c r="G703" i="24"/>
  <c r="G687" i="24"/>
  <c r="G688" i="24"/>
  <c r="G670" i="24"/>
  <c r="G629" i="24"/>
  <c r="G693" i="24"/>
  <c r="G671" i="24"/>
  <c r="G641" i="24"/>
  <c r="G710" i="24"/>
  <c r="G716" i="24"/>
  <c r="G712" i="24"/>
  <c r="G678" i="24"/>
  <c r="G645" i="24"/>
  <c r="G685" i="24"/>
  <c r="G643" i="24"/>
  <c r="G638" i="24"/>
  <c r="G634" i="24"/>
  <c r="G630" i="24"/>
  <c r="G680" i="24"/>
  <c r="G628" i="24"/>
  <c r="G683" i="24"/>
  <c r="G705" i="24"/>
  <c r="G694" i="24"/>
  <c r="G699" i="24"/>
  <c r="G647" i="24"/>
  <c r="G709" i="24"/>
  <c r="G640" i="24"/>
  <c r="G632" i="24"/>
  <c r="G672" i="24"/>
  <c r="G677" i="24"/>
  <c r="G627" i="24"/>
  <c r="G706" i="24"/>
  <c r="G711" i="24"/>
  <c r="G704" i="24"/>
  <c r="G674" i="24"/>
  <c r="G626" i="24"/>
  <c r="G679" i="24"/>
  <c r="G642" i="24"/>
  <c r="G637" i="24"/>
  <c r="G633" i="24"/>
  <c r="G708" i="24"/>
  <c r="G676" i="24"/>
  <c r="G689" i="24"/>
  <c r="G713" i="24"/>
  <c r="G669" i="24"/>
  <c r="G696" i="24"/>
  <c r="G675" i="24"/>
  <c r="G636" i="24"/>
  <c r="G700" i="24"/>
  <c r="G684" i="24"/>
  <c r="G690" i="24"/>
  <c r="G701" i="24"/>
  <c r="G631" i="24"/>
  <c r="G673" i="24"/>
  <c r="G695" i="24"/>
  <c r="G692" i="24"/>
  <c r="G646" i="24"/>
  <c r="G644" i="24"/>
  <c r="G681" i="24"/>
  <c r="G639" i="24"/>
  <c r="G668" i="24"/>
  <c r="G635" i="24"/>
  <c r="G697" i="24"/>
  <c r="G711" i="34"/>
  <c r="G707" i="34"/>
  <c r="G703" i="34"/>
  <c r="G699" i="34"/>
  <c r="G695" i="34"/>
  <c r="G691" i="34"/>
  <c r="G687" i="34"/>
  <c r="G683" i="34"/>
  <c r="G713" i="34"/>
  <c r="G712" i="34"/>
  <c r="G706" i="34"/>
  <c r="G705" i="34"/>
  <c r="G704" i="34"/>
  <c r="G698" i="34"/>
  <c r="G697" i="34"/>
  <c r="G696" i="34"/>
  <c r="G690" i="34"/>
  <c r="G689" i="34"/>
  <c r="G688" i="34"/>
  <c r="G682" i="34"/>
  <c r="G679" i="34"/>
  <c r="G681" i="34"/>
  <c r="G680" i="34"/>
  <c r="G675" i="34"/>
  <c r="G671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9" i="34"/>
  <c r="G701" i="34"/>
  <c r="G693" i="34"/>
  <c r="G685" i="34"/>
  <c r="G672" i="34"/>
  <c r="G668" i="34"/>
  <c r="G628" i="34"/>
  <c r="H628" i="34" s="1"/>
  <c r="G678" i="34"/>
  <c r="G677" i="34"/>
  <c r="G676" i="34"/>
  <c r="G673" i="34"/>
  <c r="G669" i="34"/>
  <c r="G627" i="34"/>
  <c r="G716" i="34"/>
  <c r="G710" i="34"/>
  <c r="G708" i="34"/>
  <c r="G702" i="34"/>
  <c r="G700" i="34"/>
  <c r="G694" i="34"/>
  <c r="G692" i="34"/>
  <c r="G686" i="34"/>
  <c r="G684" i="34"/>
  <c r="G674" i="34"/>
  <c r="G670" i="34"/>
  <c r="G647" i="34"/>
  <c r="G646" i="34"/>
  <c r="G629" i="34"/>
  <c r="G645" i="34"/>
  <c r="G626" i="34"/>
  <c r="G715" i="24" l="1"/>
  <c r="H628" i="24"/>
  <c r="H716" i="34"/>
  <c r="H712" i="34"/>
  <c r="H708" i="34"/>
  <c r="H704" i="34"/>
  <c r="H700" i="34"/>
  <c r="H696" i="34"/>
  <c r="H692" i="34"/>
  <c r="H688" i="34"/>
  <c r="H684" i="34"/>
  <c r="H711" i="34"/>
  <c r="H703" i="34"/>
  <c r="H695" i="34"/>
  <c r="H687" i="34"/>
  <c r="H680" i="34"/>
  <c r="H676" i="34"/>
  <c r="H709" i="34"/>
  <c r="H706" i="34"/>
  <c r="H701" i="34"/>
  <c r="H698" i="34"/>
  <c r="H693" i="34"/>
  <c r="H690" i="34"/>
  <c r="H685" i="34"/>
  <c r="H682" i="34"/>
  <c r="H679" i="34"/>
  <c r="H672" i="34"/>
  <c r="H668" i="34"/>
  <c r="H707" i="34"/>
  <c r="H699" i="34"/>
  <c r="H691" i="34"/>
  <c r="H683" i="34"/>
  <c r="H678" i="34"/>
  <c r="H677" i="34"/>
  <c r="H673" i="34"/>
  <c r="H669" i="34"/>
  <c r="H713" i="34"/>
  <c r="H710" i="34"/>
  <c r="H705" i="34"/>
  <c r="H702" i="34"/>
  <c r="H697" i="34"/>
  <c r="H694" i="34"/>
  <c r="H689" i="34"/>
  <c r="H686" i="34"/>
  <c r="H674" i="34"/>
  <c r="H670" i="34"/>
  <c r="H647" i="34"/>
  <c r="H646" i="34"/>
  <c r="H645" i="34"/>
  <c r="H629" i="34"/>
  <c r="H681" i="34"/>
  <c r="H675" i="34"/>
  <c r="H671" i="34"/>
  <c r="H641" i="34"/>
  <c r="H637" i="34"/>
  <c r="H633" i="34"/>
  <c r="H642" i="34"/>
  <c r="H638" i="34"/>
  <c r="H634" i="34"/>
  <c r="H630" i="34"/>
  <c r="H643" i="34"/>
  <c r="H639" i="34"/>
  <c r="H635" i="34"/>
  <c r="H631" i="34"/>
  <c r="H640" i="34"/>
  <c r="H632" i="34"/>
  <c r="H644" i="34"/>
  <c r="H636" i="34"/>
  <c r="G715" i="34"/>
  <c r="H707" i="24" l="1"/>
  <c r="H691" i="24"/>
  <c r="H708" i="24"/>
  <c r="H692" i="24"/>
  <c r="H693" i="24"/>
  <c r="H671" i="24"/>
  <c r="H641" i="24"/>
  <c r="H637" i="24"/>
  <c r="H633" i="24"/>
  <c r="H706" i="24"/>
  <c r="H676" i="24"/>
  <c r="H705" i="24"/>
  <c r="H677" i="24"/>
  <c r="H674" i="24"/>
  <c r="H678" i="24"/>
  <c r="H702" i="24"/>
  <c r="H703" i="24"/>
  <c r="H687" i="24"/>
  <c r="H704" i="24"/>
  <c r="H688" i="24"/>
  <c r="H685" i="24"/>
  <c r="H644" i="24"/>
  <c r="H640" i="24"/>
  <c r="H636" i="24"/>
  <c r="H632" i="24"/>
  <c r="H698" i="24"/>
  <c r="H672" i="24"/>
  <c r="H697" i="24"/>
  <c r="H673" i="24"/>
  <c r="H682" i="24"/>
  <c r="H646" i="24"/>
  <c r="H710" i="24"/>
  <c r="H699" i="24"/>
  <c r="H700" i="24"/>
  <c r="H679" i="24"/>
  <c r="H639" i="24"/>
  <c r="H631" i="24"/>
  <c r="H668" i="24"/>
  <c r="H669" i="24"/>
  <c r="H647" i="24"/>
  <c r="H695" i="24"/>
  <c r="H696" i="24"/>
  <c r="H675" i="24"/>
  <c r="H638" i="24"/>
  <c r="H630" i="24"/>
  <c r="H713" i="24"/>
  <c r="H686" i="24"/>
  <c r="H629" i="24"/>
  <c r="H716" i="24"/>
  <c r="H683" i="24"/>
  <c r="H709" i="24"/>
  <c r="H643" i="24"/>
  <c r="H635" i="24"/>
  <c r="H690" i="24"/>
  <c r="H689" i="24"/>
  <c r="H694" i="24"/>
  <c r="H670" i="24"/>
  <c r="H701" i="24"/>
  <c r="H684" i="24"/>
  <c r="H642" i="24"/>
  <c r="H681" i="24"/>
  <c r="H712" i="24"/>
  <c r="H711" i="24"/>
  <c r="H634" i="24"/>
  <c r="H645" i="24"/>
  <c r="H680" i="24"/>
  <c r="H715" i="34"/>
  <c r="I629" i="34"/>
  <c r="H715" i="24" l="1"/>
  <c r="I629" i="24"/>
  <c r="I713" i="34"/>
  <c r="I709" i="34"/>
  <c r="I705" i="34"/>
  <c r="I701" i="34"/>
  <c r="I697" i="34"/>
  <c r="I693" i="34"/>
  <c r="I689" i="34"/>
  <c r="I685" i="34"/>
  <c r="I710" i="34"/>
  <c r="I702" i="34"/>
  <c r="I694" i="34"/>
  <c r="I686" i="34"/>
  <c r="I681" i="34"/>
  <c r="I677" i="34"/>
  <c r="I712" i="34"/>
  <c r="I707" i="34"/>
  <c r="I704" i="34"/>
  <c r="I699" i="34"/>
  <c r="I696" i="34"/>
  <c r="I691" i="34"/>
  <c r="I688" i="34"/>
  <c r="I683" i="34"/>
  <c r="I678" i="34"/>
  <c r="I673" i="34"/>
  <c r="I669" i="34"/>
  <c r="I676" i="34"/>
  <c r="I674" i="34"/>
  <c r="I670" i="34"/>
  <c r="I647" i="34"/>
  <c r="I646" i="34"/>
  <c r="I645" i="34"/>
  <c r="I716" i="34"/>
  <c r="I711" i="34"/>
  <c r="I708" i="34"/>
  <c r="I703" i="34"/>
  <c r="I700" i="34"/>
  <c r="I695" i="34"/>
  <c r="I692" i="34"/>
  <c r="I687" i="34"/>
  <c r="I684" i="34"/>
  <c r="I675" i="34"/>
  <c r="I671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6" i="34"/>
  <c r="I698" i="34"/>
  <c r="I690" i="34"/>
  <c r="I682" i="34"/>
  <c r="I680" i="34"/>
  <c r="I679" i="34"/>
  <c r="I672" i="34"/>
  <c r="I668" i="34"/>
  <c r="I704" i="24" l="1"/>
  <c r="M704" i="24" s="1"/>
  <c r="D183" i="32" s="1"/>
  <c r="I688" i="24"/>
  <c r="M688" i="24" s="1"/>
  <c r="I87" i="32" s="1"/>
  <c r="I705" i="24"/>
  <c r="M705" i="24" s="1"/>
  <c r="E183" i="32" s="1"/>
  <c r="I689" i="24"/>
  <c r="M689" i="24" s="1"/>
  <c r="C119" i="32" s="1"/>
  <c r="I690" i="24"/>
  <c r="I668" i="24"/>
  <c r="M668" i="24" s="1"/>
  <c r="I687" i="24"/>
  <c r="M687" i="24" s="1"/>
  <c r="H87" i="32" s="1"/>
  <c r="I710" i="24"/>
  <c r="I683" i="24"/>
  <c r="M683" i="24" s="1"/>
  <c r="D87" i="32" s="1"/>
  <c r="I674" i="24"/>
  <c r="M674" i="24" s="1"/>
  <c r="I23" i="32" s="1"/>
  <c r="I645" i="24"/>
  <c r="I633" i="24"/>
  <c r="I642" i="24"/>
  <c r="I634" i="24"/>
  <c r="I637" i="24"/>
  <c r="I639" i="24"/>
  <c r="I700" i="24"/>
  <c r="M700" i="24" s="1"/>
  <c r="G151" i="32" s="1"/>
  <c r="I684" i="24"/>
  <c r="I701" i="24"/>
  <c r="I685" i="24"/>
  <c r="M685" i="24" s="1"/>
  <c r="F87" i="32" s="1"/>
  <c r="I680" i="24"/>
  <c r="M680" i="24" s="1"/>
  <c r="H55" i="32" s="1"/>
  <c r="I711" i="24"/>
  <c r="I677" i="24"/>
  <c r="M677" i="24" s="1"/>
  <c r="I702" i="24"/>
  <c r="M702" i="24" s="1"/>
  <c r="I151" i="32" s="1"/>
  <c r="I682" i="24"/>
  <c r="I670" i="24"/>
  <c r="M670" i="24" s="1"/>
  <c r="E23" i="32" s="1"/>
  <c r="I716" i="24"/>
  <c r="I691" i="24"/>
  <c r="M691" i="24" s="1"/>
  <c r="I640" i="24"/>
  <c r="I632" i="24"/>
  <c r="I699" i="24"/>
  <c r="I635" i="24"/>
  <c r="I696" i="24"/>
  <c r="M696" i="24" s="1"/>
  <c r="C151" i="32" s="1"/>
  <c r="I697" i="24"/>
  <c r="M697" i="24" s="1"/>
  <c r="D151" i="32" s="1"/>
  <c r="I676" i="24"/>
  <c r="M676" i="24" s="1"/>
  <c r="D55" i="32" s="1"/>
  <c r="I673" i="24"/>
  <c r="M673" i="24" s="1"/>
  <c r="H23" i="32" s="1"/>
  <c r="I681" i="24"/>
  <c r="M681" i="24" s="1"/>
  <c r="I55" i="32" s="1"/>
  <c r="I671" i="24"/>
  <c r="M671" i="24" s="1"/>
  <c r="F23" i="32" s="1"/>
  <c r="I638" i="24"/>
  <c r="I679" i="24"/>
  <c r="M679" i="24" s="1"/>
  <c r="I706" i="24"/>
  <c r="M706" i="24" s="1"/>
  <c r="F183" i="32" s="1"/>
  <c r="I694" i="24"/>
  <c r="M694" i="24" s="1"/>
  <c r="H119" i="32" s="1"/>
  <c r="I675" i="24"/>
  <c r="M675" i="24" s="1"/>
  <c r="C55" i="32" s="1"/>
  <c r="I692" i="24"/>
  <c r="M692" i="24" s="1"/>
  <c r="I693" i="24"/>
  <c r="M693" i="24" s="1"/>
  <c r="I672" i="24"/>
  <c r="I669" i="24"/>
  <c r="M669" i="24" s="1"/>
  <c r="D23" i="32" s="1"/>
  <c r="I678" i="24"/>
  <c r="I643" i="24"/>
  <c r="I636" i="24"/>
  <c r="I707" i="24"/>
  <c r="M707" i="24" s="1"/>
  <c r="G183" i="32" s="1"/>
  <c r="I712" i="24"/>
  <c r="M712" i="24" s="1"/>
  <c r="E215" i="32" s="1"/>
  <c r="I713" i="24"/>
  <c r="M713" i="24" s="1"/>
  <c r="F215" i="32" s="1"/>
  <c r="I703" i="24"/>
  <c r="I647" i="24"/>
  <c r="I630" i="24"/>
  <c r="J630" i="24" s="1"/>
  <c r="I631" i="24"/>
  <c r="K644" i="24" s="1"/>
  <c r="I695" i="24"/>
  <c r="I641" i="24"/>
  <c r="I708" i="24"/>
  <c r="I686" i="24"/>
  <c r="M686" i="24" s="1"/>
  <c r="G87" i="32" s="1"/>
  <c r="I709" i="24"/>
  <c r="I646" i="24"/>
  <c r="I698" i="24"/>
  <c r="I644" i="24"/>
  <c r="I715" i="34"/>
  <c r="J630" i="34"/>
  <c r="J690" i="24" l="1"/>
  <c r="J674" i="24"/>
  <c r="J640" i="24"/>
  <c r="J676" i="24"/>
  <c r="J686" i="24"/>
  <c r="J670" i="24"/>
  <c r="J639" i="24"/>
  <c r="J680" i="24"/>
  <c r="J682" i="24"/>
  <c r="J672" i="24"/>
  <c r="J673" i="24"/>
  <c r="J633" i="24"/>
  <c r="J711" i="24"/>
  <c r="J712" i="24"/>
  <c r="J709" i="24"/>
  <c r="J637" i="24"/>
  <c r="J632" i="24"/>
  <c r="J631" i="24"/>
  <c r="J699" i="24"/>
  <c r="J647" i="24"/>
  <c r="L647" i="24" s="1"/>
  <c r="J671" i="24"/>
  <c r="J702" i="24"/>
  <c r="J694" i="24"/>
  <c r="J675" i="24"/>
  <c r="J705" i="24"/>
  <c r="J695" i="24"/>
  <c r="J645" i="24"/>
  <c r="J636" i="24"/>
  <c r="J701" i="24"/>
  <c r="J687" i="24"/>
  <c r="J716" i="24"/>
  <c r="J635" i="24"/>
  <c r="J697" i="24"/>
  <c r="J707" i="24"/>
  <c r="J638" i="24"/>
  <c r="J678" i="24"/>
  <c r="J696" i="24"/>
  <c r="J700" i="24"/>
  <c r="J692" i="24"/>
  <c r="J710" i="24"/>
  <c r="J689" i="24"/>
  <c r="J691" i="24"/>
  <c r="J685" i="24"/>
  <c r="J708" i="24"/>
  <c r="J679" i="24"/>
  <c r="J698" i="24"/>
  <c r="J693" i="24"/>
  <c r="J713" i="24"/>
  <c r="J668" i="24"/>
  <c r="J706" i="24"/>
  <c r="J644" i="24"/>
  <c r="J643" i="24"/>
  <c r="J677" i="24"/>
  <c r="J641" i="24"/>
  <c r="J703" i="24"/>
  <c r="J669" i="24"/>
  <c r="J642" i="24"/>
  <c r="J684" i="24"/>
  <c r="J704" i="24"/>
  <c r="J683" i="24"/>
  <c r="J688" i="24"/>
  <c r="J634" i="24"/>
  <c r="J681" i="24"/>
  <c r="J646" i="24"/>
  <c r="E55" i="32"/>
  <c r="E119" i="32"/>
  <c r="M715" i="24"/>
  <c r="C23" i="32"/>
  <c r="F119" i="32"/>
  <c r="F55" i="32"/>
  <c r="K706" i="24"/>
  <c r="K700" i="24"/>
  <c r="K704" i="24"/>
  <c r="K702" i="24"/>
  <c r="K692" i="24"/>
  <c r="K696" i="24"/>
  <c r="K682" i="24"/>
  <c r="K668" i="24"/>
  <c r="K715" i="24" s="1"/>
  <c r="K710" i="24"/>
  <c r="K712" i="24"/>
  <c r="K669" i="24"/>
  <c r="K680" i="24"/>
  <c r="K695" i="24"/>
  <c r="K679" i="24"/>
  <c r="K693" i="24"/>
  <c r="K675" i="24"/>
  <c r="K671" i="24"/>
  <c r="K689" i="24"/>
  <c r="K690" i="24"/>
  <c r="K678" i="24"/>
  <c r="K676" i="24"/>
  <c r="K686" i="24"/>
  <c r="K674" i="24"/>
  <c r="K672" i="24"/>
  <c r="K687" i="24"/>
  <c r="K698" i="24"/>
  <c r="K716" i="24"/>
  <c r="K709" i="24"/>
  <c r="K683" i="24"/>
  <c r="K699" i="24"/>
  <c r="K711" i="24"/>
  <c r="K705" i="24"/>
  <c r="K677" i="24"/>
  <c r="K707" i="24"/>
  <c r="K685" i="24"/>
  <c r="K670" i="24"/>
  <c r="K684" i="24"/>
  <c r="K708" i="24"/>
  <c r="K703" i="24"/>
  <c r="K681" i="24"/>
  <c r="K701" i="24"/>
  <c r="K688" i="24"/>
  <c r="K697" i="24"/>
  <c r="K691" i="24"/>
  <c r="K673" i="24"/>
  <c r="K713" i="24"/>
  <c r="K694" i="24"/>
  <c r="G55" i="32"/>
  <c r="G119" i="32"/>
  <c r="I715" i="24"/>
  <c r="J710" i="34"/>
  <c r="J706" i="34"/>
  <c r="J702" i="34"/>
  <c r="J698" i="34"/>
  <c r="J694" i="34"/>
  <c r="J690" i="34"/>
  <c r="J686" i="34"/>
  <c r="J682" i="34"/>
  <c r="J716" i="34"/>
  <c r="J709" i="34"/>
  <c r="J708" i="34"/>
  <c r="J707" i="34"/>
  <c r="J701" i="34"/>
  <c r="J700" i="34"/>
  <c r="J699" i="34"/>
  <c r="J693" i="34"/>
  <c r="J692" i="34"/>
  <c r="J691" i="34"/>
  <c r="J685" i="34"/>
  <c r="J684" i="34"/>
  <c r="J683" i="34"/>
  <c r="J678" i="34"/>
  <c r="J677" i="34"/>
  <c r="J676" i="34"/>
  <c r="J674" i="34"/>
  <c r="J670" i="34"/>
  <c r="J647" i="34"/>
  <c r="L647" i="34" s="1"/>
  <c r="J646" i="34"/>
  <c r="J645" i="34"/>
  <c r="J713" i="34"/>
  <c r="J711" i="34"/>
  <c r="J705" i="34"/>
  <c r="J703" i="34"/>
  <c r="J697" i="34"/>
  <c r="J695" i="34"/>
  <c r="J689" i="34"/>
  <c r="J687" i="34"/>
  <c r="J675" i="34"/>
  <c r="J671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1" i="34"/>
  <c r="J680" i="34"/>
  <c r="J679" i="34"/>
  <c r="J672" i="34"/>
  <c r="J668" i="34"/>
  <c r="J712" i="34"/>
  <c r="J704" i="34"/>
  <c r="J696" i="34"/>
  <c r="J688" i="34"/>
  <c r="J673" i="34"/>
  <c r="J669" i="34"/>
  <c r="J715" i="24" l="1"/>
  <c r="L712" i="24"/>
  <c r="L671" i="24"/>
  <c r="L706" i="24"/>
  <c r="L697" i="24"/>
  <c r="L708" i="24"/>
  <c r="M708" i="24" s="1"/>
  <c r="H183" i="32" s="1"/>
  <c r="L710" i="24"/>
  <c r="M710" i="24" s="1"/>
  <c r="C215" i="32" s="1"/>
  <c r="L678" i="24"/>
  <c r="M678" i="24" s="1"/>
  <c r="L702" i="24"/>
  <c r="L673" i="24"/>
  <c r="L670" i="24"/>
  <c r="L675" i="24"/>
  <c r="L693" i="24"/>
  <c r="L698" i="24"/>
  <c r="M698" i="24" s="1"/>
  <c r="E151" i="32" s="1"/>
  <c r="L692" i="24"/>
  <c r="L680" i="24"/>
  <c r="L716" i="24"/>
  <c r="L689" i="24"/>
  <c r="L699" i="24"/>
  <c r="M699" i="24" s="1"/>
  <c r="F151" i="32" s="1"/>
  <c r="L707" i="24"/>
  <c r="L687" i="24"/>
  <c r="L669" i="24"/>
  <c r="L695" i="24"/>
  <c r="M695" i="24" s="1"/>
  <c r="I119" i="32" s="1"/>
  <c r="L685" i="24"/>
  <c r="L691" i="24"/>
  <c r="L688" i="24"/>
  <c r="L683" i="24"/>
  <c r="L696" i="24"/>
  <c r="L686" i="24"/>
  <c r="L679" i="24"/>
  <c r="L674" i="24"/>
  <c r="L701" i="24"/>
  <c r="M701" i="24" s="1"/>
  <c r="H151" i="32" s="1"/>
  <c r="L709" i="24"/>
  <c r="M709" i="24" s="1"/>
  <c r="I183" i="32" s="1"/>
  <c r="L672" i="24"/>
  <c r="M672" i="24" s="1"/>
  <c r="G23" i="32" s="1"/>
  <c r="L690" i="24"/>
  <c r="M690" i="24" s="1"/>
  <c r="D119" i="32" s="1"/>
  <c r="L704" i="24"/>
  <c r="L677" i="24"/>
  <c r="L694" i="24"/>
  <c r="L700" i="24"/>
  <c r="L711" i="24"/>
  <c r="M711" i="24" s="1"/>
  <c r="D215" i="32" s="1"/>
  <c r="L713" i="24"/>
  <c r="L668" i="24"/>
  <c r="L715" i="24" s="1"/>
  <c r="L703" i="24"/>
  <c r="M703" i="24" s="1"/>
  <c r="C183" i="32" s="1"/>
  <c r="L705" i="24"/>
  <c r="L684" i="24"/>
  <c r="M684" i="24" s="1"/>
  <c r="E87" i="32" s="1"/>
  <c r="L682" i="24"/>
  <c r="M682" i="24" s="1"/>
  <c r="C87" i="32" s="1"/>
  <c r="L681" i="24"/>
  <c r="L676" i="24"/>
  <c r="K716" i="34"/>
  <c r="K711" i="34"/>
  <c r="K707" i="34"/>
  <c r="K703" i="34"/>
  <c r="K699" i="34"/>
  <c r="K695" i="34"/>
  <c r="K691" i="34"/>
  <c r="K687" i="34"/>
  <c r="K683" i="34"/>
  <c r="K679" i="34"/>
  <c r="K713" i="34"/>
  <c r="K705" i="34"/>
  <c r="K697" i="34"/>
  <c r="K689" i="34"/>
  <c r="K675" i="34"/>
  <c r="K671" i="34"/>
  <c r="K710" i="34"/>
  <c r="K708" i="34"/>
  <c r="K702" i="34"/>
  <c r="K700" i="34"/>
  <c r="K694" i="34"/>
  <c r="K692" i="34"/>
  <c r="K686" i="34"/>
  <c r="K684" i="34"/>
  <c r="K681" i="34"/>
  <c r="K680" i="34"/>
  <c r="K672" i="34"/>
  <c r="K668" i="34"/>
  <c r="K715" i="34" s="1"/>
  <c r="K712" i="34"/>
  <c r="K706" i="34"/>
  <c r="K704" i="34"/>
  <c r="K698" i="34"/>
  <c r="K696" i="34"/>
  <c r="K690" i="34"/>
  <c r="K688" i="34"/>
  <c r="K682" i="34"/>
  <c r="K673" i="34"/>
  <c r="K669" i="34"/>
  <c r="K709" i="34"/>
  <c r="K701" i="34"/>
  <c r="K693" i="34"/>
  <c r="K685" i="34"/>
  <c r="K678" i="34"/>
  <c r="K677" i="34"/>
  <c r="K676" i="34"/>
  <c r="K674" i="34"/>
  <c r="K670" i="34"/>
  <c r="L716" i="34"/>
  <c r="L712" i="34"/>
  <c r="M712" i="34" s="1"/>
  <c r="L708" i="34"/>
  <c r="M708" i="34" s="1"/>
  <c r="L704" i="34"/>
  <c r="M704" i="34" s="1"/>
  <c r="L700" i="34"/>
  <c r="M700" i="34" s="1"/>
  <c r="L696" i="34"/>
  <c r="M696" i="34" s="1"/>
  <c r="L692" i="34"/>
  <c r="M692" i="34" s="1"/>
  <c r="L688" i="34"/>
  <c r="M688" i="34" s="1"/>
  <c r="L684" i="34"/>
  <c r="M684" i="34" s="1"/>
  <c r="L713" i="34"/>
  <c r="M713" i="34" s="1"/>
  <c r="L706" i="34"/>
  <c r="M706" i="34" s="1"/>
  <c r="L705" i="34"/>
  <c r="M705" i="34" s="1"/>
  <c r="L698" i="34"/>
  <c r="M698" i="34" s="1"/>
  <c r="L697" i="34"/>
  <c r="M697" i="34" s="1"/>
  <c r="L690" i="34"/>
  <c r="M690" i="34" s="1"/>
  <c r="L689" i="34"/>
  <c r="M689" i="34" s="1"/>
  <c r="L682" i="34"/>
  <c r="M682" i="34" s="1"/>
  <c r="L680" i="34"/>
  <c r="M680" i="34" s="1"/>
  <c r="L676" i="34"/>
  <c r="M676" i="34" s="1"/>
  <c r="L711" i="34"/>
  <c r="M711" i="34" s="1"/>
  <c r="L710" i="34"/>
  <c r="M710" i="34" s="1"/>
  <c r="L703" i="34"/>
  <c r="M703" i="34" s="1"/>
  <c r="L702" i="34"/>
  <c r="M702" i="34" s="1"/>
  <c r="L695" i="34"/>
  <c r="M695" i="34" s="1"/>
  <c r="L694" i="34"/>
  <c r="M694" i="34" s="1"/>
  <c r="L687" i="34"/>
  <c r="M687" i="34" s="1"/>
  <c r="L686" i="34"/>
  <c r="M686" i="34" s="1"/>
  <c r="L681" i="34"/>
  <c r="M681" i="34" s="1"/>
  <c r="L672" i="34"/>
  <c r="M672" i="34" s="1"/>
  <c r="L668" i="34"/>
  <c r="L679" i="34"/>
  <c r="M679" i="34" s="1"/>
  <c r="L673" i="34"/>
  <c r="M673" i="34" s="1"/>
  <c r="L669" i="34"/>
  <c r="M669" i="34" s="1"/>
  <c r="L709" i="34"/>
  <c r="M709" i="34" s="1"/>
  <c r="L701" i="34"/>
  <c r="M701" i="34" s="1"/>
  <c r="L693" i="34"/>
  <c r="M693" i="34" s="1"/>
  <c r="L685" i="34"/>
  <c r="M685" i="34" s="1"/>
  <c r="L678" i="34"/>
  <c r="M678" i="34" s="1"/>
  <c r="L677" i="34"/>
  <c r="M677" i="34" s="1"/>
  <c r="L674" i="34"/>
  <c r="M674" i="34" s="1"/>
  <c r="L670" i="34"/>
  <c r="M670" i="34" s="1"/>
  <c r="L707" i="34"/>
  <c r="M707" i="34" s="1"/>
  <c r="L699" i="34"/>
  <c r="M699" i="34" s="1"/>
  <c r="L691" i="34"/>
  <c r="M691" i="34" s="1"/>
  <c r="L683" i="34"/>
  <c r="M683" i="34" s="1"/>
  <c r="L675" i="34"/>
  <c r="M675" i="34" s="1"/>
  <c r="L671" i="34"/>
  <c r="M671" i="34" s="1"/>
  <c r="J715" i="34"/>
  <c r="L715" i="34" l="1"/>
  <c r="M668" i="34"/>
  <c r="M715" i="34" s="1"/>
</calcChain>
</file>

<file path=xl/sharedStrings.xml><?xml version="1.0" encoding="utf-8"?>
<sst xmlns="http://schemas.openxmlformats.org/spreadsheetml/2006/main" count="4868" uniqueCount="1381">
  <si>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</si>
  <si>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</si>
  <si>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</si>
  <si>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</si>
  <si>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</si>
  <si>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</si>
  <si>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</si>
  <si>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</si>
  <si>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</si>
  <si>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</si>
  <si>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</si>
  <si>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</si>
  <si>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</si>
  <si>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</si>
  <si>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</si>
  <si>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</si>
  <si>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</si>
  <si>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</si>
  <si>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</si>
  <si>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</si>
  <si>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</si>
  <si>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</si>
  <si>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</si>
  <si>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</si>
  <si>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</si>
  <si>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</si>
  <si>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</si>
  <si>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</si>
  <si>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</si>
  <si>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</si>
  <si>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</si>
  <si>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</si>
  <si>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</si>
  <si>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</si>
  <si>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</si>
  <si>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</si>
  <si>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</si>
  <si>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</si>
  <si>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</si>
  <si>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</si>
  <si>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</si>
  <si>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</si>
  <si>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</si>
  <si>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</si>
  <si>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</si>
  <si>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</si>
  <si>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</si>
  <si>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</si>
  <si>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</si>
  <si>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</si>
  <si>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</si>
  <si>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</si>
  <si>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</si>
  <si>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</si>
  <si>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</si>
  <si>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</si>
  <si>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</si>
  <si>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</si>
  <si>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</si>
  <si>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</si>
  <si>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</si>
  <si>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</si>
  <si>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</si>
  <si>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</si>
  <si>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</si>
  <si>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</si>
  <si>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</si>
  <si>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</si>
  <si>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</si>
  <si>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</si>
  <si>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</si>
  <si>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</si>
  <si>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</si>
  <si>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</si>
  <si>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</si>
  <si>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</si>
  <si>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</si>
  <si>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</si>
  <si>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</si>
  <si>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</si>
  <si>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</si>
  <si>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</si>
  <si>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</si>
  <si>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</si>
  <si>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</si>
  <si>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</si>
  <si>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</si>
  <si>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</si>
  <si>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</si>
  <si>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</si>
  <si>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</si>
  <si>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</si>
  <si>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</si>
  <si>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</si>
  <si>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</si>
  <si>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</si>
  <si>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</si>
  <si>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</si>
  <si>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</si>
  <si>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</si>
  <si>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</si>
  <si>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</si>
  <si>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</si>
  <si>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</si>
  <si>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</si>
  <si>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</si>
  <si>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</si>
  <si>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</si>
  <si>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</si>
  <si>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</si>
  <si>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</si>
  <si>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</si>
  <si>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</si>
  <si>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</si>
  <si>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</si>
  <si>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</si>
  <si>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</si>
  <si>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</si>
  <si>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</si>
  <si>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</si>
  <si>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</si>
  <si>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</si>
  <si>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</si>
  <si>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</si>
  <si>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</si>
  <si>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</si>
  <si>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</si>
  <si>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</si>
  <si>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</si>
  <si>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</si>
  <si>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</si>
  <si>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</si>
  <si>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</si>
  <si>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</si>
  <si>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</si>
  <si>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</si>
  <si>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</si>
  <si>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</si>
  <si>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</si>
  <si>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</si>
  <si>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</si>
  <si>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</si>
  <si>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</si>
  <si>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</si>
  <si>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</si>
  <si>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</si>
  <si>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</si>
  <si>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</si>
  <si>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</si>
  <si>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</si>
  <si>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</si>
  <si>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</si>
  <si>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</si>
  <si>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</si>
  <si>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</si>
  <si>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</si>
  <si>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</si>
  <si>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</si>
  <si>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</si>
  <si>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</si>
  <si>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</si>
  <si>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</si>
  <si>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</si>
  <si>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</si>
  <si>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</si>
  <si>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</si>
  <si>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</si>
  <si>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</si>
  <si>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</si>
  <si>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</si>
  <si>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</si>
  <si>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</si>
  <si>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</si>
  <si>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</si>
  <si>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</si>
  <si>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</si>
  <si>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</si>
  <si>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</si>
  <si>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</si>
  <si>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</si>
  <si>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</si>
  <si>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</si>
  <si>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</si>
  <si>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</si>
  <si>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</si>
  <si>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</si>
  <si>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</si>
  <si>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</si>
  <si>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</si>
  <si>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</si>
  <si>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</si>
  <si>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</si>
  <si>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</si>
  <si>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</si>
  <si>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</si>
  <si>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</si>
  <si>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</si>
  <si>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</si>
  <si>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</si>
  <si>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</si>
  <si>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</si>
  <si>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</si>
  <si>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</si>
  <si>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</si>
  <si>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</si>
  <si>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</si>
  <si>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</si>
  <si>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</si>
  <si>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</si>
  <si>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</si>
  <si>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</si>
  <si>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</si>
  <si>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</si>
  <si>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</si>
  <si>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</si>
  <si>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</si>
  <si>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</si>
  <si>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</si>
  <si>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</si>
  <si>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</si>
  <si>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</si>
  <si>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</si>
  <si>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</si>
  <si>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</si>
  <si>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</si>
  <si>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</si>
  <si>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</si>
  <si>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</si>
  <si>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</si>
  <si>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</si>
  <si>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</si>
  <si>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</si>
  <si>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</si>
  <si>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</si>
  <si>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</si>
  <si>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</si>
  <si>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</si>
  <si>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</si>
  <si>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</si>
  <si>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</si>
  <si>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</si>
  <si>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</si>
  <si>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</si>
  <si>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</si>
  <si>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</si>
  <si>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</si>
  <si>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</si>
  <si>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</si>
  <si>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</si>
  <si>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</si>
  <si>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</si>
  <si>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</si>
  <si>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</si>
  <si>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</si>
  <si>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</si>
  <si>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</si>
  <si>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</si>
  <si>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</si>
  <si>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</si>
  <si>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</si>
  <si>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</si>
  <si>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</si>
  <si>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</si>
  <si>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</si>
  <si>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</si>
  <si>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</si>
  <si>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</si>
  <si>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</si>
  <si>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</si>
  <si>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</si>
  <si>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</si>
  <si>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</si>
  <si>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</si>
  <si>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</si>
  <si>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</si>
  <si>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</si>
  <si>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</si>
  <si>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</si>
  <si>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</si>
  <si>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</si>
  <si>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</si>
  <si>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</si>
  <si>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</si>
  <si>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</si>
  <si>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</si>
  <si>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</si>
  <si>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</si>
  <si>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</si>
  <si>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</si>
  <si>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</si>
  <si>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</si>
  <si>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</si>
  <si>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</si>
  <si>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</si>
  <si>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</si>
  <si>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</si>
  <si>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</si>
  <si>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</si>
  <si>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</si>
  <si>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</si>
  <si>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199</t>
  </si>
  <si>
    <t>Hospital Name</t>
  </si>
  <si>
    <t>ASTRIA TOPPENISH HOSPITAL</t>
  </si>
  <si>
    <t>Mailing Address</t>
  </si>
  <si>
    <t>502 W 4th Ave</t>
  </si>
  <si>
    <t>City</t>
  </si>
  <si>
    <t>Toppenish</t>
  </si>
  <si>
    <t>State</t>
  </si>
  <si>
    <t>Washington</t>
  </si>
  <si>
    <t>Zip</t>
  </si>
  <si>
    <t>County</t>
  </si>
  <si>
    <t>Yakima</t>
  </si>
  <si>
    <t>Chief Executive Officer</t>
  </si>
  <si>
    <t>Chief Financial Officer</t>
  </si>
  <si>
    <t>Chair of Governing Board</t>
  </si>
  <si>
    <t>Telephone Number</t>
  </si>
  <si>
    <t>509-865-3105</t>
  </si>
  <si>
    <t>Facsimile Number</t>
  </si>
  <si>
    <t>509-865-1519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</si>
  <si>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</si>
  <si>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</si>
  <si>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</si>
  <si>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</si>
  <si>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</si>
  <si>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</si>
  <si>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</si>
  <si>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</si>
  <si>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</si>
  <si>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</si>
  <si>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</si>
  <si>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</si>
  <si>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</si>
  <si>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</si>
  <si>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</si>
  <si>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</si>
  <si>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</si>
  <si>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</si>
  <si>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</si>
  <si>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</si>
  <si>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</si>
  <si>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</si>
  <si>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</si>
  <si>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</si>
  <si>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</si>
  <si>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</si>
  <si>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</si>
  <si>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</si>
  <si>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</si>
  <si>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</si>
  <si>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</si>
  <si>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</si>
  <si>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</si>
  <si>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</si>
  <si>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</si>
  <si>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</si>
  <si>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</si>
  <si>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</si>
  <si>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</si>
  <si>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</si>
  <si>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</si>
  <si>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</si>
  <si>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</si>
  <si>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</si>
  <si>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</si>
  <si>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</si>
  <si>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</si>
  <si>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</si>
  <si>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</si>
  <si>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</si>
  <si>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</si>
  <si>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</si>
  <si>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</si>
  <si>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</si>
  <si>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</si>
  <si>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</si>
  <si>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</si>
  <si>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</si>
  <si>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</si>
  <si>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</si>
  <si>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</si>
  <si>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</si>
  <si>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</si>
  <si>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</si>
  <si>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</si>
  <si>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</si>
  <si>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</si>
  <si>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</si>
  <si>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</si>
  <si>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</si>
  <si>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</si>
  <si>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</si>
  <si>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</si>
  <si>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</si>
  <si>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</si>
  <si>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</si>
  <si>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</si>
  <si>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</si>
  <si>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</si>
  <si>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</si>
  <si>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</si>
  <si>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</si>
  <si>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</si>
  <si>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</si>
  <si>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</si>
  <si>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</si>
  <si>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</si>
  <si>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</si>
  <si>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</si>
  <si>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</si>
  <si>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</si>
  <si>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</si>
  <si>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</si>
  <si>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</si>
  <si>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</si>
  <si>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</si>
  <si>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</si>
  <si>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</si>
  <si>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</si>
  <si>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</si>
  <si>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</si>
  <si>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</si>
  <si>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</si>
  <si>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</si>
  <si>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</si>
  <si>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</si>
  <si>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</si>
  <si>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</si>
  <si>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</si>
  <si>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</si>
  <si>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</si>
  <si>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</si>
  <si>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</si>
  <si>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</si>
  <si>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</si>
  <si>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</si>
  <si>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</si>
  <si>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</si>
  <si>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</si>
  <si>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</si>
  <si>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</si>
  <si>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</si>
  <si>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</si>
  <si>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</si>
  <si>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</si>
  <si>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</si>
  <si>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</si>
  <si>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</si>
  <si>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</si>
  <si>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</si>
  <si>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</si>
  <si>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</si>
  <si>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</si>
  <si>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</si>
  <si>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</si>
  <si>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</si>
  <si>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</si>
  <si>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</si>
  <si>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</si>
  <si>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</si>
  <si>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</si>
  <si>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</si>
  <si>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</si>
  <si>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</si>
  <si>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</si>
  <si>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</si>
  <si>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</si>
  <si>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</si>
  <si>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</si>
  <si>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</si>
  <si>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</si>
  <si>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</si>
  <si>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</si>
  <si>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</si>
  <si>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</si>
  <si>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</si>
  <si>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</si>
  <si>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</si>
  <si>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</si>
  <si>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</si>
  <si>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</si>
  <si>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</si>
  <si>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</si>
  <si>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</si>
  <si>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</si>
  <si>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</si>
  <si>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</si>
  <si>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</si>
  <si>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</si>
  <si>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</si>
  <si>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</si>
  <si>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</si>
  <si>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</si>
  <si>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</si>
  <si>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</si>
  <si>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</si>
  <si>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</si>
  <si>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</si>
  <si>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</si>
  <si>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</si>
  <si>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</si>
  <si>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</si>
  <si>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</si>
  <si>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</si>
  <si>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</si>
  <si>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</si>
  <si>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</si>
  <si>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</si>
  <si>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</si>
  <si>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</si>
  <si>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</si>
  <si>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</si>
  <si>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</si>
  <si>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</si>
  <si>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</si>
  <si>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</si>
  <si>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</si>
  <si>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</si>
  <si>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</si>
  <si>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</si>
  <si>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</si>
  <si>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</si>
  <si>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</si>
  <si>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</si>
  <si>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</si>
  <si>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</si>
  <si>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</si>
  <si>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</si>
  <si>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</si>
  <si>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</si>
  <si>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</si>
  <si>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</si>
  <si>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</si>
  <si>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</si>
  <si>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</si>
  <si>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</si>
  <si>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</si>
  <si>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</si>
  <si>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</si>
  <si>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</si>
  <si>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</si>
  <si>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</si>
  <si>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</si>
  <si>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</si>
  <si>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</si>
  <si>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</si>
  <si>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</si>
  <si>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</si>
  <si>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</si>
  <si>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</si>
  <si>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</si>
  <si>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</si>
  <si>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</si>
  <si>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</si>
  <si>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</si>
  <si>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</si>
  <si>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</si>
  <si>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</si>
  <si>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</si>
  <si>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</si>
  <si>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</si>
  <si>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</si>
  <si>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</si>
  <si>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</si>
  <si>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</si>
  <si>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</si>
  <si>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</si>
  <si>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</si>
  <si>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</si>
  <si>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</si>
  <si>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</si>
  <si>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</si>
  <si>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</si>
  <si>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</si>
  <si>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</si>
  <si>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</si>
  <si>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</si>
  <si>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</si>
  <si>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</si>
  <si>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</si>
  <si>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</si>
  <si>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</si>
  <si>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</si>
  <si>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</si>
  <si>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</si>
  <si>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</si>
  <si>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</si>
  <si>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</si>
  <si>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</si>
  <si>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</si>
  <si>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</si>
  <si>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</si>
  <si>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</si>
  <si>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</si>
  <si>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</si>
  <si>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</si>
  <si>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</si>
  <si>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</si>
  <si>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</si>
  <si>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</si>
  <si>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</si>
  <si>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</si>
  <si>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</si>
  <si>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</si>
  <si>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</si>
  <si>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</si>
  <si>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</si>
  <si>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</si>
  <si>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</si>
  <si>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</si>
  <si>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</si>
  <si>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</si>
  <si>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</si>
  <si>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</si>
  <si>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</si>
  <si>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</si>
  <si>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</si>
  <si>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</si>
  <si>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</si>
  <si>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</si>
  <si>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</si>
  <si>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</si>
  <si>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</si>
  <si>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</si>
  <si>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</si>
  <si>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</si>
  <si>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</si>
  <si>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</si>
  <si>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</si>
  <si>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</si>
  <si>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</si>
  <si>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</si>
  <si>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</si>
  <si>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</si>
  <si>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</si>
  <si>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</si>
  <si>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</si>
  <si>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</si>
  <si>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</si>
  <si>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</si>
  <si>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</si>
  <si>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</si>
  <si>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</si>
  <si>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</si>
  <si>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</si>
  <si>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</si>
  <si>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</si>
  <si>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</si>
  <si>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</si>
  <si>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</si>
  <si>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</si>
  <si>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</si>
  <si>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</si>
  <si>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</si>
  <si>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</si>
  <si>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</si>
  <si>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</si>
  <si>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</si>
  <si>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</si>
  <si>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</si>
  <si>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</si>
  <si>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</si>
  <si>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</si>
  <si>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</si>
  <si>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</si>
  <si>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</si>
  <si>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</si>
  <si>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</si>
  <si>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</si>
  <si>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</si>
  <si>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</si>
  <si>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</si>
  <si>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</si>
  <si>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</si>
  <si>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</si>
  <si>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</si>
  <si>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</si>
  <si>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</si>
  <si>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</si>
  <si>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</si>
  <si>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</si>
  <si>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</si>
  <si>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</si>
  <si>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</si>
  <si>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</si>
  <si>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</si>
  <si>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</si>
  <si>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</si>
  <si>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</si>
  <si>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</si>
  <si>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</si>
  <si>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</si>
  <si>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</si>
  <si>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</si>
  <si>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</si>
  <si>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</si>
  <si>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</si>
  <si>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</si>
  <si>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</si>
  <si>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</si>
  <si>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</si>
  <si>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</si>
  <si>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</si>
  <si>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</si>
  <si>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</si>
  <si>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</si>
  <si>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</si>
  <si>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</si>
  <si>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</si>
  <si>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</si>
  <si>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</si>
  <si>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</si>
  <si>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</si>
  <si>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</si>
  <si>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</si>
  <si>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</si>
  <si>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</si>
  <si>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</si>
  <si>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</si>
  <si>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</si>
  <si>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</si>
  <si>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</si>
  <si>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</si>
  <si>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</si>
  <si>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</si>
  <si>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</si>
  <si>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</si>
  <si>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</si>
  <si>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</si>
  <si>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</si>
  <si>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</si>
  <si>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</si>
  <si>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</si>
  <si>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</si>
  <si>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</si>
  <si>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</si>
  <si>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</si>
  <si>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</si>
  <si>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</si>
  <si>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</si>
  <si>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</si>
  <si>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</si>
  <si>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</si>
  <si>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</si>
  <si>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</si>
  <si>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</si>
  <si>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</si>
  <si>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</si>
  <si>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</si>
  <si>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</si>
  <si>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</si>
  <si>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</si>
  <si>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</si>
  <si>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</si>
  <si>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</si>
  <si>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</si>
  <si>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</si>
  <si>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</si>
  <si>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</si>
  <si>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</si>
  <si>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</si>
  <si>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</si>
  <si>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</si>
  <si>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</si>
  <si>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</si>
  <si>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</si>
  <si>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</si>
  <si>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</si>
  <si>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</si>
  <si>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</si>
  <si>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</si>
  <si>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</si>
  <si>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</si>
  <si>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</si>
  <si>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</si>
  <si>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</si>
  <si>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</si>
  <si>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</si>
  <si>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</si>
  <si>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</si>
  <si>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</si>
  <si>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</si>
  <si>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</si>
  <si>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</si>
  <si>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</si>
  <si>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</si>
  <si>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</si>
  <si>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</si>
  <si>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</si>
  <si>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</si>
  <si>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</si>
  <si>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</si>
  <si>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</si>
  <si>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</si>
  <si>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</si>
  <si>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</si>
  <si>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</si>
  <si>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</si>
  <si>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</si>
  <si>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</si>
  <si>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</si>
  <si>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</si>
  <si>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</si>
  <si>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</si>
  <si>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</si>
  <si>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</si>
  <si>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</si>
  <si>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</si>
  <si>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</si>
  <si>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</si>
  <si>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</si>
  <si>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</si>
  <si>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</si>
  <si>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</si>
  <si>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</si>
  <si>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</si>
  <si>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</si>
  <si>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</si>
  <si>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</si>
  <si>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</si>
  <si>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</si>
  <si>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</si>
  <si>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</si>
  <si>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</si>
  <si>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</si>
  <si>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</si>
  <si>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</si>
  <si>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</si>
  <si>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</si>
  <si>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</si>
  <si>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</si>
  <si>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</si>
  <si>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</si>
  <si>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</si>
  <si>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</si>
  <si>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</si>
  <si>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</si>
  <si>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</si>
  <si>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</si>
  <si>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</si>
  <si>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</si>
  <si>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</si>
  <si>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</si>
  <si>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</si>
  <si>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</si>
  <si>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</si>
  <si>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</si>
  <si>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</si>
  <si>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</si>
  <si>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</si>
  <si>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</si>
  <si>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</si>
  <si>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</si>
  <si>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</si>
  <si>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</si>
  <si>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</si>
  <si>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</si>
  <si>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</si>
  <si>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</si>
  <si>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</si>
  <si>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</si>
  <si>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</si>
  <si>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</si>
  <si>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</si>
  <si>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</si>
  <si>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</si>
  <si>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</si>
  <si>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</si>
  <si>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</si>
  <si>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</si>
  <si>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</si>
  <si>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</si>
  <si>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</si>
  <si>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</si>
  <si>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</si>
  <si>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</si>
  <si>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</si>
  <si>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</si>
  <si>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</si>
  <si>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</si>
  <si>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</si>
  <si>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</si>
  <si>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</si>
  <si>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</si>
  <si>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</si>
  <si>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</si>
  <si>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</si>
  <si>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</si>
  <si>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</si>
  <si>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</si>
  <si>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</si>
  <si>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</si>
  <si>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</si>
  <si>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</si>
  <si>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</si>
  <si>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</si>
  <si>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</si>
  <si>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</si>
  <si>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</si>
  <si>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</si>
  <si>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</si>
  <si>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</si>
  <si>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</si>
  <si>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</si>
  <si>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</si>
  <si>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</si>
  <si>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</si>
  <si>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</si>
  <si>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</si>
  <si>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</si>
  <si>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</si>
  <si>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</si>
  <si>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</si>
  <si>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</si>
  <si>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</si>
  <si>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</si>
  <si>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</si>
  <si>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</si>
  <si>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</si>
  <si>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</si>
  <si>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</si>
  <si>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</si>
  <si>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</si>
  <si>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</si>
  <si>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</si>
  <si>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</si>
  <si>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</si>
  <si>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</si>
  <si>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</si>
  <si>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</si>
  <si>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</si>
  <si>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</si>
  <si>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</si>
  <si>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</si>
  <si>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</si>
  <si>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</si>
  <si>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</si>
  <si>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</si>
  <si>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</si>
  <si>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</si>
  <si>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</si>
  <si>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</si>
  <si>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</si>
  <si>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</si>
  <si>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</si>
  <si>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</si>
  <si>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</si>
  <si>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</si>
  <si>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</si>
  <si>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</si>
  <si>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</si>
  <si>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</si>
  <si>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</si>
  <si>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</si>
  <si>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</si>
  <si>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</si>
  <si>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</si>
  <si>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</si>
  <si>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</si>
  <si>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</si>
  <si>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</si>
  <si>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</si>
  <si>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</si>
  <si>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</si>
  <si>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</si>
  <si>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</si>
  <si>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</si>
  <si>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</si>
  <si>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</si>
  <si>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</si>
  <si>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</si>
  <si>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</si>
  <si>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</si>
  <si>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</si>
  <si>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</si>
  <si>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</si>
  <si>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</si>
  <si>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</si>
  <si>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</si>
  <si>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</si>
  <si>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</si>
  <si>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</si>
  <si>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</si>
  <si>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</si>
  <si>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</si>
  <si>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</si>
  <si>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</si>
  <si>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</si>
  <si>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</si>
  <si>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</si>
  <si>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</si>
  <si>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</si>
  <si>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</si>
  <si>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</si>
  <si>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</si>
  <si>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</si>
  <si>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</si>
  <si>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</si>
  <si>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</si>
  <si>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</si>
  <si>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</si>
  <si>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</si>
  <si>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</si>
  <si>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</si>
  <si>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</si>
  <si>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</si>
  <si>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</si>
  <si>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</si>
  <si>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</si>
  <si>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</si>
  <si>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</si>
  <si>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</si>
  <si>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</si>
  <si>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</si>
  <si>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</si>
  <si>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</si>
  <si>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</si>
  <si>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</si>
  <si>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</si>
  <si>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</si>
  <si>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</si>
  <si>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</si>
  <si>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</si>
  <si>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</si>
  <si>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</si>
  <si>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</si>
  <si>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</si>
  <si>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</si>
  <si>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</si>
  <si>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</si>
  <si>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</si>
  <si>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</si>
  <si>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</si>
  <si>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</si>
  <si>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</si>
  <si>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</si>
  <si>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</si>
  <si>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</si>
  <si>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</si>
  <si>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</si>
  <si>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</si>
  <si>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</si>
  <si>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</si>
  <si>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</si>
  <si>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</si>
  <si>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</si>
  <si>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</si>
  <si>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</si>
  <si>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</si>
  <si>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</si>
  <si>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</si>
  <si>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</si>
  <si>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</si>
  <si>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</si>
  <si>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</si>
  <si>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</si>
  <si>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</si>
  <si>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</si>
  <si>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</si>
  <si>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</si>
  <si>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</si>
  <si>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Cathy Bambrick</t>
  </si>
  <si>
    <t>Maxwell Owens</t>
  </si>
  <si>
    <t>Bertha Ortega</t>
  </si>
  <si>
    <t>Tamara Wagner</t>
  </si>
  <si>
    <t>Tamara.Wagner@astria.health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</si>
  <si>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</si>
  <si>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</si>
  <si>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</si>
  <si>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</si>
  <si>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</si>
  <si>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</si>
  <si>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</si>
  <si>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</si>
  <si>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</si>
  <si>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</si>
  <si>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</si>
  <si>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</si>
  <si>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</si>
  <si>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</si>
  <si>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</si>
  <si>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</si>
  <si>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</si>
  <si>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</si>
  <si>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</si>
  <si>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</si>
  <si>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</si>
  <si>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</si>
  <si>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</si>
  <si>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</si>
  <si>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</si>
  <si>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</si>
  <si>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</si>
  <si>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</si>
  <si>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</si>
  <si>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</si>
  <si>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</si>
  <si>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</si>
  <si>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</si>
  <si>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</si>
  <si>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</si>
  <si>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</si>
  <si>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</si>
  <si>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</si>
  <si>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</si>
  <si>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</si>
  <si>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</si>
  <si>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</si>
  <si>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</si>
  <si>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</si>
  <si>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</si>
  <si>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</si>
  <si>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</si>
  <si>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</si>
  <si>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</si>
  <si>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</si>
  <si>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</si>
  <si>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</si>
  <si>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</si>
  <si>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</si>
  <si>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</si>
  <si>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</si>
  <si>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</si>
  <si>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</si>
  <si>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</si>
  <si>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</si>
  <si>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</si>
  <si>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</si>
  <si>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</si>
  <si>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</si>
  <si>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</si>
  <si>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</si>
  <si>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</si>
  <si>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</si>
  <si>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</si>
  <si>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</si>
  <si>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</si>
  <si>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</si>
  <si>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</si>
  <si>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</si>
  <si>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</si>
  <si>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</si>
  <si>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</si>
  <si>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</si>
  <si>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</si>
  <si>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</si>
  <si>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</si>
  <si>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</si>
  <si>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</si>
  <si>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</si>
  <si>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</si>
  <si>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</si>
  <si>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</si>
  <si>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</si>
  <si>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</si>
  <si>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</si>
  <si>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</si>
  <si>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</si>
  <si>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</si>
  <si>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</si>
  <si>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</si>
  <si>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</si>
  <si>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</si>
  <si>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</si>
  <si>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</si>
  <si>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</si>
  <si>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</si>
  <si>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</si>
  <si>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</si>
  <si>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</si>
  <si>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</si>
  <si>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</si>
  <si>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</si>
  <si>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</si>
  <si>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</si>
  <si>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</si>
  <si>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</si>
  <si>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</si>
  <si>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</si>
  <si>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</si>
  <si>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</si>
  <si>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</si>
  <si>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</si>
  <si>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</si>
  <si>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</si>
  <si>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</si>
  <si>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</si>
  <si>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</si>
  <si>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</si>
  <si>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</si>
  <si>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</si>
  <si>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</si>
  <si>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</si>
  <si>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</si>
  <si>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</si>
  <si>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</si>
  <si>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</si>
  <si>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</si>
  <si>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</si>
  <si>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</si>
  <si>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</si>
  <si>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</si>
  <si>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</si>
  <si>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</si>
  <si>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</si>
  <si>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</si>
  <si>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</si>
  <si>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</si>
  <si>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</si>
  <si>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</si>
  <si>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</si>
  <si>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</si>
  <si>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</si>
  <si>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</si>
  <si>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</si>
  <si>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</si>
  <si>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</si>
  <si>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</si>
  <si>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</si>
  <si>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</si>
  <si>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</si>
  <si>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</si>
  <si>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</si>
  <si>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</si>
  <si>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</si>
  <si>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</si>
  <si>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</si>
  <si>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</si>
  <si>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</si>
  <si>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</si>
  <si>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</si>
  <si>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</si>
  <si>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</si>
  <si>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</si>
  <si>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</si>
  <si>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</si>
  <si>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</si>
  <si>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</si>
  <si>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</si>
  <si>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</si>
  <si>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</si>
  <si>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</si>
  <si>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</si>
  <si>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</si>
  <si>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</si>
  <si>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</si>
  <si>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</si>
  <si>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</si>
  <si>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</si>
  <si>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</si>
  <si>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</si>
  <si>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</si>
  <si>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</si>
  <si>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</si>
  <si>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</si>
  <si>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</si>
  <si>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</si>
  <si>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</si>
  <si>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</si>
  <si>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</si>
  <si>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</si>
  <si>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</si>
  <si>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</si>
  <si>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</si>
  <si>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</si>
  <si>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</si>
  <si>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</si>
  <si>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</si>
  <si>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</si>
  <si>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</si>
  <si>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</si>
  <si>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</si>
  <si>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</si>
  <si>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</si>
  <si>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</si>
  <si>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</si>
  <si>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</si>
  <si>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</si>
  <si>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</si>
  <si>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</si>
  <si>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</si>
  <si>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</si>
  <si>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</si>
  <si>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</si>
  <si>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</si>
  <si>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</si>
  <si>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</si>
  <si>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</si>
  <si>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</si>
  <si>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</si>
  <si>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</si>
  <si>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</si>
  <si>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</si>
  <si>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</si>
  <si>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</si>
  <si>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</si>
  <si>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</si>
  <si>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</si>
  <si>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</si>
  <si>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</si>
  <si>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</si>
  <si>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</si>
  <si>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</si>
  <si>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</si>
  <si>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</si>
  <si>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</si>
  <si>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</si>
  <si>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</si>
  <si>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</si>
  <si>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</si>
  <si>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</si>
  <si>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</si>
  <si>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</si>
  <si>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</si>
  <si>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</si>
  <si>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</si>
  <si>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</si>
  <si>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</si>
  <si>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</si>
  <si>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</si>
  <si>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</si>
  <si>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</si>
  <si>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</si>
  <si>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</si>
  <si>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</si>
  <si>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</si>
  <si>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</si>
  <si>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</si>
  <si>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</si>
  <si>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</si>
  <si>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</si>
  <si>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</si>
  <si>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</si>
  <si>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</si>
  <si>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</si>
  <si>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</si>
  <si>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</si>
  <si>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</si>
  <si>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</si>
  <si>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</si>
  <si>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</si>
  <si>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</si>
  <si>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</si>
  <si>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</si>
  <si>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</si>
  <si>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</si>
  <si>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</si>
  <si>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</si>
  <si>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</si>
  <si>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</si>
  <si>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</si>
  <si>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</si>
  <si>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</si>
  <si>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</si>
  <si>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</si>
  <si>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</si>
  <si>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</si>
  <si>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</si>
  <si>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</si>
  <si>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</si>
  <si>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</si>
  <si>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</si>
  <si>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</si>
  <si>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</si>
  <si>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</si>
  <si>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</si>
  <si>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</si>
  <si>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</si>
  <si>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</si>
  <si>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</si>
  <si>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</si>
  <si>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Medical Records Sales</t>
  </si>
  <si>
    <t>Vending Sales</t>
  </si>
  <si>
    <t>Sale of Certificate of Need</t>
  </si>
  <si>
    <t>Interest Income</t>
  </si>
  <si>
    <t>Misc</t>
  </si>
  <si>
    <t>Recycling revenue</t>
  </si>
  <si>
    <t>ICU unit was combined with Acute Care unit in 2024</t>
  </si>
  <si>
    <t>2023 total included Hospitalist services $1.3M; 2024 Hospitalist $1.9M reported with Med Staff</t>
  </si>
  <si>
    <t>Matthew Matthiessen</t>
  </si>
  <si>
    <t>Sandra Cortez</t>
  </si>
  <si>
    <t>Sandra.Cortez@astria.health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</si>
</sst>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4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8" fontId="16" fillId="3" borderId="0" xfId="0" quotePrefix="1" applyNumberFormat="1" applyFont="1" applyFill="1" applyAlignment="1">
      <alignment horizontal="center"/>
    </xf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0" borderId="0" xfId="630" applyNumberFormat="1" applyFont="1"/>
    <xf numFmtId="37" fontId="16" fillId="0" borderId="0" xfId="0" applyFont="1" applyProtection="1"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Tamara.Wagner@astria.health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2731747.92</v>
      </c>
      <c r="C47" s="273">
        <v>14902.77</v>
      </c>
      <c r="D47" s="273"/>
      <c r="E47" s="273">
        <v>144387.69</v>
      </c>
      <c r="F47" s="273"/>
      <c r="G47" s="273"/>
      <c r="H47" s="273">
        <v>331947</v>
      </c>
      <c r="I47" s="273"/>
      <c r="J47" s="273"/>
      <c r="K47" s="273"/>
      <c r="L47" s="273"/>
      <c r="M47" s="273"/>
      <c r="N47" s="273"/>
      <c r="O47" s="273"/>
      <c r="P47" s="273">
        <v>290367</v>
      </c>
      <c r="Q47" s="273">
        <v>66872.98</v>
      </c>
      <c r="R47" s="273"/>
      <c r="S47" s="273">
        <v>73.36</v>
      </c>
      <c r="T47" s="273"/>
      <c r="U47" s="273">
        <v>119059.75</v>
      </c>
      <c r="V47" s="273">
        <v>10999.81</v>
      </c>
      <c r="W47" s="273">
        <v>96.78</v>
      </c>
      <c r="X47" s="273">
        <v>26136.71</v>
      </c>
      <c r="Y47" s="273">
        <v>133909</v>
      </c>
      <c r="Z47" s="273"/>
      <c r="AA47" s="273"/>
      <c r="AB47" s="273">
        <v>63038.879999999997</v>
      </c>
      <c r="AC47" s="273"/>
      <c r="AD47" s="273"/>
      <c r="AE47" s="273">
        <v>37122.019999999997</v>
      </c>
      <c r="AF47" s="273"/>
      <c r="AG47" s="273">
        <v>337761.78</v>
      </c>
      <c r="AH47" s="273"/>
      <c r="AI47" s="273"/>
      <c r="AJ47" s="273">
        <v>771506.35</v>
      </c>
      <c r="AK47" s="273">
        <v>856.87</v>
      </c>
      <c r="AL47" s="273">
        <v>6419.48</v>
      </c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>
        <v>42205.760000000002</v>
      </c>
      <c r="AZ47" s="273"/>
      <c r="BA47" s="273"/>
      <c r="BB47" s="273"/>
      <c r="BC47" s="273"/>
      <c r="BD47" s="273">
        <v>16323.94</v>
      </c>
      <c r="BE47" s="273">
        <v>28807.84</v>
      </c>
      <c r="BF47" s="273">
        <v>51062.64</v>
      </c>
      <c r="BG47" s="273"/>
      <c r="BH47" s="273"/>
      <c r="BI47" s="273"/>
      <c r="BJ47" s="273">
        <v>8997.8700000000008</v>
      </c>
      <c r="BK47" s="273"/>
      <c r="BL47" s="273">
        <v>90676.71</v>
      </c>
      <c r="BM47" s="273"/>
      <c r="BN47" s="273">
        <v>587.74</v>
      </c>
      <c r="BO47" s="273"/>
      <c r="BP47" s="273"/>
      <c r="BQ47" s="273"/>
      <c r="BR47" s="273"/>
      <c r="BS47" s="273"/>
      <c r="BT47" s="273"/>
      <c r="BU47" s="273"/>
      <c r="BV47" s="273">
        <v>26</v>
      </c>
      <c r="BW47" s="273">
        <v>18122</v>
      </c>
      <c r="BX47" s="273">
        <v>18133.599999999999</v>
      </c>
      <c r="BY47" s="273">
        <v>101289</v>
      </c>
      <c r="BZ47" s="273"/>
      <c r="CA47" s="273">
        <v>54.86</v>
      </c>
      <c r="CB47" s="273"/>
      <c r="CC47" s="273"/>
      <c r="CD47" s="16"/>
      <c r="CE47" s="25">
        <f>SUM(C47:CC47)</f>
        <v>2731746.19</v>
      </c>
    </row>
    <row r="48" spans="1:83" x14ac:dyDescent="0.25">
      <c r="A48" s="25" t="s">
        <v>231</v>
      </c>
      <c r="B48" s="272">
        <v>2249422</v>
      </c>
      <c r="C48" s="25">
        <f t="shared" ref="C48:AH48" si="0">IF($B$48,(ROUND((($B$48/$CE$61)*C61),0)))</f>
        <v>11443</v>
      </c>
      <c r="D48" s="25">
        <f t="shared" si="0"/>
        <v>0</v>
      </c>
      <c r="E48" s="25">
        <f t="shared" si="0"/>
        <v>103744</v>
      </c>
      <c r="F48" s="25">
        <f t="shared" si="0"/>
        <v>0</v>
      </c>
      <c r="G48" s="25">
        <f t="shared" si="0"/>
        <v>0</v>
      </c>
      <c r="H48" s="25">
        <f t="shared" si="0"/>
        <v>244648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195739</v>
      </c>
      <c r="Q48" s="25">
        <f t="shared" si="0"/>
        <v>49333</v>
      </c>
      <c r="R48" s="25">
        <f t="shared" si="0"/>
        <v>0</v>
      </c>
      <c r="S48" s="25">
        <f t="shared" si="0"/>
        <v>44</v>
      </c>
      <c r="T48" s="25">
        <f t="shared" si="0"/>
        <v>0</v>
      </c>
      <c r="U48" s="25">
        <f t="shared" si="0"/>
        <v>81998</v>
      </c>
      <c r="V48" s="25">
        <f t="shared" si="0"/>
        <v>10449</v>
      </c>
      <c r="W48" s="25">
        <f t="shared" si="0"/>
        <v>-24</v>
      </c>
      <c r="X48" s="25">
        <f t="shared" si="0"/>
        <v>17930</v>
      </c>
      <c r="Y48" s="25">
        <f t="shared" si="0"/>
        <v>93610</v>
      </c>
      <c r="Z48" s="25">
        <f t="shared" si="0"/>
        <v>0</v>
      </c>
      <c r="AA48" s="25">
        <f t="shared" si="0"/>
        <v>0</v>
      </c>
      <c r="AB48" s="25">
        <f t="shared" si="0"/>
        <v>44208</v>
      </c>
      <c r="AC48" s="25">
        <f t="shared" si="0"/>
        <v>0</v>
      </c>
      <c r="AD48" s="25">
        <f t="shared" si="0"/>
        <v>0</v>
      </c>
      <c r="AE48" s="25">
        <f t="shared" si="0"/>
        <v>24301</v>
      </c>
      <c r="AF48" s="25">
        <f t="shared" si="0"/>
        <v>0</v>
      </c>
      <c r="AG48" s="25">
        <f t="shared" si="0"/>
        <v>242126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858657</v>
      </c>
      <c r="AK48" s="25">
        <f t="shared" si="1"/>
        <v>672</v>
      </c>
      <c r="AL48" s="25">
        <f t="shared" si="1"/>
        <v>5219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27100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9884</v>
      </c>
      <c r="BE48" s="25">
        <f t="shared" si="1"/>
        <v>14486</v>
      </c>
      <c r="BF48" s="25">
        <f t="shared" si="1"/>
        <v>31269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8275</v>
      </c>
      <c r="BK48" s="25">
        <f t="shared" si="1"/>
        <v>0</v>
      </c>
      <c r="BL48" s="25">
        <f t="shared" si="1"/>
        <v>58580</v>
      </c>
      <c r="BM48" s="25">
        <f t="shared" si="1"/>
        <v>0</v>
      </c>
      <c r="BN48" s="25">
        <f t="shared" si="1"/>
        <v>1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-1633</v>
      </c>
      <c r="BW48" s="25">
        <f t="shared" si="2"/>
        <v>22465</v>
      </c>
      <c r="BX48" s="25">
        <f t="shared" si="2"/>
        <v>14147</v>
      </c>
      <c r="BY48" s="25">
        <f t="shared" si="2"/>
        <v>79964</v>
      </c>
      <c r="BZ48" s="25">
        <f t="shared" si="2"/>
        <v>0</v>
      </c>
      <c r="CA48" s="25">
        <f t="shared" si="2"/>
        <v>41</v>
      </c>
      <c r="CB48" s="25">
        <f t="shared" si="2"/>
        <v>0</v>
      </c>
      <c r="CC48" s="25">
        <f t="shared" si="2"/>
        <v>748</v>
      </c>
      <c r="CD48" s="25">
        <f t="shared" si="2"/>
        <v>0</v>
      </c>
      <c r="CE48" s="25">
        <f>SUM(C48:CD48)</f>
        <v>2249424</v>
      </c>
    </row>
    <row r="49" spans="1:83" x14ac:dyDescent="0.25">
      <c r="A49" s="16" t="s">
        <v>232</v>
      </c>
      <c r="B49" s="25">
        <f>B47+B48</f>
        <v>4981169.92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3">
        <v>783647.50999999989</v>
      </c>
      <c r="C52" s="25">
        <f t="shared" ref="C52:AH52" si="3">IF($B$52,ROUND(($B$52/($CE$90+$CF$90)*C90),0))</f>
        <v>26360</v>
      </c>
      <c r="D52" s="25">
        <f t="shared" si="3"/>
        <v>0</v>
      </c>
      <c r="E52" s="25">
        <f t="shared" si="3"/>
        <v>31136</v>
      </c>
      <c r="F52" s="25">
        <f t="shared" si="3"/>
        <v>0</v>
      </c>
      <c r="G52" s="25">
        <f t="shared" si="3"/>
        <v>0</v>
      </c>
      <c r="H52" s="25">
        <f t="shared" si="3"/>
        <v>49561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77054</v>
      </c>
      <c r="P52" s="25">
        <f t="shared" si="3"/>
        <v>138457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31048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37113</v>
      </c>
      <c r="Z52" s="25">
        <f t="shared" si="3"/>
        <v>0</v>
      </c>
      <c r="AA52" s="25">
        <f t="shared" si="3"/>
        <v>0</v>
      </c>
      <c r="AB52" s="25">
        <f t="shared" si="3"/>
        <v>14979</v>
      </c>
      <c r="AC52" s="25">
        <f t="shared" si="3"/>
        <v>12074</v>
      </c>
      <c r="AD52" s="25">
        <f t="shared" si="3"/>
        <v>0</v>
      </c>
      <c r="AE52" s="25">
        <f t="shared" si="3"/>
        <v>13328</v>
      </c>
      <c r="AF52" s="25">
        <f t="shared" si="3"/>
        <v>0</v>
      </c>
      <c r="AG52" s="25">
        <f t="shared" si="3"/>
        <v>50969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24676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36067</v>
      </c>
      <c r="BE52" s="25">
        <f t="shared" si="4"/>
        <v>14231</v>
      </c>
      <c r="BF52" s="25">
        <f t="shared" si="4"/>
        <v>5239</v>
      </c>
      <c r="BG52" s="25">
        <f t="shared" si="4"/>
        <v>1365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56979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0</v>
      </c>
      <c r="BX52" s="25">
        <f t="shared" si="5"/>
        <v>4557</v>
      </c>
      <c r="BY52" s="25">
        <f t="shared" si="5"/>
        <v>5756</v>
      </c>
      <c r="BZ52" s="25">
        <f t="shared" si="5"/>
        <v>0</v>
      </c>
      <c r="CA52" s="25">
        <f t="shared" si="5"/>
        <v>6152</v>
      </c>
      <c r="CB52" s="25">
        <f t="shared" si="5"/>
        <v>0</v>
      </c>
      <c r="CC52" s="25">
        <f t="shared" si="5"/>
        <v>146547</v>
      </c>
      <c r="CD52" s="25">
        <f t="shared" si="5"/>
        <v>0</v>
      </c>
      <c r="CE52" s="25">
        <f>SUM(C52:CD52)</f>
        <v>783648</v>
      </c>
    </row>
    <row r="53" spans="1:83" x14ac:dyDescent="0.25">
      <c r="A53" s="16" t="s">
        <v>232</v>
      </c>
      <c r="B53" s="25">
        <f>B51+B52</f>
        <v>783647.50999999989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316</v>
      </c>
      <c r="D59" s="273"/>
      <c r="E59" s="273">
        <v>1613</v>
      </c>
      <c r="F59" s="273"/>
      <c r="G59" s="273"/>
      <c r="H59" s="273">
        <v>5144</v>
      </c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71201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0.77</v>
      </c>
      <c r="D60" s="277"/>
      <c r="E60" s="277">
        <v>12.89</v>
      </c>
      <c r="F60" s="277"/>
      <c r="G60" s="277"/>
      <c r="H60" s="277">
        <v>29.51</v>
      </c>
      <c r="I60" s="277"/>
      <c r="J60" s="277"/>
      <c r="K60" s="277"/>
      <c r="L60" s="277"/>
      <c r="M60" s="277"/>
      <c r="N60" s="277"/>
      <c r="O60" s="277"/>
      <c r="P60" s="274">
        <v>22.12</v>
      </c>
      <c r="Q60" s="274">
        <v>3.82</v>
      </c>
      <c r="R60" s="274"/>
      <c r="S60" s="278">
        <v>0.01</v>
      </c>
      <c r="T60" s="278"/>
      <c r="U60" s="279">
        <v>11.69</v>
      </c>
      <c r="V60" s="274">
        <v>1.07</v>
      </c>
      <c r="W60" s="274">
        <v>0.02</v>
      </c>
      <c r="X60" s="274">
        <v>2.02</v>
      </c>
      <c r="Y60" s="274">
        <v>12.6</v>
      </c>
      <c r="Z60" s="274"/>
      <c r="AA60" s="274"/>
      <c r="AB60" s="278">
        <v>4.4400000000000004</v>
      </c>
      <c r="AC60" s="274"/>
      <c r="AD60" s="274"/>
      <c r="AE60" s="274">
        <v>2.89</v>
      </c>
      <c r="AF60" s="274"/>
      <c r="AG60" s="274">
        <v>24.1</v>
      </c>
      <c r="AH60" s="274"/>
      <c r="AI60" s="274"/>
      <c r="AJ60" s="274">
        <v>59.01</v>
      </c>
      <c r="AK60" s="274">
        <v>0.08</v>
      </c>
      <c r="AL60" s="274">
        <v>0.46</v>
      </c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5.89</v>
      </c>
      <c r="AZ60" s="274"/>
      <c r="BA60" s="278"/>
      <c r="BB60" s="278"/>
      <c r="BC60" s="278"/>
      <c r="BD60" s="278">
        <v>2.69</v>
      </c>
      <c r="BE60" s="274">
        <v>2.71</v>
      </c>
      <c r="BF60" s="278">
        <v>7.39</v>
      </c>
      <c r="BG60" s="278"/>
      <c r="BH60" s="278"/>
      <c r="BI60" s="278"/>
      <c r="BJ60" s="278">
        <v>1</v>
      </c>
      <c r="BK60" s="278"/>
      <c r="BL60" s="278">
        <v>13.35</v>
      </c>
      <c r="BM60" s="278"/>
      <c r="BN60" s="278">
        <v>0.86</v>
      </c>
      <c r="BO60" s="278"/>
      <c r="BP60" s="278"/>
      <c r="BQ60" s="278"/>
      <c r="BR60" s="278"/>
      <c r="BS60" s="278"/>
      <c r="BT60" s="278"/>
      <c r="BU60" s="278"/>
      <c r="BV60" s="278"/>
      <c r="BW60" s="278">
        <v>1.08</v>
      </c>
      <c r="BX60" s="278">
        <v>1.38</v>
      </c>
      <c r="BY60" s="278">
        <v>4.97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228.82</v>
      </c>
    </row>
    <row r="61" spans="1:83" x14ac:dyDescent="0.25">
      <c r="A61" s="31" t="s">
        <v>262</v>
      </c>
      <c r="B61" s="16"/>
      <c r="C61" s="273">
        <v>123972.38</v>
      </c>
      <c r="D61" s="273"/>
      <c r="E61" s="273">
        <v>1123907.53</v>
      </c>
      <c r="F61" s="273"/>
      <c r="G61" s="273"/>
      <c r="H61" s="273">
        <v>2650392.5</v>
      </c>
      <c r="I61" s="273"/>
      <c r="J61" s="273"/>
      <c r="K61" s="273"/>
      <c r="L61" s="273"/>
      <c r="M61" s="273"/>
      <c r="N61" s="273"/>
      <c r="O61" s="273"/>
      <c r="P61" s="275">
        <v>2120540.39</v>
      </c>
      <c r="Q61" s="275">
        <v>534443.81999999995</v>
      </c>
      <c r="R61" s="275"/>
      <c r="S61" s="280">
        <v>481.75</v>
      </c>
      <c r="T61" s="280"/>
      <c r="U61" s="276">
        <v>888319.84</v>
      </c>
      <c r="V61" s="275">
        <v>113194.88</v>
      </c>
      <c r="W61" s="275">
        <v>-264.97000000000003</v>
      </c>
      <c r="X61" s="275">
        <v>194242.09</v>
      </c>
      <c r="Y61" s="275">
        <v>1014122.77</v>
      </c>
      <c r="Z61" s="275"/>
      <c r="AA61" s="275"/>
      <c r="AB61" s="281">
        <v>478926.17</v>
      </c>
      <c r="AC61" s="275"/>
      <c r="AD61" s="275"/>
      <c r="AE61" s="275">
        <v>263260.49</v>
      </c>
      <c r="AF61" s="275"/>
      <c r="AG61" s="275">
        <v>2623065.7000000002</v>
      </c>
      <c r="AH61" s="275"/>
      <c r="AI61" s="275"/>
      <c r="AJ61" s="275">
        <v>9302245.3200000003</v>
      </c>
      <c r="AK61" s="275">
        <v>7279.49</v>
      </c>
      <c r="AL61" s="275">
        <v>56535.18</v>
      </c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293583.90000000002</v>
      </c>
      <c r="AZ61" s="275"/>
      <c r="BA61" s="280"/>
      <c r="BB61" s="280"/>
      <c r="BC61" s="280"/>
      <c r="BD61" s="280">
        <v>107075.16</v>
      </c>
      <c r="BE61" s="275">
        <v>156930.51</v>
      </c>
      <c r="BF61" s="280">
        <v>338747.89</v>
      </c>
      <c r="BG61" s="280"/>
      <c r="BH61" s="280"/>
      <c r="BI61" s="280"/>
      <c r="BJ61" s="280">
        <v>89649.59</v>
      </c>
      <c r="BK61" s="280"/>
      <c r="BL61" s="280">
        <v>634624.23</v>
      </c>
      <c r="BM61" s="280"/>
      <c r="BN61" s="280">
        <v>16.18</v>
      </c>
      <c r="BO61" s="280"/>
      <c r="BP61" s="280"/>
      <c r="BQ61" s="280"/>
      <c r="BR61" s="280"/>
      <c r="BS61" s="280"/>
      <c r="BT61" s="280"/>
      <c r="BU61" s="280"/>
      <c r="BV61" s="280">
        <v>-17691.400000000001</v>
      </c>
      <c r="BW61" s="280">
        <v>243377.29</v>
      </c>
      <c r="BX61" s="280">
        <v>153262.35</v>
      </c>
      <c r="BY61" s="280">
        <v>866291.99</v>
      </c>
      <c r="BZ61" s="280"/>
      <c r="CA61" s="280">
        <v>438.99</v>
      </c>
      <c r="CB61" s="280"/>
      <c r="CC61" s="280">
        <v>8105.31</v>
      </c>
      <c r="CD61" s="24" t="s">
        <v>247</v>
      </c>
      <c r="CE61" s="25">
        <f t="shared" si="6"/>
        <v>24369077.319999997</v>
      </c>
    </row>
    <row r="62" spans="1:83" x14ac:dyDescent="0.25">
      <c r="A62" s="31" t="s">
        <v>10</v>
      </c>
      <c r="B62" s="16"/>
      <c r="C62" s="25">
        <f t="shared" ref="C62:AH62" si="7">ROUND(C47+C48,0)</f>
        <v>26346</v>
      </c>
      <c r="D62" s="25">
        <f t="shared" si="7"/>
        <v>0</v>
      </c>
      <c r="E62" s="25">
        <f t="shared" si="7"/>
        <v>248132</v>
      </c>
      <c r="F62" s="25">
        <f t="shared" si="7"/>
        <v>0</v>
      </c>
      <c r="G62" s="25">
        <f t="shared" si="7"/>
        <v>0</v>
      </c>
      <c r="H62" s="25">
        <f t="shared" si="7"/>
        <v>576595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486106</v>
      </c>
      <c r="Q62" s="25">
        <f t="shared" si="7"/>
        <v>116206</v>
      </c>
      <c r="R62" s="25">
        <f t="shared" si="7"/>
        <v>0</v>
      </c>
      <c r="S62" s="25">
        <f t="shared" si="7"/>
        <v>117</v>
      </c>
      <c r="T62" s="25">
        <f t="shared" si="7"/>
        <v>0</v>
      </c>
      <c r="U62" s="25">
        <f t="shared" si="7"/>
        <v>201058</v>
      </c>
      <c r="V62" s="25">
        <f t="shared" si="7"/>
        <v>21449</v>
      </c>
      <c r="W62" s="25">
        <f t="shared" si="7"/>
        <v>73</v>
      </c>
      <c r="X62" s="25">
        <f t="shared" si="7"/>
        <v>44067</v>
      </c>
      <c r="Y62" s="25">
        <f t="shared" si="7"/>
        <v>227519</v>
      </c>
      <c r="Z62" s="25">
        <f t="shared" si="7"/>
        <v>0</v>
      </c>
      <c r="AA62" s="25">
        <f t="shared" si="7"/>
        <v>0</v>
      </c>
      <c r="AB62" s="25">
        <f t="shared" si="7"/>
        <v>107247</v>
      </c>
      <c r="AC62" s="25">
        <f t="shared" si="7"/>
        <v>0</v>
      </c>
      <c r="AD62" s="25">
        <f t="shared" si="7"/>
        <v>0</v>
      </c>
      <c r="AE62" s="25">
        <f t="shared" si="7"/>
        <v>61423</v>
      </c>
      <c r="AF62" s="25">
        <f t="shared" si="7"/>
        <v>0</v>
      </c>
      <c r="AG62" s="25">
        <f t="shared" si="7"/>
        <v>579888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1630163</v>
      </c>
      <c r="AK62" s="25">
        <f t="shared" si="8"/>
        <v>1529</v>
      </c>
      <c r="AL62" s="25">
        <f t="shared" si="8"/>
        <v>11638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69306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26208</v>
      </c>
      <c r="BE62" s="25">
        <f t="shared" si="8"/>
        <v>43294</v>
      </c>
      <c r="BF62" s="25">
        <f t="shared" si="8"/>
        <v>82332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17273</v>
      </c>
      <c r="BK62" s="25">
        <f t="shared" si="8"/>
        <v>0</v>
      </c>
      <c r="BL62" s="25">
        <f t="shared" si="8"/>
        <v>149257</v>
      </c>
      <c r="BM62" s="25">
        <f t="shared" si="8"/>
        <v>0</v>
      </c>
      <c r="BN62" s="25">
        <f t="shared" si="8"/>
        <v>589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-1607</v>
      </c>
      <c r="BW62" s="25">
        <f t="shared" si="9"/>
        <v>40587</v>
      </c>
      <c r="BX62" s="25">
        <f t="shared" si="9"/>
        <v>32281</v>
      </c>
      <c r="BY62" s="25">
        <f t="shared" si="9"/>
        <v>181253</v>
      </c>
      <c r="BZ62" s="25">
        <f t="shared" si="9"/>
        <v>0</v>
      </c>
      <c r="CA62" s="25">
        <f t="shared" si="9"/>
        <v>96</v>
      </c>
      <c r="CB62" s="25">
        <f t="shared" si="9"/>
        <v>0</v>
      </c>
      <c r="CC62" s="25">
        <f t="shared" si="9"/>
        <v>748</v>
      </c>
      <c r="CD62" s="24" t="s">
        <v>247</v>
      </c>
      <c r="CE62" s="25">
        <f t="shared" si="6"/>
        <v>4981173</v>
      </c>
    </row>
    <row r="63" spans="1:83" x14ac:dyDescent="0.25">
      <c r="A63" s="31" t="s">
        <v>263</v>
      </c>
      <c r="B63" s="16"/>
      <c r="C63" s="273"/>
      <c r="D63" s="273"/>
      <c r="E63" s="273">
        <v>0</v>
      </c>
      <c r="F63" s="273"/>
      <c r="G63" s="273"/>
      <c r="H63" s="273">
        <v>74820.899999999994</v>
      </c>
      <c r="I63" s="273"/>
      <c r="J63" s="273"/>
      <c r="K63" s="273"/>
      <c r="L63" s="273"/>
      <c r="M63" s="273"/>
      <c r="N63" s="273"/>
      <c r="O63" s="273"/>
      <c r="P63" s="275">
        <v>0</v>
      </c>
      <c r="Q63" s="275"/>
      <c r="R63" s="275"/>
      <c r="S63" s="280"/>
      <c r="T63" s="280"/>
      <c r="U63" s="276">
        <v>60000</v>
      </c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>
        <v>39782</v>
      </c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>
        <v>0</v>
      </c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>
        <v>15875</v>
      </c>
      <c r="BK63" s="280"/>
      <c r="BL63" s="280"/>
      <c r="BM63" s="280"/>
      <c r="BN63" s="280">
        <v>60016.88</v>
      </c>
      <c r="BO63" s="280"/>
      <c r="BP63" s="280"/>
      <c r="BQ63" s="280"/>
      <c r="BR63" s="280"/>
      <c r="BS63" s="280"/>
      <c r="BT63" s="280"/>
      <c r="BU63" s="280"/>
      <c r="BV63" s="280"/>
      <c r="BW63" s="280">
        <v>154949.49</v>
      </c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405444.27</v>
      </c>
    </row>
    <row r="64" spans="1:83" x14ac:dyDescent="0.25">
      <c r="A64" s="31" t="s">
        <v>264</v>
      </c>
      <c r="B64" s="16"/>
      <c r="C64" s="273">
        <v>54409.279999999999</v>
      </c>
      <c r="D64" s="273"/>
      <c r="E64" s="273">
        <v>94604.7</v>
      </c>
      <c r="F64" s="273"/>
      <c r="G64" s="273"/>
      <c r="H64" s="273">
        <v>22768.01</v>
      </c>
      <c r="I64" s="273"/>
      <c r="J64" s="273"/>
      <c r="K64" s="273"/>
      <c r="L64" s="273"/>
      <c r="M64" s="273"/>
      <c r="N64" s="273"/>
      <c r="O64" s="273"/>
      <c r="P64" s="275">
        <v>2455112.94</v>
      </c>
      <c r="Q64" s="275">
        <v>38175.56</v>
      </c>
      <c r="R64" s="275">
        <v>15431.12</v>
      </c>
      <c r="S64" s="280">
        <v>-246449.21</v>
      </c>
      <c r="T64" s="280"/>
      <c r="U64" s="276">
        <v>848710.93</v>
      </c>
      <c r="V64" s="275"/>
      <c r="W64" s="275"/>
      <c r="X64" s="275">
        <v>58895.38</v>
      </c>
      <c r="Y64" s="275">
        <v>10598.72</v>
      </c>
      <c r="Z64" s="275"/>
      <c r="AA64" s="275"/>
      <c r="AB64" s="281">
        <v>879468.76</v>
      </c>
      <c r="AC64" s="275">
        <v>32037.89</v>
      </c>
      <c r="AD64" s="275"/>
      <c r="AE64" s="275">
        <v>22705.040000000001</v>
      </c>
      <c r="AF64" s="275"/>
      <c r="AG64" s="275">
        <v>265385.39</v>
      </c>
      <c r="AH64" s="275"/>
      <c r="AI64" s="275"/>
      <c r="AJ64" s="275">
        <v>196520.33</v>
      </c>
      <c r="AK64" s="275"/>
      <c r="AL64" s="275">
        <v>173.76</v>
      </c>
      <c r="AM64" s="275"/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349150.54</v>
      </c>
      <c r="AZ64" s="275"/>
      <c r="BA64" s="280"/>
      <c r="BB64" s="280"/>
      <c r="BC64" s="280"/>
      <c r="BD64" s="280">
        <v>-46305.33</v>
      </c>
      <c r="BE64" s="275">
        <v>68189.440000000002</v>
      </c>
      <c r="BF64" s="280">
        <v>95989.92</v>
      </c>
      <c r="BG64" s="280"/>
      <c r="BH64" s="280">
        <v>68171.13</v>
      </c>
      <c r="BI64" s="280"/>
      <c r="BJ64" s="280">
        <v>45.99</v>
      </c>
      <c r="BK64" s="280">
        <v>744.92</v>
      </c>
      <c r="BL64" s="280">
        <v>11413.37</v>
      </c>
      <c r="BM64" s="280"/>
      <c r="BN64" s="280">
        <v>10556.81</v>
      </c>
      <c r="BO64" s="280"/>
      <c r="BP64" s="280"/>
      <c r="BQ64" s="280"/>
      <c r="BR64" s="280"/>
      <c r="BS64" s="280"/>
      <c r="BT64" s="280"/>
      <c r="BU64" s="280"/>
      <c r="BV64" s="280">
        <v>83694.28</v>
      </c>
      <c r="BW64" s="280"/>
      <c r="BX64" s="280">
        <v>486.37</v>
      </c>
      <c r="BY64" s="280">
        <v>1293.9100000000001</v>
      </c>
      <c r="BZ64" s="280"/>
      <c r="CA64" s="280">
        <v>-3221.06</v>
      </c>
      <c r="CB64" s="280"/>
      <c r="CC64" s="280">
        <v>336.31</v>
      </c>
      <c r="CD64" s="24" t="s">
        <v>247</v>
      </c>
      <c r="CE64" s="25">
        <f t="shared" si="6"/>
        <v>5389095.2000000002</v>
      </c>
    </row>
    <row r="65" spans="1:83" x14ac:dyDescent="0.25">
      <c r="A65" s="31" t="s">
        <v>265</v>
      </c>
      <c r="B65" s="16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I65" s="340"/>
      <c r="AJ65" s="340"/>
      <c r="AK65" s="340"/>
      <c r="AL65" s="340"/>
      <c r="AM65" s="340"/>
      <c r="AN65" s="340"/>
      <c r="AO65" s="340"/>
      <c r="AP65" s="340"/>
      <c r="AQ65" s="340"/>
      <c r="AR65" s="340"/>
      <c r="AS65" s="340"/>
      <c r="AT65" s="340"/>
      <c r="AU65" s="340"/>
      <c r="AV65" s="340"/>
      <c r="AW65" s="340"/>
      <c r="AX65" s="340"/>
      <c r="AY65" s="340"/>
      <c r="AZ65" s="340"/>
      <c r="BA65" s="340"/>
      <c r="BB65" s="340"/>
      <c r="BC65" s="340"/>
      <c r="BD65" s="340"/>
      <c r="BE65" s="340"/>
      <c r="BF65" s="340"/>
      <c r="BG65" s="340"/>
      <c r="BH65" s="340"/>
      <c r="BI65" s="340"/>
      <c r="BJ65" s="340"/>
      <c r="BK65" s="340"/>
      <c r="BL65" s="340"/>
      <c r="BM65" s="340"/>
      <c r="BN65" s="340"/>
      <c r="BO65" s="340"/>
      <c r="BP65" s="340"/>
      <c r="BQ65" s="340"/>
      <c r="BR65" s="340"/>
      <c r="BS65" s="340"/>
      <c r="BT65" s="340"/>
      <c r="BU65" s="340"/>
      <c r="BV65" s="340"/>
      <c r="BW65" s="340"/>
      <c r="BX65" s="340"/>
      <c r="BY65" s="340"/>
      <c r="BZ65" s="340"/>
      <c r="CA65" s="340"/>
      <c r="CB65" s="340"/>
      <c r="CC65" s="34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435.24</v>
      </c>
      <c r="D66" s="273"/>
      <c r="E66" s="273">
        <v>100285.39</v>
      </c>
      <c r="F66" s="273"/>
      <c r="G66" s="273"/>
      <c r="H66" s="273">
        <v>918.71</v>
      </c>
      <c r="I66" s="273"/>
      <c r="J66" s="273"/>
      <c r="K66" s="273"/>
      <c r="L66" s="273"/>
      <c r="M66" s="273"/>
      <c r="N66" s="273"/>
      <c r="O66" s="273"/>
      <c r="P66" s="275">
        <v>127201.15</v>
      </c>
      <c r="Q66" s="275"/>
      <c r="R66" s="275">
        <v>1115851.2</v>
      </c>
      <c r="S66" s="280">
        <v>12355.2</v>
      </c>
      <c r="T66" s="280"/>
      <c r="U66" s="276">
        <v>444271.39</v>
      </c>
      <c r="V66" s="275"/>
      <c r="W66" s="275">
        <v>2265</v>
      </c>
      <c r="X66" s="275"/>
      <c r="Y66" s="275">
        <v>302576.01</v>
      </c>
      <c r="Z66" s="275"/>
      <c r="AA66" s="275"/>
      <c r="AB66" s="281">
        <v>115584.93</v>
      </c>
      <c r="AC66" s="275">
        <v>625735.39</v>
      </c>
      <c r="AD66" s="275"/>
      <c r="AE66" s="275">
        <v>150.22999999999999</v>
      </c>
      <c r="AF66" s="275"/>
      <c r="AG66" s="275">
        <v>1302045.76</v>
      </c>
      <c r="AH66" s="275"/>
      <c r="AI66" s="275"/>
      <c r="AJ66" s="275">
        <v>242936.98</v>
      </c>
      <c r="AK66" s="275">
        <v>40</v>
      </c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182.84</v>
      </c>
      <c r="AZ66" s="275"/>
      <c r="BA66" s="280"/>
      <c r="BB66" s="280"/>
      <c r="BC66" s="280"/>
      <c r="BD66" s="280">
        <v>2030.28</v>
      </c>
      <c r="BE66" s="275">
        <v>85015.58</v>
      </c>
      <c r="BF66" s="280">
        <v>272932.62</v>
      </c>
      <c r="BG66" s="280">
        <v>45934.33</v>
      </c>
      <c r="BH66" s="280">
        <v>363739.06</v>
      </c>
      <c r="BI66" s="280"/>
      <c r="BJ66" s="280"/>
      <c r="BK66" s="280"/>
      <c r="BL66" s="280"/>
      <c r="BM66" s="280"/>
      <c r="BN66" s="280">
        <v>8913.2800000000007</v>
      </c>
      <c r="BO66" s="280"/>
      <c r="BP66" s="280"/>
      <c r="BQ66" s="280"/>
      <c r="BR66" s="280">
        <v>22567.96</v>
      </c>
      <c r="BS66" s="280"/>
      <c r="BT66" s="280"/>
      <c r="BU66" s="280"/>
      <c r="BV66" s="280">
        <v>69.02</v>
      </c>
      <c r="BW66" s="280">
        <v>1905887.6</v>
      </c>
      <c r="BX66" s="280">
        <v>46589.599999999999</v>
      </c>
      <c r="BY66" s="280">
        <v>54618.69</v>
      </c>
      <c r="BZ66" s="280"/>
      <c r="CA66" s="280"/>
      <c r="CB66" s="280"/>
      <c r="CC66" s="280">
        <v>190312.27</v>
      </c>
      <c r="CD66" s="24" t="s">
        <v>247</v>
      </c>
      <c r="CE66" s="25">
        <f t="shared" si="6"/>
        <v>7391445.71</v>
      </c>
    </row>
    <row r="67" spans="1:83" x14ac:dyDescent="0.25">
      <c r="A67" s="31" t="s">
        <v>15</v>
      </c>
      <c r="B67" s="16"/>
      <c r="C67" s="25">
        <f t="shared" ref="C67:AH67" si="10">ROUND(C51+C52,0)</f>
        <v>26360</v>
      </c>
      <c r="D67" s="25">
        <f t="shared" si="10"/>
        <v>0</v>
      </c>
      <c r="E67" s="25">
        <f t="shared" si="10"/>
        <v>31136</v>
      </c>
      <c r="F67" s="25">
        <f t="shared" si="10"/>
        <v>0</v>
      </c>
      <c r="G67" s="25">
        <f t="shared" si="10"/>
        <v>0</v>
      </c>
      <c r="H67" s="25">
        <f t="shared" si="10"/>
        <v>49561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77054</v>
      </c>
      <c r="P67" s="25">
        <f t="shared" si="10"/>
        <v>138457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31048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37113</v>
      </c>
      <c r="Z67" s="25">
        <f t="shared" si="10"/>
        <v>0</v>
      </c>
      <c r="AA67" s="25">
        <f t="shared" si="10"/>
        <v>0</v>
      </c>
      <c r="AB67" s="25">
        <f t="shared" si="10"/>
        <v>14979</v>
      </c>
      <c r="AC67" s="25">
        <f t="shared" si="10"/>
        <v>12074</v>
      </c>
      <c r="AD67" s="25">
        <f t="shared" si="10"/>
        <v>0</v>
      </c>
      <c r="AE67" s="25">
        <f t="shared" si="10"/>
        <v>13328</v>
      </c>
      <c r="AF67" s="25">
        <f t="shared" si="10"/>
        <v>0</v>
      </c>
      <c r="AG67" s="25">
        <f t="shared" si="10"/>
        <v>50969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24676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36067</v>
      </c>
      <c r="BE67" s="25">
        <f t="shared" si="11"/>
        <v>14231</v>
      </c>
      <c r="BF67" s="25">
        <f t="shared" si="11"/>
        <v>5239</v>
      </c>
      <c r="BG67" s="25">
        <f t="shared" si="11"/>
        <v>1365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56979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4557</v>
      </c>
      <c r="BY67" s="25">
        <f t="shared" si="12"/>
        <v>5756</v>
      </c>
      <c r="BZ67" s="25">
        <f t="shared" si="12"/>
        <v>0</v>
      </c>
      <c r="CA67" s="25">
        <f t="shared" si="12"/>
        <v>6152</v>
      </c>
      <c r="CB67" s="25">
        <f t="shared" si="12"/>
        <v>0</v>
      </c>
      <c r="CC67" s="25">
        <f t="shared" si="12"/>
        <v>146547</v>
      </c>
      <c r="CD67" s="24" t="s">
        <v>247</v>
      </c>
      <c r="CE67" s="25">
        <f t="shared" si="6"/>
        <v>783648</v>
      </c>
    </row>
    <row r="68" spans="1:83" x14ac:dyDescent="0.25">
      <c r="A68" s="31" t="s">
        <v>267</v>
      </c>
      <c r="B68" s="25"/>
      <c r="C68" s="273">
        <v>6801.4</v>
      </c>
      <c r="D68" s="273"/>
      <c r="E68" s="273">
        <v>692.01</v>
      </c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274989.03999999998</v>
      </c>
      <c r="Q68" s="275"/>
      <c r="R68" s="275"/>
      <c r="S68" s="280"/>
      <c r="T68" s="280"/>
      <c r="U68" s="276">
        <v>64503.48</v>
      </c>
      <c r="V68" s="275"/>
      <c r="W68" s="275"/>
      <c r="X68" s="275"/>
      <c r="Y68" s="275">
        <v>1137.95</v>
      </c>
      <c r="Z68" s="275"/>
      <c r="AA68" s="275"/>
      <c r="AB68" s="281">
        <v>191363.04</v>
      </c>
      <c r="AC68" s="275"/>
      <c r="AD68" s="275"/>
      <c r="AE68" s="275"/>
      <c r="AF68" s="275"/>
      <c r="AG68" s="275"/>
      <c r="AH68" s="275"/>
      <c r="AI68" s="275"/>
      <c r="AJ68" s="275">
        <v>422353.52</v>
      </c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>
        <v>1357.98</v>
      </c>
      <c r="AZ68" s="275"/>
      <c r="BA68" s="280"/>
      <c r="BB68" s="280"/>
      <c r="BC68" s="280"/>
      <c r="BD68" s="280"/>
      <c r="BE68" s="275">
        <v>15279.76</v>
      </c>
      <c r="BF68" s="280">
        <v>1087.04</v>
      </c>
      <c r="BG68" s="280"/>
      <c r="BH68" s="280">
        <v>-235.98</v>
      </c>
      <c r="BI68" s="280"/>
      <c r="BJ68" s="280"/>
      <c r="BK68" s="280"/>
      <c r="BL68" s="280"/>
      <c r="BM68" s="280"/>
      <c r="BN68" s="280">
        <v>19160.28</v>
      </c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998489.52</v>
      </c>
    </row>
    <row r="69" spans="1:83" x14ac:dyDescent="0.25">
      <c r="A69" s="31" t="s">
        <v>268</v>
      </c>
      <c r="B69" s="16"/>
      <c r="C69" s="25">
        <f t="shared" ref="C69:AH69" si="13">SUM(C70:C83)</f>
        <v>6894.79</v>
      </c>
      <c r="D69" s="25">
        <f t="shared" si="13"/>
        <v>0</v>
      </c>
      <c r="E69" s="25">
        <f t="shared" si="13"/>
        <v>1156441.7300000002</v>
      </c>
      <c r="F69" s="25">
        <f t="shared" si="13"/>
        <v>0</v>
      </c>
      <c r="G69" s="25">
        <f t="shared" si="13"/>
        <v>0</v>
      </c>
      <c r="H69" s="25">
        <f t="shared" si="13"/>
        <v>303676.26000000007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609451.43000000005</v>
      </c>
      <c r="Q69" s="25">
        <f t="shared" si="13"/>
        <v>338.82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30877.91</v>
      </c>
      <c r="V69" s="25">
        <f t="shared" si="13"/>
        <v>400</v>
      </c>
      <c r="W69" s="25">
        <f t="shared" si="13"/>
        <v>0</v>
      </c>
      <c r="X69" s="25">
        <f t="shared" si="13"/>
        <v>364.07</v>
      </c>
      <c r="Y69" s="25">
        <f t="shared" si="13"/>
        <v>4490.7199999999993</v>
      </c>
      <c r="Z69" s="25">
        <f t="shared" si="13"/>
        <v>0</v>
      </c>
      <c r="AA69" s="25">
        <f t="shared" si="13"/>
        <v>0</v>
      </c>
      <c r="AB69" s="25">
        <f t="shared" si="13"/>
        <v>47949.83</v>
      </c>
      <c r="AC69" s="25">
        <f t="shared" si="13"/>
        <v>13974.2</v>
      </c>
      <c r="AD69" s="25">
        <f t="shared" si="13"/>
        <v>0</v>
      </c>
      <c r="AE69" s="25">
        <f t="shared" si="13"/>
        <v>439.33</v>
      </c>
      <c r="AF69" s="25">
        <f t="shared" si="13"/>
        <v>0</v>
      </c>
      <c r="AG69" s="25">
        <f t="shared" si="13"/>
        <v>519970.4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182814.03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33862.22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5643.65</v>
      </c>
      <c r="BE69" s="25">
        <f t="shared" si="14"/>
        <v>646033.14</v>
      </c>
      <c r="BF69" s="25">
        <f t="shared" si="14"/>
        <v>3911.56</v>
      </c>
      <c r="BG69" s="25">
        <f t="shared" si="14"/>
        <v>0</v>
      </c>
      <c r="BH69" s="25">
        <f t="shared" si="14"/>
        <v>2890.6</v>
      </c>
      <c r="BI69" s="25">
        <f t="shared" si="14"/>
        <v>0</v>
      </c>
      <c r="BJ69" s="25">
        <f t="shared" si="14"/>
        <v>73.900000000000006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12141743.15</v>
      </c>
      <c r="BO69" s="25">
        <f t="shared" ref="BO69:CE69" si="15">SUM(BO70:BO83)</f>
        <v>527.5</v>
      </c>
      <c r="BP69" s="25">
        <f t="shared" si="15"/>
        <v>0</v>
      </c>
      <c r="BQ69" s="25">
        <f t="shared" si="15"/>
        <v>0</v>
      </c>
      <c r="BR69" s="25">
        <f t="shared" si="15"/>
        <v>6258.29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9478.9500000000007</v>
      </c>
      <c r="BY69" s="25">
        <f t="shared" si="15"/>
        <v>14001.54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2567428.2599999998</v>
      </c>
      <c r="CD69" s="25">
        <f t="shared" si="15"/>
        <v>0</v>
      </c>
      <c r="CE69" s="25">
        <f t="shared" si="15"/>
        <v>18309936.280000001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>
        <v>1152594.6200000001</v>
      </c>
      <c r="F71" s="282"/>
      <c r="G71" s="282"/>
      <c r="H71" s="282">
        <v>290365.27</v>
      </c>
      <c r="I71" s="282"/>
      <c r="J71" s="282"/>
      <c r="K71" s="282"/>
      <c r="L71" s="282"/>
      <c r="M71" s="282"/>
      <c r="N71" s="282"/>
      <c r="O71" s="282"/>
      <c r="P71" s="282">
        <v>423818.81</v>
      </c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>
        <v>494113.69</v>
      </c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>
        <v>19920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2380812.39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>
        <v>25827.919999999998</v>
      </c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>
        <v>578101.89</v>
      </c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603929.81000000006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3314.72</v>
      </c>
      <c r="D77" s="282"/>
      <c r="E77" s="282"/>
      <c r="F77" s="282"/>
      <c r="G77" s="282"/>
      <c r="H77" s="282">
        <v>260.89</v>
      </c>
      <c r="I77" s="282"/>
      <c r="J77" s="282"/>
      <c r="K77" s="282"/>
      <c r="L77" s="282"/>
      <c r="M77" s="282"/>
      <c r="N77" s="282"/>
      <c r="O77" s="282"/>
      <c r="P77" s="282">
        <v>118997.65</v>
      </c>
      <c r="Q77" s="282">
        <v>338.82</v>
      </c>
      <c r="R77" s="282"/>
      <c r="S77" s="282"/>
      <c r="T77" s="282"/>
      <c r="U77" s="282">
        <v>14787.09</v>
      </c>
      <c r="V77" s="282"/>
      <c r="W77" s="282"/>
      <c r="X77" s="282"/>
      <c r="Y77" s="282">
        <v>-3063.27</v>
      </c>
      <c r="Z77" s="282"/>
      <c r="AA77" s="282"/>
      <c r="AB77" s="282">
        <v>1402.55</v>
      </c>
      <c r="AC77" s="282">
        <v>13974.2</v>
      </c>
      <c r="AD77" s="282"/>
      <c r="AE77" s="282"/>
      <c r="AF77" s="282"/>
      <c r="AG77" s="282">
        <v>10769.39</v>
      </c>
      <c r="AH77" s="282"/>
      <c r="AI77" s="282"/>
      <c r="AJ77" s="282">
        <v>4734.8999999999996</v>
      </c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>
        <v>13905.03</v>
      </c>
      <c r="AZ77" s="282"/>
      <c r="BA77" s="282"/>
      <c r="BB77" s="282"/>
      <c r="BC77" s="282"/>
      <c r="BD77" s="282"/>
      <c r="BE77" s="282">
        <v>101353.79</v>
      </c>
      <c r="BF77" s="282">
        <v>3911.56</v>
      </c>
      <c r="BG77" s="282"/>
      <c r="BH77" s="282">
        <v>2049.9</v>
      </c>
      <c r="BI77" s="282"/>
      <c r="BJ77" s="282"/>
      <c r="BK77" s="282"/>
      <c r="BL77" s="282"/>
      <c r="BM77" s="282"/>
      <c r="BN77" s="282">
        <v>5022.08</v>
      </c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>
        <v>3997.2</v>
      </c>
      <c r="BZ77" s="282"/>
      <c r="CA77" s="282"/>
      <c r="CB77" s="282"/>
      <c r="CC77" s="282"/>
      <c r="CD77" s="282"/>
      <c r="CE77" s="25">
        <f t="shared" si="16"/>
        <v>295756.50000000006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>
        <v>9319896.6300000008</v>
      </c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9319896.6300000008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>
        <v>5466.5</v>
      </c>
      <c r="I81" s="282"/>
      <c r="J81" s="282"/>
      <c r="K81" s="282"/>
      <c r="L81" s="282"/>
      <c r="M81" s="282"/>
      <c r="N81" s="282"/>
      <c r="O81" s="282"/>
      <c r="P81" s="282">
        <v>2435.9</v>
      </c>
      <c r="Q81" s="282"/>
      <c r="R81" s="282"/>
      <c r="S81" s="282"/>
      <c r="T81" s="282"/>
      <c r="U81" s="282">
        <v>1069.71</v>
      </c>
      <c r="V81" s="282"/>
      <c r="W81" s="282"/>
      <c r="X81" s="282"/>
      <c r="Y81" s="282">
        <v>1070</v>
      </c>
      <c r="Z81" s="282"/>
      <c r="AA81" s="282"/>
      <c r="AB81" s="282">
        <v>2578</v>
      </c>
      <c r="AC81" s="282"/>
      <c r="AD81" s="282"/>
      <c r="AE81" s="282"/>
      <c r="AF81" s="282"/>
      <c r="AG81" s="282">
        <v>450</v>
      </c>
      <c r="AH81" s="282"/>
      <c r="AI81" s="282"/>
      <c r="AJ81" s="282">
        <v>11929.51</v>
      </c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>
        <v>205.34</v>
      </c>
      <c r="BF81" s="282"/>
      <c r="BG81" s="282"/>
      <c r="BH81" s="282"/>
      <c r="BI81" s="282"/>
      <c r="BJ81" s="282"/>
      <c r="BK81" s="282"/>
      <c r="BL81" s="282"/>
      <c r="BM81" s="282"/>
      <c r="BN81" s="282">
        <v>2214466.54</v>
      </c>
      <c r="BO81" s="282"/>
      <c r="BP81" s="282"/>
      <c r="BQ81" s="282"/>
      <c r="BR81" s="282"/>
      <c r="BS81" s="282"/>
      <c r="BT81" s="282"/>
      <c r="BU81" s="282"/>
      <c r="BV81" s="282"/>
      <c r="BW81" s="282"/>
      <c r="BX81" s="282">
        <v>695.67</v>
      </c>
      <c r="BY81" s="282"/>
      <c r="BZ81" s="282"/>
      <c r="CA81" s="282"/>
      <c r="CB81" s="282"/>
      <c r="CC81" s="282"/>
      <c r="CD81" s="282"/>
      <c r="CE81" s="25">
        <f t="shared" si="16"/>
        <v>2240367.17</v>
      </c>
    </row>
    <row r="82" spans="1:84" x14ac:dyDescent="0.25">
      <c r="A82" s="26" t="s">
        <v>281</v>
      </c>
      <c r="B82" s="16"/>
      <c r="C82" s="273"/>
      <c r="D82" s="273"/>
      <c r="E82" s="273">
        <v>780.36</v>
      </c>
      <c r="F82" s="273"/>
      <c r="G82" s="273"/>
      <c r="H82" s="273">
        <v>349.7</v>
      </c>
      <c r="I82" s="273"/>
      <c r="J82" s="273"/>
      <c r="K82" s="273"/>
      <c r="L82" s="273"/>
      <c r="M82" s="273"/>
      <c r="N82" s="273"/>
      <c r="O82" s="273"/>
      <c r="P82" s="275">
        <v>13657.91</v>
      </c>
      <c r="Q82" s="275"/>
      <c r="R82" s="275"/>
      <c r="S82" s="280"/>
      <c r="T82" s="280"/>
      <c r="U82" s="276">
        <v>75</v>
      </c>
      <c r="V82" s="275"/>
      <c r="W82" s="275"/>
      <c r="X82" s="275"/>
      <c r="Y82" s="275">
        <v>558.41</v>
      </c>
      <c r="Z82" s="275"/>
      <c r="AA82" s="275"/>
      <c r="AB82" s="281">
        <v>250</v>
      </c>
      <c r="AC82" s="275"/>
      <c r="AD82" s="275"/>
      <c r="AE82" s="275"/>
      <c r="AF82" s="275"/>
      <c r="AG82" s="275"/>
      <c r="AH82" s="275"/>
      <c r="AI82" s="275"/>
      <c r="AJ82" s="275">
        <v>83068.08</v>
      </c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80"/>
      <c r="AW82" s="280"/>
      <c r="AX82" s="280"/>
      <c r="AY82" s="275"/>
      <c r="AZ82" s="275"/>
      <c r="BA82" s="280"/>
      <c r="BB82" s="280"/>
      <c r="BC82" s="280"/>
      <c r="BD82" s="280"/>
      <c r="BE82" s="275">
        <v>544051.79</v>
      </c>
      <c r="BF82" s="280"/>
      <c r="BG82" s="280"/>
      <c r="BH82" s="280">
        <v>1000</v>
      </c>
      <c r="BI82" s="280"/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0"/>
      <c r="BU82" s="280"/>
      <c r="BV82" s="280"/>
      <c r="BW82" s="280"/>
      <c r="BX82" s="280"/>
      <c r="BY82" s="280"/>
      <c r="BZ82" s="280"/>
      <c r="CA82" s="280"/>
      <c r="CB82" s="280"/>
      <c r="CC82" s="280"/>
      <c r="CD82" s="282"/>
      <c r="CE82" s="25">
        <f>SUM(C82:CD82)</f>
        <v>643791.25</v>
      </c>
    </row>
    <row r="83" spans="1:84" x14ac:dyDescent="0.25">
      <c r="A83" s="26" t="s">
        <v>282</v>
      </c>
      <c r="B83" s="16"/>
      <c r="C83" s="273">
        <v>3580.07</v>
      </c>
      <c r="D83" s="273"/>
      <c r="E83" s="275">
        <v>3066.75</v>
      </c>
      <c r="F83" s="275"/>
      <c r="G83" s="273"/>
      <c r="H83" s="273">
        <v>7233.9</v>
      </c>
      <c r="I83" s="275"/>
      <c r="J83" s="275"/>
      <c r="K83" s="275"/>
      <c r="L83" s="275"/>
      <c r="M83" s="273"/>
      <c r="N83" s="273"/>
      <c r="O83" s="273"/>
      <c r="P83" s="275">
        <v>50541.16</v>
      </c>
      <c r="Q83" s="275"/>
      <c r="R83" s="276"/>
      <c r="S83" s="275"/>
      <c r="T83" s="273"/>
      <c r="U83" s="275">
        <v>14946.11</v>
      </c>
      <c r="V83" s="275">
        <v>400</v>
      </c>
      <c r="W83" s="273"/>
      <c r="X83" s="275">
        <v>364.07</v>
      </c>
      <c r="Y83" s="275">
        <v>5925.58</v>
      </c>
      <c r="Z83" s="275"/>
      <c r="AA83" s="275"/>
      <c r="AB83" s="275">
        <v>43719.28</v>
      </c>
      <c r="AC83" s="275"/>
      <c r="AD83" s="275"/>
      <c r="AE83" s="275">
        <v>439.33</v>
      </c>
      <c r="AF83" s="275"/>
      <c r="AG83" s="275">
        <v>14637.32</v>
      </c>
      <c r="AH83" s="275"/>
      <c r="AI83" s="275"/>
      <c r="AJ83" s="275">
        <v>57253.62</v>
      </c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>
        <v>37.19</v>
      </c>
      <c r="AZ83" s="275"/>
      <c r="BA83" s="275"/>
      <c r="BB83" s="275"/>
      <c r="BC83" s="275"/>
      <c r="BD83" s="275">
        <v>5643.65</v>
      </c>
      <c r="BE83" s="275">
        <v>422.22</v>
      </c>
      <c r="BF83" s="275"/>
      <c r="BG83" s="275"/>
      <c r="BH83" s="276">
        <v>-159.30000000000001</v>
      </c>
      <c r="BI83" s="275"/>
      <c r="BJ83" s="275">
        <v>73.900000000000006</v>
      </c>
      <c r="BK83" s="275"/>
      <c r="BL83" s="275"/>
      <c r="BM83" s="275"/>
      <c r="BN83" s="275">
        <v>24256.01</v>
      </c>
      <c r="BO83" s="275">
        <v>527.5</v>
      </c>
      <c r="BP83" s="275"/>
      <c r="BQ83" s="275"/>
      <c r="BR83" s="275">
        <v>6258.29</v>
      </c>
      <c r="BS83" s="275"/>
      <c r="BT83" s="275"/>
      <c r="BU83" s="275"/>
      <c r="BV83" s="275"/>
      <c r="BW83" s="275"/>
      <c r="BX83" s="275">
        <v>8783.2800000000007</v>
      </c>
      <c r="BY83" s="275">
        <v>10004.34</v>
      </c>
      <c r="BZ83" s="275"/>
      <c r="CA83" s="275"/>
      <c r="CB83" s="275"/>
      <c r="CC83" s="275">
        <v>2567428.2599999998</v>
      </c>
      <c r="CD83" s="282"/>
      <c r="CE83" s="25">
        <f t="shared" si="16"/>
        <v>2825382.53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245219.09</v>
      </c>
      <c r="D85" s="25">
        <f t="shared" si="17"/>
        <v>0</v>
      </c>
      <c r="E85" s="25">
        <f t="shared" si="17"/>
        <v>2755199.3600000003</v>
      </c>
      <c r="F85" s="25">
        <f t="shared" si="17"/>
        <v>0</v>
      </c>
      <c r="G85" s="25">
        <f t="shared" si="17"/>
        <v>0</v>
      </c>
      <c r="H85" s="25">
        <f t="shared" si="17"/>
        <v>3678732.38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77054</v>
      </c>
      <c r="P85" s="25">
        <f t="shared" si="17"/>
        <v>6211857.9500000002</v>
      </c>
      <c r="Q85" s="25">
        <f t="shared" si="17"/>
        <v>689164.19999999984</v>
      </c>
      <c r="R85" s="25">
        <f t="shared" si="17"/>
        <v>1131282.32</v>
      </c>
      <c r="S85" s="25">
        <f t="shared" si="17"/>
        <v>-233495.25999999998</v>
      </c>
      <c r="T85" s="25">
        <f t="shared" si="17"/>
        <v>0</v>
      </c>
      <c r="U85" s="25">
        <f t="shared" si="17"/>
        <v>2568789.5500000003</v>
      </c>
      <c r="V85" s="25">
        <f t="shared" si="17"/>
        <v>135043.88</v>
      </c>
      <c r="W85" s="25">
        <f t="shared" si="17"/>
        <v>2073.0299999999997</v>
      </c>
      <c r="X85" s="25">
        <f t="shared" si="17"/>
        <v>297568.53999999998</v>
      </c>
      <c r="Y85" s="25">
        <f t="shared" si="17"/>
        <v>1597558.17</v>
      </c>
      <c r="Z85" s="25">
        <f t="shared" si="17"/>
        <v>0</v>
      </c>
      <c r="AA85" s="25">
        <f t="shared" si="17"/>
        <v>0</v>
      </c>
      <c r="AB85" s="25">
        <f t="shared" si="17"/>
        <v>1835518.73</v>
      </c>
      <c r="AC85" s="25">
        <f t="shared" si="17"/>
        <v>683821.48</v>
      </c>
      <c r="AD85" s="25">
        <f t="shared" si="17"/>
        <v>0</v>
      </c>
      <c r="AE85" s="25">
        <f t="shared" si="17"/>
        <v>361306.08999999997</v>
      </c>
      <c r="AF85" s="25">
        <f t="shared" si="17"/>
        <v>0</v>
      </c>
      <c r="AG85" s="25">
        <f t="shared" si="17"/>
        <v>5381106.2500000009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11977033.18</v>
      </c>
      <c r="AK85" s="25">
        <f t="shared" si="18"/>
        <v>8848.49</v>
      </c>
      <c r="AL85" s="25">
        <f t="shared" si="18"/>
        <v>68346.939999999988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772119.47999999986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130718.76</v>
      </c>
      <c r="BE85" s="25">
        <f t="shared" si="18"/>
        <v>1028973.43</v>
      </c>
      <c r="BF85" s="25">
        <f t="shared" si="18"/>
        <v>800240.03</v>
      </c>
      <c r="BG85" s="25">
        <f t="shared" si="18"/>
        <v>47299.33</v>
      </c>
      <c r="BH85" s="25">
        <f t="shared" si="18"/>
        <v>434564.81</v>
      </c>
      <c r="BI85" s="25">
        <f t="shared" si="18"/>
        <v>0</v>
      </c>
      <c r="BJ85" s="25">
        <f t="shared" si="18"/>
        <v>122917.48</v>
      </c>
      <c r="BK85" s="25">
        <f t="shared" si="18"/>
        <v>744.92</v>
      </c>
      <c r="BL85" s="25">
        <f t="shared" si="18"/>
        <v>795294.6</v>
      </c>
      <c r="BM85" s="25">
        <f t="shared" si="18"/>
        <v>0</v>
      </c>
      <c r="BN85" s="25">
        <f t="shared" si="18"/>
        <v>12297974.58</v>
      </c>
      <c r="BO85" s="25">
        <f t="shared" ref="BO85:CD85" si="19">SUM(BO61:BO69)-BO84</f>
        <v>527.5</v>
      </c>
      <c r="BP85" s="25">
        <f t="shared" si="19"/>
        <v>0</v>
      </c>
      <c r="BQ85" s="25">
        <f t="shared" si="19"/>
        <v>0</v>
      </c>
      <c r="BR85" s="25">
        <f t="shared" si="19"/>
        <v>28826.25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64464.899999999994</v>
      </c>
      <c r="BW85" s="25">
        <f t="shared" si="19"/>
        <v>2344801.38</v>
      </c>
      <c r="BX85" s="25">
        <f t="shared" si="19"/>
        <v>246655.27000000002</v>
      </c>
      <c r="BY85" s="25">
        <f t="shared" si="19"/>
        <v>1123215.1299999999</v>
      </c>
      <c r="BZ85" s="25">
        <f t="shared" si="19"/>
        <v>0</v>
      </c>
      <c r="CA85" s="25">
        <f t="shared" si="19"/>
        <v>3465.9300000000003</v>
      </c>
      <c r="CB85" s="25">
        <f t="shared" si="19"/>
        <v>0</v>
      </c>
      <c r="CC85" s="25">
        <f t="shared" si="19"/>
        <v>2913477.15</v>
      </c>
      <c r="CD85" s="25">
        <f t="shared" si="19"/>
        <v>0</v>
      </c>
      <c r="CE85" s="25">
        <f t="shared" si="16"/>
        <v>62628309.299999997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40238</v>
      </c>
      <c r="D87" s="273"/>
      <c r="E87" s="273">
        <v>-3837399.87</v>
      </c>
      <c r="F87" s="273"/>
      <c r="G87" s="273"/>
      <c r="H87" s="273">
        <v>-11543136</v>
      </c>
      <c r="I87" s="273"/>
      <c r="J87" s="273"/>
      <c r="K87" s="273"/>
      <c r="L87" s="273"/>
      <c r="M87" s="273"/>
      <c r="N87" s="273"/>
      <c r="O87" s="273">
        <v>7464</v>
      </c>
      <c r="P87" s="273">
        <v>-2379608.9</v>
      </c>
      <c r="Q87" s="273">
        <v>-112277.11</v>
      </c>
      <c r="R87" s="273">
        <v>-155575.23000000001</v>
      </c>
      <c r="S87" s="273">
        <v>-744747</v>
      </c>
      <c r="T87" s="273"/>
      <c r="U87" s="273">
        <v>-4161297.37</v>
      </c>
      <c r="V87" s="273">
        <v>-645914.57999999996</v>
      </c>
      <c r="W87" s="273">
        <v>-10717.01</v>
      </c>
      <c r="X87" s="273">
        <v>-2831336.91</v>
      </c>
      <c r="Y87" s="273">
        <v>-862023.12</v>
      </c>
      <c r="Z87" s="273"/>
      <c r="AA87" s="273"/>
      <c r="AB87" s="273">
        <v>-5735275.4699999997</v>
      </c>
      <c r="AC87" s="273">
        <v>-1111259.03</v>
      </c>
      <c r="AD87" s="273"/>
      <c r="AE87" s="273">
        <v>-182359</v>
      </c>
      <c r="AF87" s="273"/>
      <c r="AG87" s="273">
        <v>-2224916</v>
      </c>
      <c r="AH87" s="273"/>
      <c r="AI87" s="273"/>
      <c r="AJ87" s="273"/>
      <c r="AK87" s="273">
        <v>-94350</v>
      </c>
      <c r="AL87" s="273">
        <v>-40934</v>
      </c>
      <c r="AM87" s="273"/>
      <c r="AN87" s="273"/>
      <c r="AO87" s="273">
        <v>-3732842</v>
      </c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-40358266.600000001</v>
      </c>
    </row>
    <row r="88" spans="1:84" x14ac:dyDescent="0.25">
      <c r="A88" s="31" t="s">
        <v>287</v>
      </c>
      <c r="B88" s="16"/>
      <c r="C88" s="273"/>
      <c r="D88" s="273"/>
      <c r="E88" s="273">
        <v>-6859318.21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>
        <v>1326</v>
      </c>
      <c r="P88" s="273">
        <v>-41873827.920000002</v>
      </c>
      <c r="Q88" s="273">
        <v>-1603841.27</v>
      </c>
      <c r="R88" s="273">
        <v>-584770.55000000005</v>
      </c>
      <c r="S88" s="273">
        <v>-4327676.0199999996</v>
      </c>
      <c r="T88" s="273">
        <v>-127303</v>
      </c>
      <c r="U88" s="273">
        <v>-14256574.130000001</v>
      </c>
      <c r="V88" s="273">
        <v>-2078158.67</v>
      </c>
      <c r="W88" s="273">
        <v>0.01</v>
      </c>
      <c r="X88" s="273">
        <v>-20629501.109999999</v>
      </c>
      <c r="Y88" s="273">
        <v>-15278777.77</v>
      </c>
      <c r="Z88" s="273"/>
      <c r="AA88" s="273"/>
      <c r="AB88" s="273">
        <v>-5029550.32</v>
      </c>
      <c r="AC88" s="273">
        <v>-823728.58</v>
      </c>
      <c r="AD88" s="273"/>
      <c r="AE88" s="273">
        <v>-1861994</v>
      </c>
      <c r="AF88" s="273"/>
      <c r="AG88" s="273">
        <v>-28451085.579999998</v>
      </c>
      <c r="AH88" s="273"/>
      <c r="AI88" s="273"/>
      <c r="AJ88" s="273">
        <v>-16337451.6</v>
      </c>
      <c r="AK88" s="273">
        <v>-20710</v>
      </c>
      <c r="AL88" s="273">
        <v>-333096</v>
      </c>
      <c r="AM88" s="273"/>
      <c r="AN88" s="273"/>
      <c r="AO88" s="273">
        <v>-216609</v>
      </c>
      <c r="AP88" s="273"/>
      <c r="AQ88" s="273"/>
      <c r="AR88" s="273"/>
      <c r="AS88" s="273"/>
      <c r="AT88" s="273"/>
      <c r="AU88" s="273"/>
      <c r="AV88" s="273">
        <v>-270195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-160962842.71999997</v>
      </c>
    </row>
    <row r="89" spans="1:84" x14ac:dyDescent="0.25">
      <c r="A89" s="21" t="s">
        <v>288</v>
      </c>
      <c r="B89" s="16"/>
      <c r="C89" s="25">
        <f t="shared" ref="C89:AV89" si="21">C87+C88</f>
        <v>40238</v>
      </c>
      <c r="D89" s="25">
        <f t="shared" si="21"/>
        <v>0</v>
      </c>
      <c r="E89" s="25">
        <f t="shared" si="21"/>
        <v>-10696718.08</v>
      </c>
      <c r="F89" s="25">
        <f t="shared" si="21"/>
        <v>0</v>
      </c>
      <c r="G89" s="25">
        <f t="shared" si="21"/>
        <v>0</v>
      </c>
      <c r="H89" s="25">
        <f t="shared" si="21"/>
        <v>-11543136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8790</v>
      </c>
      <c r="P89" s="25">
        <f t="shared" si="21"/>
        <v>-44253436.82</v>
      </c>
      <c r="Q89" s="25">
        <f t="shared" si="21"/>
        <v>-1716118.3800000001</v>
      </c>
      <c r="R89" s="25">
        <f t="shared" si="21"/>
        <v>-740345.78</v>
      </c>
      <c r="S89" s="25">
        <f t="shared" si="21"/>
        <v>-5072423.0199999996</v>
      </c>
      <c r="T89" s="25">
        <f t="shared" si="21"/>
        <v>-127303</v>
      </c>
      <c r="U89" s="25">
        <f t="shared" si="21"/>
        <v>-18417871.5</v>
      </c>
      <c r="V89" s="25">
        <f t="shared" si="21"/>
        <v>-2724073.25</v>
      </c>
      <c r="W89" s="25">
        <f t="shared" si="21"/>
        <v>-10717</v>
      </c>
      <c r="X89" s="25">
        <f t="shared" si="21"/>
        <v>-23460838.02</v>
      </c>
      <c r="Y89" s="25">
        <f t="shared" si="21"/>
        <v>-16140800.889999999</v>
      </c>
      <c r="Z89" s="25">
        <f t="shared" si="21"/>
        <v>0</v>
      </c>
      <c r="AA89" s="25">
        <f t="shared" si="21"/>
        <v>0</v>
      </c>
      <c r="AB89" s="25">
        <f t="shared" si="21"/>
        <v>-10764825.789999999</v>
      </c>
      <c r="AC89" s="25">
        <f t="shared" si="21"/>
        <v>-1934987.6099999999</v>
      </c>
      <c r="AD89" s="25">
        <f t="shared" si="21"/>
        <v>0</v>
      </c>
      <c r="AE89" s="25">
        <f t="shared" si="21"/>
        <v>-2044353</v>
      </c>
      <c r="AF89" s="25">
        <f t="shared" si="21"/>
        <v>0</v>
      </c>
      <c r="AG89" s="25">
        <f t="shared" si="21"/>
        <v>-30676001.579999998</v>
      </c>
      <c r="AH89" s="25">
        <f t="shared" si="21"/>
        <v>0</v>
      </c>
      <c r="AI89" s="25">
        <f t="shared" si="21"/>
        <v>0</v>
      </c>
      <c r="AJ89" s="25">
        <f t="shared" si="21"/>
        <v>-16337451.6</v>
      </c>
      <c r="AK89" s="25">
        <f t="shared" si="21"/>
        <v>-115060</v>
      </c>
      <c r="AL89" s="25">
        <f t="shared" si="21"/>
        <v>-374030</v>
      </c>
      <c r="AM89" s="25">
        <f t="shared" si="21"/>
        <v>0</v>
      </c>
      <c r="AN89" s="25">
        <f t="shared" si="21"/>
        <v>0</v>
      </c>
      <c r="AO89" s="25">
        <f t="shared" si="21"/>
        <v>-3949451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-270195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-201321109.31999996</v>
      </c>
    </row>
    <row r="90" spans="1:84" x14ac:dyDescent="0.25">
      <c r="A90" s="31" t="s">
        <v>289</v>
      </c>
      <c r="B90" s="25"/>
      <c r="C90" s="273">
        <v>2395</v>
      </c>
      <c r="D90" s="273">
        <v>0</v>
      </c>
      <c r="E90" s="273">
        <v>2829</v>
      </c>
      <c r="F90" s="273">
        <v>0</v>
      </c>
      <c r="G90" s="273">
        <v>0</v>
      </c>
      <c r="H90" s="273">
        <v>4503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7001</v>
      </c>
      <c r="P90" s="273">
        <v>12580</v>
      </c>
      <c r="Q90" s="273">
        <v>0</v>
      </c>
      <c r="R90" s="273">
        <v>0</v>
      </c>
      <c r="S90" s="273">
        <v>0</v>
      </c>
      <c r="T90" s="273">
        <v>0</v>
      </c>
      <c r="U90" s="273">
        <v>2821</v>
      </c>
      <c r="V90" s="273">
        <v>0</v>
      </c>
      <c r="W90" s="273">
        <v>0</v>
      </c>
      <c r="X90" s="273">
        <v>0</v>
      </c>
      <c r="Y90" s="273">
        <v>3372</v>
      </c>
      <c r="Z90" s="273">
        <v>0</v>
      </c>
      <c r="AA90" s="273">
        <v>0</v>
      </c>
      <c r="AB90" s="273">
        <v>1361</v>
      </c>
      <c r="AC90" s="273">
        <v>1097</v>
      </c>
      <c r="AD90" s="273">
        <v>0</v>
      </c>
      <c r="AE90" s="273">
        <v>1211</v>
      </c>
      <c r="AF90" s="273">
        <v>0</v>
      </c>
      <c r="AG90" s="273">
        <v>4631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2242</v>
      </c>
      <c r="AZ90" s="273">
        <v>0</v>
      </c>
      <c r="BA90" s="273">
        <v>0</v>
      </c>
      <c r="BB90" s="273">
        <v>0</v>
      </c>
      <c r="BC90" s="273">
        <v>0</v>
      </c>
      <c r="BD90" s="273">
        <v>3277</v>
      </c>
      <c r="BE90" s="273">
        <v>1293</v>
      </c>
      <c r="BF90" s="273">
        <v>476</v>
      </c>
      <c r="BG90" s="273">
        <v>124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5177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414</v>
      </c>
      <c r="BY90" s="273">
        <v>523</v>
      </c>
      <c r="BZ90" s="273">
        <v>0</v>
      </c>
      <c r="CA90" s="273">
        <v>559</v>
      </c>
      <c r="CB90" s="273">
        <v>0</v>
      </c>
      <c r="CC90" s="273">
        <v>13315</v>
      </c>
      <c r="CD90" s="224" t="s">
        <v>247</v>
      </c>
      <c r="CE90" s="25">
        <f t="shared" si="20"/>
        <v>71201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4906</v>
      </c>
      <c r="D91" s="273"/>
      <c r="E91" s="273"/>
      <c r="F91" s="273"/>
      <c r="G91" s="273"/>
      <c r="H91" s="273">
        <v>15430</v>
      </c>
      <c r="I91" s="273"/>
      <c r="J91" s="273"/>
      <c r="K91" s="273"/>
      <c r="L91" s="273"/>
      <c r="M91" s="273"/>
      <c r="N91" s="273"/>
      <c r="O91" s="273">
        <v>2755</v>
      </c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123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23214</v>
      </c>
      <c r="CF91" s="25">
        <f>AY59-CE91</f>
        <v>-23214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>
        <v>63855</v>
      </c>
      <c r="D93" s="273"/>
      <c r="E93" s="273"/>
      <c r="F93" s="273"/>
      <c r="G93" s="273"/>
      <c r="H93" s="273">
        <v>45074</v>
      </c>
      <c r="I93" s="273"/>
      <c r="J93" s="273"/>
      <c r="K93" s="273"/>
      <c r="L93" s="273"/>
      <c r="M93" s="273"/>
      <c r="N93" s="273"/>
      <c r="O93" s="273"/>
      <c r="P93" s="273">
        <v>75124</v>
      </c>
      <c r="Q93" s="273"/>
      <c r="R93" s="273"/>
      <c r="S93" s="273"/>
      <c r="T93" s="273"/>
      <c r="U93" s="273"/>
      <c r="V93" s="273"/>
      <c r="W93" s="273"/>
      <c r="X93" s="273"/>
      <c r="Y93" s="273">
        <v>41318</v>
      </c>
      <c r="Z93" s="273"/>
      <c r="AA93" s="273"/>
      <c r="AB93" s="273"/>
      <c r="AC93" s="273"/>
      <c r="AD93" s="273"/>
      <c r="AE93" s="273"/>
      <c r="AF93" s="273"/>
      <c r="AG93" s="273">
        <v>150247</v>
      </c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375618</v>
      </c>
      <c r="CF93" s="25">
        <f>BA59</f>
        <v>0</v>
      </c>
    </row>
    <row r="94" spans="1:84" x14ac:dyDescent="0.25">
      <c r="A94" s="21" t="s">
        <v>293</v>
      </c>
      <c r="B94" s="16"/>
      <c r="C94" s="277">
        <v>0.73</v>
      </c>
      <c r="D94" s="277"/>
      <c r="E94" s="277">
        <v>5.79</v>
      </c>
      <c r="F94" s="277"/>
      <c r="G94" s="277"/>
      <c r="H94" s="277">
        <v>8.82</v>
      </c>
      <c r="I94" s="277"/>
      <c r="J94" s="277"/>
      <c r="K94" s="277"/>
      <c r="L94" s="277"/>
      <c r="M94" s="277"/>
      <c r="N94" s="277"/>
      <c r="O94" s="277"/>
      <c r="P94" s="274">
        <v>10.06</v>
      </c>
      <c r="Q94" s="274">
        <v>3.81</v>
      </c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12.12</v>
      </c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41.33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98948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1378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1380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552</v>
      </c>
      <c r="D127" s="295">
        <v>7073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12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15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10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55</v>
      </c>
    </row>
    <row r="144" spans="1:5" x14ac:dyDescent="0.25">
      <c r="A144" s="16" t="s">
        <v>348</v>
      </c>
      <c r="B144" s="35" t="s">
        <v>299</v>
      </c>
      <c r="C144" s="294">
        <v>78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216</v>
      </c>
      <c r="C154" s="295">
        <v>239</v>
      </c>
      <c r="D154" s="295">
        <v>97</v>
      </c>
      <c r="E154" s="25">
        <f>SUM(B154:D154)</f>
        <v>552</v>
      </c>
    </row>
    <row r="155" spans="1:6" x14ac:dyDescent="0.25">
      <c r="A155" s="16" t="s">
        <v>241</v>
      </c>
      <c r="B155" s="295">
        <f>1567+1622</f>
        <v>3189</v>
      </c>
      <c r="C155" s="295">
        <f>3011+529</f>
        <v>3540</v>
      </c>
      <c r="D155" s="295">
        <f>302+31+11</f>
        <v>344</v>
      </c>
      <c r="E155" s="25">
        <f>SUM(B155:D155)</f>
        <v>7073</v>
      </c>
    </row>
    <row r="156" spans="1:6" x14ac:dyDescent="0.25">
      <c r="A156" s="16" t="s">
        <v>355</v>
      </c>
      <c r="B156" s="295">
        <f>107395*(B157/$E$157)</f>
        <v>44832.807795820714</v>
      </c>
      <c r="C156" s="295">
        <f t="shared" ref="C156:D156" si="22">107395*(C157/$E$157)</f>
        <v>44201.335486901633</v>
      </c>
      <c r="D156" s="295">
        <f t="shared" si="22"/>
        <v>18360.856717277664</v>
      </c>
      <c r="E156" s="25">
        <f>SUM(B156:D156)</f>
        <v>107395.00000000001</v>
      </c>
    </row>
    <row r="157" spans="1:6" x14ac:dyDescent="0.25">
      <c r="A157" s="16" t="s">
        <v>286</v>
      </c>
      <c r="B157" s="295">
        <v>16847845.870000001</v>
      </c>
      <c r="C157" s="295">
        <v>16610543.130000001</v>
      </c>
      <c r="D157" s="295">
        <v>6899877.5499999998</v>
      </c>
      <c r="E157" s="25">
        <f>SUM(B157:D157)</f>
        <v>40358266.549999997</v>
      </c>
      <c r="F157" s="14"/>
    </row>
    <row r="158" spans="1:6" x14ac:dyDescent="0.25">
      <c r="A158" s="16" t="s">
        <v>287</v>
      </c>
      <c r="B158" s="295">
        <v>41689773.960000001</v>
      </c>
      <c r="C158" s="295">
        <v>54973195.369999997</v>
      </c>
      <c r="D158" s="295">
        <v>64299873.390000001</v>
      </c>
      <c r="E158" s="25">
        <f>SUM(B158:D158)</f>
        <v>160962842.72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0</v>
      </c>
      <c r="C160" s="272">
        <v>0</v>
      </c>
      <c r="D160" s="272">
        <v>0</v>
      </c>
      <c r="E160" s="25">
        <f>SUM(B160:D160)</f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f>SUM(B161:D161)</f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f>SUM(B163:D163)</f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1539481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169713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228196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2351523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691670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588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4981171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653875.92000000004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73718.080000000002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727594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603929.81000000006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603929.81000000006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18825.03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f>2240367.17-18825.03</f>
        <v>2221542.14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2240367.17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2456469.41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2456469.41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550000</v>
      </c>
      <c r="C211" s="292">
        <v>0</v>
      </c>
      <c r="D211" s="295">
        <v>0</v>
      </c>
      <c r="E211" s="25">
        <f t="shared" ref="E211:E219" si="23">SUM(B211:C211)-D211</f>
        <v>550000</v>
      </c>
    </row>
    <row r="212" spans="1:5" x14ac:dyDescent="0.25">
      <c r="A212" s="16" t="s">
        <v>390</v>
      </c>
      <c r="B212" s="292">
        <v>26953</v>
      </c>
      <c r="C212" s="292">
        <v>0</v>
      </c>
      <c r="D212" s="295">
        <v>0</v>
      </c>
      <c r="E212" s="25">
        <f t="shared" si="23"/>
        <v>26953</v>
      </c>
    </row>
    <row r="213" spans="1:5" x14ac:dyDescent="0.25">
      <c r="A213" s="16" t="s">
        <v>391</v>
      </c>
      <c r="B213" s="292">
        <v>8244365</v>
      </c>
      <c r="C213" s="292">
        <f>3973.2+49665+390240.67</f>
        <v>443878.87</v>
      </c>
      <c r="D213" s="295">
        <v>0</v>
      </c>
      <c r="E213" s="25">
        <f t="shared" si="23"/>
        <v>8688243.8699999992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3"/>
        <v>0</v>
      </c>
    </row>
    <row r="215" spans="1:5" x14ac:dyDescent="0.25">
      <c r="A215" s="16" t="s">
        <v>393</v>
      </c>
      <c r="B215" s="292">
        <v>0</v>
      </c>
      <c r="C215" s="292">
        <v>0</v>
      </c>
      <c r="D215" s="295">
        <v>0</v>
      </c>
      <c r="E215" s="25">
        <f t="shared" si="23"/>
        <v>0</v>
      </c>
    </row>
    <row r="216" spans="1:5" x14ac:dyDescent="0.25">
      <c r="A216" s="16" t="s">
        <v>394</v>
      </c>
      <c r="B216" s="292">
        <v>6073926.9399999995</v>
      </c>
      <c r="C216" s="292">
        <f>8613+8613+248828.75+2</f>
        <v>266056.75</v>
      </c>
      <c r="D216" s="295">
        <f>390240.67+557552.42+53173.8</f>
        <v>1000966.8900000001</v>
      </c>
      <c r="E216" s="25">
        <f t="shared" si="23"/>
        <v>5339016.7999999989</v>
      </c>
    </row>
    <row r="217" spans="1:5" x14ac:dyDescent="0.25">
      <c r="A217" s="16" t="s">
        <v>395</v>
      </c>
      <c r="B217" s="292">
        <v>402887</v>
      </c>
      <c r="C217" s="292">
        <v>12311.34</v>
      </c>
      <c r="D217" s="295">
        <v>0</v>
      </c>
      <c r="E217" s="25">
        <f t="shared" si="23"/>
        <v>415198.34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3"/>
        <v>0</v>
      </c>
    </row>
    <row r="219" spans="1:5" x14ac:dyDescent="0.25">
      <c r="A219" s="16" t="s">
        <v>397</v>
      </c>
      <c r="B219" s="292">
        <v>822336</v>
      </c>
      <c r="C219" s="292">
        <f>1492721.81-70589.34</f>
        <v>1422132.47</v>
      </c>
      <c r="D219" s="295">
        <v>0</v>
      </c>
      <c r="E219" s="25">
        <f t="shared" si="23"/>
        <v>2244468.4699999997</v>
      </c>
    </row>
    <row r="220" spans="1:5" x14ac:dyDescent="0.25">
      <c r="A220" s="16" t="s">
        <v>229</v>
      </c>
      <c r="B220" s="25">
        <f>SUM(B211:B219)</f>
        <v>16120467.939999999</v>
      </c>
      <c r="C220" s="225">
        <f>SUM(C211:C219)</f>
        <v>2144379.4299999997</v>
      </c>
      <c r="D220" s="25">
        <f>SUM(D211:D219)</f>
        <v>1000966.8900000001</v>
      </c>
      <c r="E220" s="25">
        <f>SUM(E211:E219)</f>
        <v>17263880.479999997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8051</v>
      </c>
      <c r="C225" s="292">
        <v>1796.88</v>
      </c>
      <c r="D225" s="295">
        <v>0</v>
      </c>
      <c r="E225" s="25">
        <f t="shared" ref="E225:E232" si="24">SUM(B225:C225)-D225</f>
        <v>9847.880000000001</v>
      </c>
    </row>
    <row r="226" spans="1:6" x14ac:dyDescent="0.25">
      <c r="A226" s="16" t="s">
        <v>391</v>
      </c>
      <c r="B226" s="292">
        <v>3031797</v>
      </c>
      <c r="C226" s="292">
        <f>391673.97+112574.83</f>
        <v>504248.8</v>
      </c>
      <c r="D226" s="295">
        <v>0</v>
      </c>
      <c r="E226" s="25">
        <f t="shared" si="24"/>
        <v>3536045.8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4"/>
        <v>0</v>
      </c>
    </row>
    <row r="228" spans="1:6" x14ac:dyDescent="0.25">
      <c r="A228" s="16" t="s">
        <v>393</v>
      </c>
      <c r="B228" s="292">
        <v>0</v>
      </c>
      <c r="C228" s="292">
        <v>0</v>
      </c>
      <c r="D228" s="295">
        <v>0</v>
      </c>
      <c r="E228" s="25">
        <f t="shared" si="24"/>
        <v>0</v>
      </c>
    </row>
    <row r="229" spans="1:6" x14ac:dyDescent="0.25">
      <c r="A229" s="16" t="s">
        <v>394</v>
      </c>
      <c r="B229" s="292">
        <v>1592801</v>
      </c>
      <c r="C229" s="292">
        <v>199161.78</v>
      </c>
      <c r="D229" s="295">
        <v>155.75</v>
      </c>
      <c r="E229" s="25">
        <f t="shared" si="24"/>
        <v>1791807.03</v>
      </c>
    </row>
    <row r="230" spans="1:6" x14ac:dyDescent="0.25">
      <c r="A230" s="16" t="s">
        <v>395</v>
      </c>
      <c r="B230" s="292">
        <v>296689</v>
      </c>
      <c r="C230" s="292">
        <v>25422</v>
      </c>
      <c r="D230" s="295">
        <v>0</v>
      </c>
      <c r="E230" s="25">
        <f t="shared" si="24"/>
        <v>322111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4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4"/>
        <v>0</v>
      </c>
    </row>
    <row r="233" spans="1:6" x14ac:dyDescent="0.25">
      <c r="A233" s="16" t="s">
        <v>229</v>
      </c>
      <c r="B233" s="25">
        <f>SUM(B224:B232)</f>
        <v>4929338</v>
      </c>
      <c r="C233" s="225">
        <f>SUM(C224:C232)</f>
        <v>730629.46</v>
      </c>
      <c r="D233" s="25">
        <f>SUM(D224:D232)</f>
        <v>155.75</v>
      </c>
      <c r="E233" s="25">
        <f>SUM(E224:E232)</f>
        <v>5659811.71</v>
      </c>
    </row>
    <row r="234" spans="1:6" x14ac:dyDescent="0.25">
      <c r="A234" s="16"/>
      <c r="B234" s="16"/>
      <c r="C234" s="22"/>
      <c r="D234" s="16"/>
      <c r="E234" s="16"/>
      <c r="F234" s="11">
        <f>E220-E233</f>
        <v>11604068.769999996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1" t="s">
        <v>400</v>
      </c>
      <c r="C236" s="341"/>
      <c r="D236" s="30"/>
      <c r="E236" s="30"/>
    </row>
    <row r="237" spans="1:6" x14ac:dyDescent="0.25">
      <c r="A237" s="43" t="s">
        <v>400</v>
      </c>
      <c r="B237" s="30"/>
      <c r="C237" s="292">
        <f>190266.75+3522175.5</f>
        <v>3712442.25</v>
      </c>
      <c r="D237" s="32">
        <f>C237</f>
        <v>3712442.25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62409669.299999997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40097045.850000001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3799994.15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2639673.0600000033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29331281.969999999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4629114.47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142906778.80000001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209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96826.73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2351656.52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2448483.25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149067704.30000001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145752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47637676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f>39129998+2</f>
        <v>39130000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-36492656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5233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3046163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319825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/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-24468007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550000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26953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8688244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f>5339015+415198+3</f>
        <v>5754216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2244468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17263881</v>
      </c>
      <c r="E291" s="16"/>
    </row>
    <row r="292" spans="1:5" x14ac:dyDescent="0.25">
      <c r="A292" s="16" t="s">
        <v>439</v>
      </c>
      <c r="B292" s="35" t="s">
        <v>299</v>
      </c>
      <c r="C292" s="292">
        <v>5659811.71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11604069.289999999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-12863937.710000001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-12863937.710000001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f>2164742.93+125726.11+55702.01+25725.63</f>
        <v>2371896.6799999997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f>890994+972789</f>
        <v>1863783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1269000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1030000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300000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1194055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f>550668+59896+12892</f>
        <v>623456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8652190.6799999997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135820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3067979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3203799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623456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2580343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-24096470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-12863936.32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-12863937.710000001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40358266.549999997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160962842.72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201321109.26999998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3712442.25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142906778.80000001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2448483.25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149067704.30000001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52253404.969999969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1527066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121.58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57824.05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158488.9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106180.71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f>4178+1050000</f>
        <v>1054178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2903859.24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2903859.24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55157264.209999971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24369077.32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4981170.32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405444.27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f>5434456.53-45361.33</f>
        <v>5389095.2000000002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643791.25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7391445.71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783647.51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998489.52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603929.81000000006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2240367.17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2456469.41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2380812.39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295756.5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9319896.6300000008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368913.12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12365378.640000001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62628306.13000001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-7471041.920000039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-2456469.41</v>
      </c>
    </row>
    <row r="421" spans="1:13" x14ac:dyDescent="0.25">
      <c r="A421" s="25" t="s">
        <v>534</v>
      </c>
      <c r="B421" s="16"/>
      <c r="C421" s="22"/>
      <c r="D421" s="25">
        <f>D417+D420</f>
        <v>-7471041.920000039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-7471041.920000039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69908</v>
      </c>
      <c r="E612" s="219">
        <f>SUM(C624:D647)+SUM(C668:D713)</f>
        <v>46972632.500961274</v>
      </c>
      <c r="F612" s="219">
        <f>CE64-(AX64+BD64+BE64+BG64+BJ64+BN64+BP64+BQ64+CB64+CC64+CD64)</f>
        <v>5356271.9800000004</v>
      </c>
      <c r="G612" s="217">
        <f>CE91-(AX91+AY91+BD91+BE91+BG91+BJ91+BN91+BP91+BQ91+CB91+CC91+CD91)</f>
        <v>23214</v>
      </c>
      <c r="H612" s="222">
        <f>CE60-(AX60+AY60+AZ60+BD60+BE60+BG60+BJ60+BN60+BO60+BP60+BQ60+BR60+CB60+CC60+CD60)</f>
        <v>215.67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375618</v>
      </c>
      <c r="K612" s="217">
        <f>CE89-(AW89+AX89+AY89+AZ89+BA89+BB89+BC89+BD89+BE89+BF89+BG89+BH89+BI89+BJ89+BK89+BL89+BM89+BN89+BO89+BP89+BQ89+BR89+BS89+BT89+BU89+BV89+BW89+BX89+CB89+CC89+CD89)</f>
        <v>-201321109.31999996</v>
      </c>
      <c r="L612" s="223">
        <f>CE94-(AW94+AX94+AY94+AZ94+BA94+BB94+BC94+BD94+BE94+BF94+BG94+BH94+BI94+BJ94+BK94+BL94+BM94+BN94+BO94+BP94+BQ94+BR94+BS94+BT94+BU94+BV94+BW94+BX94+BY94+BZ94+CA94+CB94+CC94+CD94)</f>
        <v>41.33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1028973.43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1028973.43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122917.48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47299.33</v>
      </c>
      <c r="D618" s="217">
        <f>(D615/D612)*BG90</f>
        <v>1825.151703953768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12297974.58</v>
      </c>
      <c r="D619" s="217">
        <f>(D615/D612)*BN90</f>
        <v>76200.083640069817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2913477.15</v>
      </c>
      <c r="D620" s="217">
        <f>(D615/D612)*CC90</f>
        <v>195983.02369471308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15655676.799038738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130718.76</v>
      </c>
      <c r="D624" s="217">
        <f>(D615/D612)*BD90</f>
        <v>48234.049466584656</v>
      </c>
      <c r="E624" s="219">
        <f>(E623/E612)*SUM(C624:D624)</f>
        <v>59643.822330619325</v>
      </c>
      <c r="F624" s="219">
        <f>SUM(C624:E624)</f>
        <v>238596.63179720397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772119.47999999986</v>
      </c>
      <c r="D625" s="217">
        <f>(D615/D612)*AY90</f>
        <v>32999.920324712482</v>
      </c>
      <c r="E625" s="219">
        <f>(E623/E612)*SUM(C625:D625)</f>
        <v>268341.1264178484</v>
      </c>
      <c r="F625" s="219">
        <f>(F624/F612)*AY64</f>
        <v>15553.008350814725</v>
      </c>
      <c r="G625" s="217">
        <f>SUM(C625:F625)</f>
        <v>1089013.5350933755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28826.25</v>
      </c>
      <c r="D626" s="217">
        <f>(D615/D612)*BR90</f>
        <v>0</v>
      </c>
      <c r="E626" s="219">
        <f>(E623/E612)*SUM(C626:D626)</f>
        <v>9607.6040302628317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527.5</v>
      </c>
      <c r="D627" s="217">
        <f>(D615/D612)*BO90</f>
        <v>0</v>
      </c>
      <c r="E627" s="219">
        <f>(E623/E612)*SUM(C627:D627)</f>
        <v>175.81236289713868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39137.166393159969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800240.03</v>
      </c>
      <c r="D629" s="217">
        <f>(D615/D612)*BF90</f>
        <v>7006.2275087257549</v>
      </c>
      <c r="E629" s="219">
        <f>(E623/E612)*SUM(C629:D629)</f>
        <v>269049.99426062778</v>
      </c>
      <c r="F629" s="219">
        <f>(F624/F612)*BF64</f>
        <v>4275.8978042939234</v>
      </c>
      <c r="G629" s="217">
        <f>(G625/G612)*BF91</f>
        <v>0</v>
      </c>
      <c r="H629" s="219">
        <f>(H628/H612)*BF60</f>
        <v>1341.0472464666025</v>
      </c>
      <c r="I629" s="217">
        <f>SUM(C629:H629)</f>
        <v>1081913.1968201143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744.92</v>
      </c>
      <c r="D635" s="217">
        <f>(D615/D612)*BK90</f>
        <v>0</v>
      </c>
      <c r="E635" s="219">
        <f>(E623/E612)*SUM(C635:D635)</f>
        <v>248.27705283286548</v>
      </c>
      <c r="F635" s="219">
        <f>(F624/F612)*BK64</f>
        <v>33.182669517535061</v>
      </c>
      <c r="G635" s="217">
        <f>(G625/G612)*BK91</f>
        <v>0</v>
      </c>
      <c r="H635" s="219">
        <f>(H628/H612)*BK60</f>
        <v>0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434564.81</v>
      </c>
      <c r="D636" s="217">
        <f>(D615/D612)*BH90</f>
        <v>0</v>
      </c>
      <c r="E636" s="219">
        <f>(E623/E612)*SUM(C636:D636)</f>
        <v>144837.66081146186</v>
      </c>
      <c r="F636" s="219">
        <f>(F624/F612)*BH64</f>
        <v>3036.7020316636958</v>
      </c>
      <c r="G636" s="217">
        <f>(G625/G612)*BH91</f>
        <v>0</v>
      </c>
      <c r="H636" s="219">
        <f>(H628/H612)*BH60</f>
        <v>0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795294.6</v>
      </c>
      <c r="D637" s="217">
        <f>(D615/D612)*BL90</f>
        <v>0</v>
      </c>
      <c r="E637" s="219">
        <f>(E623/E612)*SUM(C637:D637)</f>
        <v>265066.58355513698</v>
      </c>
      <c r="F637" s="219">
        <f>(F624/F612)*BL64</f>
        <v>508.4117553446668</v>
      </c>
      <c r="G637" s="217">
        <f>(G625/G612)*BL91</f>
        <v>0</v>
      </c>
      <c r="H637" s="219">
        <f>(H628/H612)*BL60</f>
        <v>2422.5954993679493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64464.899999999994</v>
      </c>
      <c r="D642" s="217">
        <f>(D615/D612)*BV90</f>
        <v>0</v>
      </c>
      <c r="E642" s="219">
        <f>(E623/E612)*SUM(C642:D642)</f>
        <v>21485.737237777736</v>
      </c>
      <c r="F642" s="219">
        <f>(F624/F612)*BV64</f>
        <v>3728.1850853085489</v>
      </c>
      <c r="G642" s="217">
        <f>(G625/G612)*BV91</f>
        <v>0</v>
      </c>
      <c r="H642" s="219">
        <f>(H628/H612)*BV60</f>
        <v>0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2344801.38</v>
      </c>
      <c r="D643" s="217">
        <f>(D615/D612)*BW90</f>
        <v>0</v>
      </c>
      <c r="E643" s="219">
        <f>(E623/E612)*SUM(C643:D643)</f>
        <v>781507.24387160491</v>
      </c>
      <c r="F643" s="219">
        <f>(F624/F612)*BW64</f>
        <v>0</v>
      </c>
      <c r="G643" s="217">
        <f>(G625/G612)*BW91</f>
        <v>0</v>
      </c>
      <c r="H643" s="219">
        <f>(H628/H612)*BW60</f>
        <v>195.98525388145208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246655.27000000002</v>
      </c>
      <c r="D644" s="217">
        <f>(D615/D612)*BX90</f>
        <v>6093.6516567488707</v>
      </c>
      <c r="E644" s="219">
        <f>(E623/E612)*SUM(C644:D644)</f>
        <v>84239.5926752167</v>
      </c>
      <c r="F644" s="219">
        <f>(F624/F612)*BX64</f>
        <v>21.665487533216357</v>
      </c>
      <c r="G644" s="217">
        <f>(G625/G612)*BX91</f>
        <v>0</v>
      </c>
      <c r="H644" s="219">
        <f>(H628/H612)*BX60</f>
        <v>250.42560218185542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1123215.1299999999</v>
      </c>
      <c r="D645" s="217">
        <f>(D615/D612)*BY90</f>
        <v>7698.0188803856508</v>
      </c>
      <c r="E645" s="219">
        <f>(E623/E612)*SUM(C645:D645)</f>
        <v>376926.09087413113</v>
      </c>
      <c r="F645" s="219">
        <f>(F624/F612)*BY64</f>
        <v>57.637582445677111</v>
      </c>
      <c r="G645" s="217">
        <f>(G625/G612)*BY91</f>
        <v>0</v>
      </c>
      <c r="H645" s="219">
        <f>(H628/H612)*BY60</f>
        <v>901.89510351001547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3465.9300000000003</v>
      </c>
      <c r="D647" s="217">
        <f>(D615/D612)*CA90</f>
        <v>8227.9016331464209</v>
      </c>
      <c r="E647" s="219">
        <f>(E623/E612)*SUM(C647:D647)</f>
        <v>3897.4789966725662</v>
      </c>
      <c r="F647" s="219">
        <f>(F624/F612)*CA64</f>
        <v>-143.48301760746321</v>
      </c>
      <c r="G647" s="217">
        <f>(G625/G612)*CA91</f>
        <v>0</v>
      </c>
      <c r="H647" s="219">
        <f>(H628/H612)*CA60</f>
        <v>0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23156280.93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245219.09</v>
      </c>
      <c r="D668" s="217">
        <f>(D615/D612)*C90</f>
        <v>35251.922023945757</v>
      </c>
      <c r="E668" s="219">
        <f>(E623/E612)*SUM(C668:D668)</f>
        <v>93479.187389728337</v>
      </c>
      <c r="F668" s="219">
        <f>(F624/F612)*C64</f>
        <v>2423.6765785950574</v>
      </c>
      <c r="G668" s="217">
        <f>(G625/G612)*C91</f>
        <v>230149.92690480314</v>
      </c>
      <c r="H668" s="219">
        <f>(H628/H612)*C60</f>
        <v>139.73022730436861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5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5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2755199.3600000003</v>
      </c>
      <c r="D670" s="217">
        <f>(D615/D612)*E90</f>
        <v>41639.952987783945</v>
      </c>
      <c r="E670" s="219">
        <f>(E623/E612)*SUM(C670:D670)</f>
        <v>932168.58437913249</v>
      </c>
      <c r="F670" s="219">
        <f>(F624/F612)*E64</f>
        <v>4214.1927923878393</v>
      </c>
      <c r="G670" s="217">
        <f>(G625/G612)*E91</f>
        <v>0</v>
      </c>
      <c r="H670" s="219">
        <f>(H628/H612)*E60</f>
        <v>2339.1202986406643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5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5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5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3678732.38</v>
      </c>
      <c r="D673" s="217">
        <f>(D615/D612)*H90</f>
        <v>66279.500991159817</v>
      </c>
      <c r="E673" s="219">
        <f>(E623/E612)*SUM(C673:D673)</f>
        <v>1248188.4130330118</v>
      </c>
      <c r="F673" s="219">
        <f>(F624/F612)*H64</f>
        <v>1014.2073664312053</v>
      </c>
      <c r="G673" s="217">
        <f>(G625/G612)*H91</f>
        <v>723851.07463129074</v>
      </c>
      <c r="H673" s="219">
        <f>(H628/H612)*H60</f>
        <v>5355.1155944830107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5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5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5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5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5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5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5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77054</v>
      </c>
      <c r="D680" s="217">
        <f>(D615/D612)*O90</f>
        <v>103047.47644661556</v>
      </c>
      <c r="E680" s="219">
        <f>(E623/E612)*SUM(C680:D680)</f>
        <v>60026.665659417726</v>
      </c>
      <c r="F680" s="219">
        <f>(F624/F612)*O64</f>
        <v>0</v>
      </c>
      <c r="G680" s="217">
        <f>(G625/G612)*O91</f>
        <v>129242.36620928101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5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6211857.9500000002</v>
      </c>
      <c r="D681" s="217">
        <f>(D615/D612)*P90</f>
        <v>185164.58415918067</v>
      </c>
      <c r="E681" s="219">
        <f>(E623/E612)*SUM(C681:D681)</f>
        <v>2132086.5350460052</v>
      </c>
      <c r="F681" s="219">
        <f>(F624/F612)*P64</f>
        <v>109363.69182763771</v>
      </c>
      <c r="G681" s="217">
        <f>(G625/G612)*P91</f>
        <v>0</v>
      </c>
      <c r="H681" s="219">
        <f>(H628/H612)*P60</f>
        <v>4014.0683480164075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5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689164.19999999984</v>
      </c>
      <c r="D682" s="217">
        <f>(D615/D612)*Q90</f>
        <v>0</v>
      </c>
      <c r="E682" s="219">
        <f>(E623/E612)*SUM(C682:D682)</f>
        <v>229694.0027035379</v>
      </c>
      <c r="F682" s="219">
        <f>(F624/F612)*Q64</f>
        <v>1700.5409857794539</v>
      </c>
      <c r="G682" s="217">
        <f>(G625/G612)*Q91</f>
        <v>0</v>
      </c>
      <c r="H682" s="219">
        <f>(H628/H612)*Q60</f>
        <v>693.20710169180268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5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1131282.32</v>
      </c>
      <c r="D683" s="217">
        <f>(D615/D612)*R90</f>
        <v>0</v>
      </c>
      <c r="E683" s="219">
        <f>(E623/E612)*SUM(C683:D683)</f>
        <v>377049.13323783316</v>
      </c>
      <c r="F683" s="219">
        <f>(F624/F612)*R64</f>
        <v>687.38355158329171</v>
      </c>
      <c r="G683" s="217">
        <f>(G625/G612)*R91</f>
        <v>0</v>
      </c>
      <c r="H683" s="219">
        <f>(H628/H612)*R60</f>
        <v>0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5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-233495.25999999998</v>
      </c>
      <c r="D684" s="217">
        <f>(D615/D612)*S90</f>
        <v>0</v>
      </c>
      <c r="E684" s="219">
        <f>(E623/E612)*SUM(C684:D684)</f>
        <v>-77822.470873709477</v>
      </c>
      <c r="F684" s="219">
        <f>(F624/F612)*S64</f>
        <v>-10978.148913020992</v>
      </c>
      <c r="G684" s="217">
        <f>(G625/G612)*S91</f>
        <v>0</v>
      </c>
      <c r="H684" s="219">
        <f>(H628/H612)*S60</f>
        <v>1.8146782766801119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5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5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2568789.5500000003</v>
      </c>
      <c r="D686" s="217">
        <f>(D615/D612)*U90</f>
        <v>41522.20126494822</v>
      </c>
      <c r="E686" s="219">
        <f>(E623/E612)*SUM(C686:D686)</f>
        <v>870000.14575935306</v>
      </c>
      <c r="F686" s="219">
        <f>(F624/F612)*U64</f>
        <v>37806.065491743859</v>
      </c>
      <c r="G686" s="217">
        <f>(G625/G612)*U91</f>
        <v>0</v>
      </c>
      <c r="H686" s="219">
        <f>(H628/H612)*U60</f>
        <v>2121.3589054390504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5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135043.88</v>
      </c>
      <c r="D687" s="217">
        <f>(D615/D612)*V90</f>
        <v>0</v>
      </c>
      <c r="E687" s="219">
        <f>(E623/E612)*SUM(C687:D687)</f>
        <v>45009.25808075384</v>
      </c>
      <c r="F687" s="219">
        <f>(F624/F612)*V64</f>
        <v>0</v>
      </c>
      <c r="G687" s="217">
        <f>(G625/G612)*V91</f>
        <v>0</v>
      </c>
      <c r="H687" s="219">
        <f>(H628/H612)*V60</f>
        <v>194.17057560477198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5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2073.0299999999997</v>
      </c>
      <c r="D688" s="217">
        <f>(D615/D612)*W90</f>
        <v>0</v>
      </c>
      <c r="E688" s="219">
        <f>(E623/E612)*SUM(C688:D688)</f>
        <v>690.92758797470208</v>
      </c>
      <c r="F688" s="219">
        <f>(F624/F612)*W64</f>
        <v>0</v>
      </c>
      <c r="G688" s="217">
        <f>(G625/G612)*W91</f>
        <v>0</v>
      </c>
      <c r="H688" s="219">
        <f>(H628/H612)*W60</f>
        <v>3.6293565533602239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5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297568.53999999998</v>
      </c>
      <c r="D689" s="217">
        <f>(D615/D612)*X90</f>
        <v>0</v>
      </c>
      <c r="E689" s="219">
        <f>(E623/E612)*SUM(C689:D689)</f>
        <v>99177.683680098053</v>
      </c>
      <c r="F689" s="219">
        <f>(F624/F612)*X64</f>
        <v>2623.5111564324279</v>
      </c>
      <c r="G689" s="217">
        <f>(G625/G612)*X91</f>
        <v>0</v>
      </c>
      <c r="H689" s="219">
        <f>(H628/H612)*X60</f>
        <v>366.56501188938262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5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1597558.17</v>
      </c>
      <c r="D690" s="217">
        <f>(D615/D612)*Y90</f>
        <v>49632.351175258918</v>
      </c>
      <c r="E690" s="219">
        <f>(E623/E612)*SUM(C690:D690)</f>
        <v>548998.02401818312</v>
      </c>
      <c r="F690" s="219">
        <f>(F624/F612)*Y64</f>
        <v>472.12294349579713</v>
      </c>
      <c r="G690" s="217">
        <f>(G625/G612)*Y91</f>
        <v>0</v>
      </c>
      <c r="H690" s="219">
        <f>(H628/H612)*Y60</f>
        <v>2286.4946286169406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5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5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5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1835518.73</v>
      </c>
      <c r="D693" s="217">
        <f>(D615/D612)*AB90</f>
        <v>20032.51184742805</v>
      </c>
      <c r="E693" s="219">
        <f>(E623/E612)*SUM(C693:D693)</f>
        <v>618443.31432401214</v>
      </c>
      <c r="F693" s="219">
        <f>(F624/F612)*AB64</f>
        <v>39176.181622290125</v>
      </c>
      <c r="G693" s="217">
        <f>(G625/G612)*AB91</f>
        <v>0</v>
      </c>
      <c r="H693" s="219">
        <f>(H628/H612)*AB60</f>
        <v>805.71715484596973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5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683821.48</v>
      </c>
      <c r="D694" s="217">
        <f>(D615/D612)*AC90</f>
        <v>16146.70499384906</v>
      </c>
      <c r="E694" s="219">
        <f>(E623/E612)*SUM(C694:D694)</f>
        <v>233294.90152908073</v>
      </c>
      <c r="F694" s="219">
        <f>(F624/F612)*AC64</f>
        <v>1427.1367608724981</v>
      </c>
      <c r="G694" s="217">
        <f>(G625/G612)*AC91</f>
        <v>0</v>
      </c>
      <c r="H694" s="219">
        <f>(H628/H612)*AC60</f>
        <v>0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5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5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361306.08999999997</v>
      </c>
      <c r="D696" s="217">
        <f>(D615/D612)*AE90</f>
        <v>17824.667044258171</v>
      </c>
      <c r="E696" s="219">
        <f>(E623/E612)*SUM(C696:D696)</f>
        <v>126361.84690603228</v>
      </c>
      <c r="F696" s="219">
        <f>(F624/F612)*AE64</f>
        <v>1011.4023501884958</v>
      </c>
      <c r="G696" s="217">
        <f>(G625/G612)*AE91</f>
        <v>0</v>
      </c>
      <c r="H696" s="219">
        <f>(H628/H612)*AE60</f>
        <v>524.44202196055232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5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5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5381106.2500000009</v>
      </c>
      <c r="D698" s="217">
        <f>(D615/D612)*AG90</f>
        <v>68163.528556531441</v>
      </c>
      <c r="E698" s="219">
        <f>(E623/E612)*SUM(C698:D698)</f>
        <v>1816206.6271696524</v>
      </c>
      <c r="F698" s="219">
        <f>(F624/F612)*AG64</f>
        <v>11821.666341556347</v>
      </c>
      <c r="G698" s="217">
        <f>(G625/G612)*AG91</f>
        <v>5770.1673480005684</v>
      </c>
      <c r="H698" s="219">
        <f>(H628/H612)*AG60</f>
        <v>4373.3746467990695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5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5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5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11977033.18</v>
      </c>
      <c r="D701" s="217">
        <f>(D615/D612)*AJ90</f>
        <v>0</v>
      </c>
      <c r="E701" s="219">
        <f>(E623/E612)*SUM(C701:D701)</f>
        <v>3991868.2537881155</v>
      </c>
      <c r="F701" s="219">
        <f>(F624/F612)*AJ64</f>
        <v>8754.0530041708244</v>
      </c>
      <c r="G701" s="217">
        <f>(G625/G612)*AJ91</f>
        <v>0</v>
      </c>
      <c r="H701" s="219">
        <f>(H628/H612)*AJ60</f>
        <v>10708.41651068934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5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8848.49</v>
      </c>
      <c r="D702" s="217">
        <f>(D615/D612)*AK90</f>
        <v>0</v>
      </c>
      <c r="E702" s="219">
        <f>(E623/E612)*SUM(C702:D702)</f>
        <v>2949.1449004202896</v>
      </c>
      <c r="F702" s="219">
        <f>(F624/F612)*AK64</f>
        <v>0</v>
      </c>
      <c r="G702" s="217">
        <f>(G625/G612)*AK91</f>
        <v>0</v>
      </c>
      <c r="H702" s="219">
        <f>(H628/H612)*AK60</f>
        <v>14.517426213440896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5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68346.939999999988</v>
      </c>
      <c r="D703" s="217">
        <f>(D615/D612)*AL90</f>
        <v>0</v>
      </c>
      <c r="E703" s="219">
        <f>(E623/E612)*SUM(C703:D703)</f>
        <v>22779.596243012249</v>
      </c>
      <c r="F703" s="219">
        <f>(F624/F612)*AL64</f>
        <v>7.7401877454852759</v>
      </c>
      <c r="G703" s="217">
        <f>(G625/G612)*AL91</f>
        <v>0</v>
      </c>
      <c r="H703" s="219">
        <f>(H628/H612)*AL60</f>
        <v>83.475200727285142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5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5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5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5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5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5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5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5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5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5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5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62628309.299999997</v>
      </c>
      <c r="D715" s="202">
        <f>SUM(D616:D647)+SUM(D668:D713)</f>
        <v>1028973.4300000002</v>
      </c>
      <c r="E715" s="202">
        <f>SUM(E624:E647)+SUM(E668:E713)</f>
        <v>15655676.799038738</v>
      </c>
      <c r="F715" s="202">
        <f>SUM(F625:F648)+SUM(F668:F713)</f>
        <v>238596.63179720397</v>
      </c>
      <c r="G715" s="202">
        <f>SUM(G626:G647)+SUM(G668:G713)</f>
        <v>1089013.5350933752</v>
      </c>
      <c r="H715" s="202">
        <f>SUM(H629:H647)+SUM(H668:H713)</f>
        <v>39137.166393159976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62628309.299999997</v>
      </c>
      <c r="D716" s="202">
        <f>D615</f>
        <v>1028973.43</v>
      </c>
      <c r="E716" s="202">
        <f>E623</f>
        <v>15655676.799038738</v>
      </c>
      <c r="F716" s="202">
        <f>F624</f>
        <v>238596.63179720397</v>
      </c>
      <c r="G716" s="202">
        <f>G625</f>
        <v>1089013.5350933755</v>
      </c>
      <c r="H716" s="202">
        <f>H628</f>
        <v>39137.166393159969</v>
      </c>
      <c r="I716" s="202">
        <f>I629</f>
        <v>1081913.1968201143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23156280.93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ASTRIA TOPPENISH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145752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47637676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39130000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-36492656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5233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3046163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319825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-24468007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550000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26953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8688244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5754216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2244468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5659811.71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11604069.289999999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-12863937.710000001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ASTRIA TOPPENISH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2371896.6799999997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1863783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1269000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1030000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300000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1194055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623456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8652190.6799999997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135820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3067979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3203799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623456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2580343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-24096470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-24096470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-12863937.710000001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ASTRIA TOPPENISH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40358266.549999997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160962842.72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201321109.26999998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3712442.25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142906778.80000001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2448483.25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149067704.30000001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52253404.969999969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1527066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121.58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57824.05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158488.9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106180.71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1054178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2903859.24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55157264.209999971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24369077.32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4981170.32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405444.27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5389095.2000000002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643791.25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7391445.71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783647.51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998489.52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603929.81000000006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2240367.17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2456469.41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2380812.39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295756.5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9319896.6300000008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368913.12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62628306.13000001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-7471041.920000039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-7471041.920000039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-7471041.920000039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ASTRIA TOPPENISH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316</v>
      </c>
      <c r="D9" s="238">
        <f>data!D59</f>
        <v>0</v>
      </c>
      <c r="E9" s="238">
        <f>data!E59</f>
        <v>1613</v>
      </c>
      <c r="F9" s="238">
        <f>data!F59</f>
        <v>0</v>
      </c>
      <c r="G9" s="238">
        <f>data!G59</f>
        <v>0</v>
      </c>
      <c r="H9" s="238">
        <f>data!H59</f>
        <v>5144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0.77</v>
      </c>
      <c r="D10" s="245">
        <f>data!D60</f>
        <v>0</v>
      </c>
      <c r="E10" s="245">
        <f>data!E60</f>
        <v>12.89</v>
      </c>
      <c r="F10" s="245">
        <f>data!F60</f>
        <v>0</v>
      </c>
      <c r="G10" s="245">
        <f>data!G60</f>
        <v>0</v>
      </c>
      <c r="H10" s="245">
        <f>data!H60</f>
        <v>29.51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123972.38</v>
      </c>
      <c r="D11" s="238">
        <f>data!D61</f>
        <v>0</v>
      </c>
      <c r="E11" s="238">
        <f>data!E61</f>
        <v>1123907.53</v>
      </c>
      <c r="F11" s="238">
        <f>data!F61</f>
        <v>0</v>
      </c>
      <c r="G11" s="238">
        <f>data!G61</f>
        <v>0</v>
      </c>
      <c r="H11" s="238">
        <f>data!H61</f>
        <v>2650392.5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26346</v>
      </c>
      <c r="D12" s="238">
        <f>data!D62</f>
        <v>0</v>
      </c>
      <c r="E12" s="238">
        <f>data!E62</f>
        <v>248132</v>
      </c>
      <c r="F12" s="238">
        <f>data!F62</f>
        <v>0</v>
      </c>
      <c r="G12" s="238">
        <f>data!G62</f>
        <v>0</v>
      </c>
      <c r="H12" s="238">
        <f>data!H62</f>
        <v>576595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74820.899999999994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54409.279999999999</v>
      </c>
      <c r="D14" s="238">
        <f>data!D64</f>
        <v>0</v>
      </c>
      <c r="E14" s="238">
        <f>data!E64</f>
        <v>94604.7</v>
      </c>
      <c r="F14" s="238">
        <f>data!F64</f>
        <v>0</v>
      </c>
      <c r="G14" s="238">
        <f>data!G64</f>
        <v>0</v>
      </c>
      <c r="H14" s="238">
        <f>data!H64</f>
        <v>22768.01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data!C82</f>
        <v>0</v>
      </c>
      <c r="D15" s="238">
        <f>data!D82</f>
        <v>0</v>
      </c>
      <c r="E15" s="238">
        <f>data!E82</f>
        <v>780.36</v>
      </c>
      <c r="F15" s="238">
        <f>data!F82</f>
        <v>0</v>
      </c>
      <c r="G15" s="238">
        <f>data!G82</f>
        <v>0</v>
      </c>
      <c r="H15" s="238">
        <f>data!H82</f>
        <v>349.7</v>
      </c>
      <c r="I15" s="238">
        <f>data!I82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435.24</v>
      </c>
      <c r="D16" s="238">
        <f>data!D66</f>
        <v>0</v>
      </c>
      <c r="E16" s="238">
        <f>data!E66</f>
        <v>100285.39</v>
      </c>
      <c r="F16" s="238">
        <f>data!F66</f>
        <v>0</v>
      </c>
      <c r="G16" s="238">
        <f>data!G66</f>
        <v>0</v>
      </c>
      <c r="H16" s="238">
        <f>data!H66</f>
        <v>918.71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26360</v>
      </c>
      <c r="D17" s="238">
        <f>data!D67</f>
        <v>0</v>
      </c>
      <c r="E17" s="238">
        <f>data!E67</f>
        <v>31136</v>
      </c>
      <c r="F17" s="238">
        <f>data!F67</f>
        <v>0</v>
      </c>
      <c r="G17" s="238">
        <f>data!G67</f>
        <v>0</v>
      </c>
      <c r="H17" s="238">
        <f>data!H67</f>
        <v>49561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6801.4</v>
      </c>
      <c r="D18" s="238">
        <f>data!D68</f>
        <v>0</v>
      </c>
      <c r="E18" s="238">
        <f>data!E68</f>
        <v>692.01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6894.79</v>
      </c>
      <c r="D19" s="238">
        <f>data!D69</f>
        <v>0</v>
      </c>
      <c r="E19" s="238">
        <f>data!E69</f>
        <v>1156441.7300000002</v>
      </c>
      <c r="F19" s="238">
        <f>data!F69</f>
        <v>0</v>
      </c>
      <c r="G19" s="238">
        <f>data!G69</f>
        <v>0</v>
      </c>
      <c r="H19" s="238">
        <f>data!H69</f>
        <v>303676.26000000007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245219.09</v>
      </c>
      <c r="D21" s="238">
        <f>data!D85</f>
        <v>0</v>
      </c>
      <c r="E21" s="238">
        <f>data!E85</f>
        <v>2755199.3600000003</v>
      </c>
      <c r="F21" s="238">
        <f>data!F85</f>
        <v>0</v>
      </c>
      <c r="G21" s="238">
        <f>data!G85</f>
        <v>0</v>
      </c>
      <c r="H21" s="238">
        <f>data!H85</f>
        <v>3678732.38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40238</v>
      </c>
      <c r="D24" s="238">
        <f>data!D87</f>
        <v>0</v>
      </c>
      <c r="E24" s="238">
        <f>data!E87</f>
        <v>-3837399.87</v>
      </c>
      <c r="F24" s="238">
        <f>data!F87</f>
        <v>0</v>
      </c>
      <c r="G24" s="238">
        <f>data!G87</f>
        <v>0</v>
      </c>
      <c r="H24" s="238">
        <f>data!H87</f>
        <v>-11543136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-6859318.21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40238</v>
      </c>
      <c r="D26" s="238">
        <f>data!D89</f>
        <v>0</v>
      </c>
      <c r="E26" s="238">
        <f>data!E89</f>
        <v>-10696718.08</v>
      </c>
      <c r="F26" s="238">
        <f>data!F89</f>
        <v>0</v>
      </c>
      <c r="G26" s="238">
        <f>data!G89</f>
        <v>0</v>
      </c>
      <c r="H26" s="238">
        <f>data!H89</f>
        <v>-11543136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2395</v>
      </c>
      <c r="D28" s="238">
        <f>data!D90</f>
        <v>0</v>
      </c>
      <c r="E28" s="238">
        <f>data!E90</f>
        <v>2829</v>
      </c>
      <c r="F28" s="238">
        <f>data!F90</f>
        <v>0</v>
      </c>
      <c r="G28" s="238">
        <f>data!G90</f>
        <v>0</v>
      </c>
      <c r="H28" s="238">
        <f>data!H90</f>
        <v>4503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4906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15430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63855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45074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0.73</v>
      </c>
      <c r="D32" s="245">
        <f>data!D94</f>
        <v>0</v>
      </c>
      <c r="E32" s="245">
        <f>data!E94</f>
        <v>5.79</v>
      </c>
      <c r="F32" s="245">
        <f>data!F94</f>
        <v>0</v>
      </c>
      <c r="G32" s="245">
        <f>data!G94</f>
        <v>0</v>
      </c>
      <c r="H32" s="245">
        <f>data!H94</f>
        <v>8.82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ASTRIA TOPPENISH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22.12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2120540.39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486106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2455112.94</v>
      </c>
    </row>
    <row r="47" spans="1:9" ht="20.100000000000001" customHeight="1" x14ac:dyDescent="0.2">
      <c r="A47" s="230">
        <v>10</v>
      </c>
      <c r="B47" s="238" t="s">
        <v>520</v>
      </c>
      <c r="C47" s="238">
        <f>data!J82</f>
        <v>0</v>
      </c>
      <c r="D47" s="238">
        <f>data!K82</f>
        <v>0</v>
      </c>
      <c r="E47" s="238">
        <f>data!L82</f>
        <v>0</v>
      </c>
      <c r="F47" s="238">
        <f>data!M82</f>
        <v>0</v>
      </c>
      <c r="G47" s="238">
        <f>data!N82</f>
        <v>0</v>
      </c>
      <c r="H47" s="238">
        <f>data!O82</f>
        <v>0</v>
      </c>
      <c r="I47" s="238">
        <f>data!P82</f>
        <v>13657.91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127201.15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77054</v>
      </c>
      <c r="I49" s="238">
        <f>data!P67</f>
        <v>138457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274989.03999999998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609451.43000000005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77054</v>
      </c>
      <c r="I53" s="238">
        <f>data!P85</f>
        <v>6211857.9500000002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7464</v>
      </c>
      <c r="I56" s="238">
        <f>data!P87</f>
        <v>-2379608.9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1326</v>
      </c>
      <c r="I57" s="238">
        <f>data!P88</f>
        <v>-41873827.920000002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8790</v>
      </c>
      <c r="I58" s="238">
        <f>data!P89</f>
        <v>-44253436.82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7001</v>
      </c>
      <c r="I60" s="238">
        <f>data!P90</f>
        <v>12580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2755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75124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10.06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ASTRIA TOPPENISH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3.82</v>
      </c>
      <c r="D74" s="245">
        <f>data!R60</f>
        <v>0</v>
      </c>
      <c r="E74" s="245">
        <f>data!S60</f>
        <v>0.01</v>
      </c>
      <c r="F74" s="245">
        <f>data!T60</f>
        <v>0</v>
      </c>
      <c r="G74" s="245">
        <f>data!U60</f>
        <v>11.69</v>
      </c>
      <c r="H74" s="245">
        <f>data!V60</f>
        <v>1.07</v>
      </c>
      <c r="I74" s="245">
        <f>data!W60</f>
        <v>0.02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534443.81999999995</v>
      </c>
      <c r="D75" s="238">
        <f>data!R61</f>
        <v>0</v>
      </c>
      <c r="E75" s="238">
        <f>data!S61</f>
        <v>481.75</v>
      </c>
      <c r="F75" s="238">
        <f>data!T61</f>
        <v>0</v>
      </c>
      <c r="G75" s="238">
        <f>data!U61</f>
        <v>888319.84</v>
      </c>
      <c r="H75" s="238">
        <f>data!V61</f>
        <v>113194.88</v>
      </c>
      <c r="I75" s="238">
        <f>data!W61</f>
        <v>-264.97000000000003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116206</v>
      </c>
      <c r="D76" s="238">
        <f>data!R62</f>
        <v>0</v>
      </c>
      <c r="E76" s="238">
        <f>data!S62</f>
        <v>117</v>
      </c>
      <c r="F76" s="238">
        <f>data!T62</f>
        <v>0</v>
      </c>
      <c r="G76" s="238">
        <f>data!U62</f>
        <v>201058</v>
      </c>
      <c r="H76" s="238">
        <f>data!V62</f>
        <v>21449</v>
      </c>
      <c r="I76" s="238">
        <f>data!W62</f>
        <v>73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60000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38175.56</v>
      </c>
      <c r="D78" s="238">
        <f>data!R64</f>
        <v>15431.12</v>
      </c>
      <c r="E78" s="238">
        <f>data!S64</f>
        <v>-246449.21</v>
      </c>
      <c r="F78" s="238">
        <f>data!T64</f>
        <v>0</v>
      </c>
      <c r="G78" s="238">
        <f>data!U64</f>
        <v>848710.93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data!Q82</f>
        <v>0</v>
      </c>
      <c r="D79" s="238">
        <f>data!R82</f>
        <v>0</v>
      </c>
      <c r="E79" s="238">
        <f>data!S82</f>
        <v>0</v>
      </c>
      <c r="F79" s="238">
        <f>data!T82</f>
        <v>0</v>
      </c>
      <c r="G79" s="238">
        <f>data!U82</f>
        <v>75</v>
      </c>
      <c r="H79" s="238">
        <f>data!V82</f>
        <v>0</v>
      </c>
      <c r="I79" s="238">
        <f>data!W82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1115851.2</v>
      </c>
      <c r="E80" s="238">
        <f>data!S66</f>
        <v>12355.2</v>
      </c>
      <c r="F80" s="238">
        <f>data!T66</f>
        <v>0</v>
      </c>
      <c r="G80" s="238">
        <f>data!U66</f>
        <v>444271.39</v>
      </c>
      <c r="H80" s="238">
        <f>data!V66</f>
        <v>0</v>
      </c>
      <c r="I80" s="238">
        <f>data!W66</f>
        <v>2265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31048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64503.48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338.82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30877.91</v>
      </c>
      <c r="H83" s="238">
        <f>data!V69</f>
        <v>400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689164.19999999984</v>
      </c>
      <c r="D85" s="238">
        <f>data!R85</f>
        <v>1131282.32</v>
      </c>
      <c r="E85" s="238">
        <f>data!S85</f>
        <v>-233495.25999999998</v>
      </c>
      <c r="F85" s="238">
        <f>data!T85</f>
        <v>0</v>
      </c>
      <c r="G85" s="238">
        <f>data!U85</f>
        <v>2568789.5500000003</v>
      </c>
      <c r="H85" s="238">
        <f>data!V85</f>
        <v>135043.88</v>
      </c>
      <c r="I85" s="238">
        <f>data!W85</f>
        <v>2073.0299999999997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-112277.11</v>
      </c>
      <c r="D88" s="238">
        <f>data!R87</f>
        <v>-155575.23000000001</v>
      </c>
      <c r="E88" s="238">
        <f>data!S87</f>
        <v>-744747</v>
      </c>
      <c r="F88" s="238">
        <f>data!T87</f>
        <v>0</v>
      </c>
      <c r="G88" s="238">
        <f>data!U87</f>
        <v>-4161297.37</v>
      </c>
      <c r="H88" s="238">
        <f>data!V87</f>
        <v>-645914.57999999996</v>
      </c>
      <c r="I88" s="238">
        <f>data!W87</f>
        <v>-10717.01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-1603841.27</v>
      </c>
      <c r="D89" s="238">
        <f>data!R88</f>
        <v>-584770.55000000005</v>
      </c>
      <c r="E89" s="238">
        <f>data!S88</f>
        <v>-4327676.0199999996</v>
      </c>
      <c r="F89" s="238">
        <f>data!T88</f>
        <v>-127303</v>
      </c>
      <c r="G89" s="238">
        <f>data!U88</f>
        <v>-14256574.130000001</v>
      </c>
      <c r="H89" s="238">
        <f>data!V88</f>
        <v>-2078158.67</v>
      </c>
      <c r="I89" s="238">
        <f>data!W88</f>
        <v>0.01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-1716118.3800000001</v>
      </c>
      <c r="D90" s="238">
        <f>data!R89</f>
        <v>-740345.78</v>
      </c>
      <c r="E90" s="238">
        <f>data!S89</f>
        <v>-5072423.0199999996</v>
      </c>
      <c r="F90" s="238">
        <f>data!T89</f>
        <v>-127303</v>
      </c>
      <c r="G90" s="238">
        <f>data!U89</f>
        <v>-18417871.5</v>
      </c>
      <c r="H90" s="238">
        <f>data!V89</f>
        <v>-2724073.25</v>
      </c>
      <c r="I90" s="238">
        <f>data!W89</f>
        <v>-10717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2821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3.81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ASTRIA TOPPENISH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2.02</v>
      </c>
      <c r="D106" s="245">
        <f>data!Y60</f>
        <v>12.6</v>
      </c>
      <c r="E106" s="245">
        <f>data!Z60</f>
        <v>0</v>
      </c>
      <c r="F106" s="245">
        <f>data!AA60</f>
        <v>0</v>
      </c>
      <c r="G106" s="245">
        <f>data!AB60</f>
        <v>4.4400000000000004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194242.09</v>
      </c>
      <c r="D107" s="238">
        <f>data!Y61</f>
        <v>1014122.77</v>
      </c>
      <c r="E107" s="238">
        <f>data!Z61</f>
        <v>0</v>
      </c>
      <c r="F107" s="238">
        <f>data!AA61</f>
        <v>0</v>
      </c>
      <c r="G107" s="238">
        <f>data!AB61</f>
        <v>478926.17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44067</v>
      </c>
      <c r="D108" s="238">
        <f>data!Y62</f>
        <v>227519</v>
      </c>
      <c r="E108" s="238">
        <f>data!Z62</f>
        <v>0</v>
      </c>
      <c r="F108" s="238">
        <f>data!AA62</f>
        <v>0</v>
      </c>
      <c r="G108" s="238">
        <f>data!AB62</f>
        <v>107247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58895.38</v>
      </c>
      <c r="D110" s="238">
        <f>data!Y64</f>
        <v>10598.72</v>
      </c>
      <c r="E110" s="238">
        <f>data!Z64</f>
        <v>0</v>
      </c>
      <c r="F110" s="238">
        <f>data!AA64</f>
        <v>0</v>
      </c>
      <c r="G110" s="238">
        <f>data!AB64</f>
        <v>879468.76</v>
      </c>
      <c r="H110" s="238">
        <f>data!AC64</f>
        <v>32037.89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data!X82</f>
        <v>0</v>
      </c>
      <c r="D111" s="238">
        <f>data!Y82</f>
        <v>558.41</v>
      </c>
      <c r="E111" s="238">
        <f>data!Z82</f>
        <v>0</v>
      </c>
      <c r="F111" s="238">
        <f>data!AA82</f>
        <v>0</v>
      </c>
      <c r="G111" s="238">
        <f>data!AB82</f>
        <v>250</v>
      </c>
      <c r="H111" s="238">
        <f>data!AC82</f>
        <v>0</v>
      </c>
      <c r="I111" s="238">
        <f>data!AD82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302576.01</v>
      </c>
      <c r="E112" s="238">
        <f>data!Z66</f>
        <v>0</v>
      </c>
      <c r="F112" s="238">
        <f>data!AA66</f>
        <v>0</v>
      </c>
      <c r="G112" s="238">
        <f>data!AB66</f>
        <v>115584.93</v>
      </c>
      <c r="H112" s="238">
        <f>data!AC66</f>
        <v>625735.39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37113</v>
      </c>
      <c r="E113" s="238">
        <f>data!Z67</f>
        <v>0</v>
      </c>
      <c r="F113" s="238">
        <f>data!AA67</f>
        <v>0</v>
      </c>
      <c r="G113" s="238">
        <f>data!AB67</f>
        <v>14979</v>
      </c>
      <c r="H113" s="238">
        <f>data!AC67</f>
        <v>12074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1137.95</v>
      </c>
      <c r="E114" s="238">
        <f>data!Z68</f>
        <v>0</v>
      </c>
      <c r="F114" s="238">
        <f>data!AA68</f>
        <v>0</v>
      </c>
      <c r="G114" s="238">
        <f>data!AB68</f>
        <v>191363.04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364.07</v>
      </c>
      <c r="D115" s="238">
        <f>data!Y69</f>
        <v>4490.7199999999993</v>
      </c>
      <c r="E115" s="238">
        <f>data!Z69</f>
        <v>0</v>
      </c>
      <c r="F115" s="238">
        <f>data!AA69</f>
        <v>0</v>
      </c>
      <c r="G115" s="238">
        <f>data!AB69</f>
        <v>47949.83</v>
      </c>
      <c r="H115" s="238">
        <f>data!AC69</f>
        <v>13974.2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297568.53999999998</v>
      </c>
      <c r="D117" s="238">
        <f>data!Y85</f>
        <v>1597558.17</v>
      </c>
      <c r="E117" s="238">
        <f>data!Z85</f>
        <v>0</v>
      </c>
      <c r="F117" s="238">
        <f>data!AA85</f>
        <v>0</v>
      </c>
      <c r="G117" s="238">
        <f>data!AB85</f>
        <v>1835518.73</v>
      </c>
      <c r="H117" s="238">
        <f>data!AC85</f>
        <v>683821.48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-2831336.91</v>
      </c>
      <c r="D120" s="238">
        <f>data!Y87</f>
        <v>-862023.12</v>
      </c>
      <c r="E120" s="238">
        <f>data!Z87</f>
        <v>0</v>
      </c>
      <c r="F120" s="238">
        <f>data!AA87</f>
        <v>0</v>
      </c>
      <c r="G120" s="238">
        <f>data!AB87</f>
        <v>-5735275.4699999997</v>
      </c>
      <c r="H120" s="238">
        <f>data!AC87</f>
        <v>-1111259.03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-20629501.109999999</v>
      </c>
      <c r="D121" s="238">
        <f>data!Y88</f>
        <v>-15278777.77</v>
      </c>
      <c r="E121" s="238">
        <f>data!Z88</f>
        <v>0</v>
      </c>
      <c r="F121" s="238">
        <f>data!AA88</f>
        <v>0</v>
      </c>
      <c r="G121" s="238">
        <f>data!AB88</f>
        <v>-5029550.32</v>
      </c>
      <c r="H121" s="238">
        <f>data!AC88</f>
        <v>-823728.58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-23460838.02</v>
      </c>
      <c r="D122" s="238">
        <f>data!Y89</f>
        <v>-16140800.889999999</v>
      </c>
      <c r="E122" s="238">
        <f>data!Z89</f>
        <v>0</v>
      </c>
      <c r="F122" s="238">
        <f>data!AA89</f>
        <v>0</v>
      </c>
      <c r="G122" s="238">
        <f>data!AB89</f>
        <v>-10764825.789999999</v>
      </c>
      <c r="H122" s="238">
        <f>data!AC89</f>
        <v>-1934987.6099999999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3372</v>
      </c>
      <c r="E124" s="238">
        <f>data!Z90</f>
        <v>0</v>
      </c>
      <c r="F124" s="238">
        <f>data!AA90</f>
        <v>0</v>
      </c>
      <c r="G124" s="238">
        <f>data!AB90</f>
        <v>1361</v>
      </c>
      <c r="H124" s="238">
        <f>data!AC90</f>
        <v>1097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41318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ASTRIA TOPPENISH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2.89</v>
      </c>
      <c r="D138" s="245">
        <f>data!AF60</f>
        <v>0</v>
      </c>
      <c r="E138" s="245">
        <f>data!AG60</f>
        <v>24.1</v>
      </c>
      <c r="F138" s="245">
        <f>data!AH60</f>
        <v>0</v>
      </c>
      <c r="G138" s="245">
        <f>data!AI60</f>
        <v>0</v>
      </c>
      <c r="H138" s="245">
        <f>data!AJ60</f>
        <v>59.01</v>
      </c>
      <c r="I138" s="245">
        <f>data!AK60</f>
        <v>0.08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263260.49</v>
      </c>
      <c r="D139" s="238">
        <f>data!AF61</f>
        <v>0</v>
      </c>
      <c r="E139" s="238">
        <f>data!AG61</f>
        <v>2623065.7000000002</v>
      </c>
      <c r="F139" s="238">
        <f>data!AH61</f>
        <v>0</v>
      </c>
      <c r="G139" s="238">
        <f>data!AI61</f>
        <v>0</v>
      </c>
      <c r="H139" s="238">
        <f>data!AJ61</f>
        <v>9302245.3200000003</v>
      </c>
      <c r="I139" s="238">
        <f>data!AK61</f>
        <v>7279.49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61423</v>
      </c>
      <c r="D140" s="238">
        <f>data!AF62</f>
        <v>0</v>
      </c>
      <c r="E140" s="238">
        <f>data!AG62</f>
        <v>579888</v>
      </c>
      <c r="F140" s="238">
        <f>data!AH62</f>
        <v>0</v>
      </c>
      <c r="G140" s="238">
        <f>data!AI62</f>
        <v>0</v>
      </c>
      <c r="H140" s="238">
        <f>data!AJ62</f>
        <v>1630163</v>
      </c>
      <c r="I140" s="238">
        <f>data!AK62</f>
        <v>1529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39782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22705.040000000001</v>
      </c>
      <c r="D142" s="238">
        <f>data!AF64</f>
        <v>0</v>
      </c>
      <c r="E142" s="238">
        <f>data!AG64</f>
        <v>265385.39</v>
      </c>
      <c r="F142" s="238">
        <f>data!AH64</f>
        <v>0</v>
      </c>
      <c r="G142" s="238">
        <f>data!AI64</f>
        <v>0</v>
      </c>
      <c r="H142" s="238">
        <f>data!AJ64</f>
        <v>196520.33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data!AE82</f>
        <v>0</v>
      </c>
      <c r="D143" s="238">
        <f>data!AF82</f>
        <v>0</v>
      </c>
      <c r="E143" s="238">
        <f>data!AG82</f>
        <v>0</v>
      </c>
      <c r="F143" s="238">
        <f>data!AH82</f>
        <v>0</v>
      </c>
      <c r="G143" s="238">
        <f>data!AI82</f>
        <v>0</v>
      </c>
      <c r="H143" s="238">
        <f>data!AJ82</f>
        <v>83068.08</v>
      </c>
      <c r="I143" s="238">
        <f>data!AK82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150.22999999999999</v>
      </c>
      <c r="D144" s="238">
        <f>data!AF66</f>
        <v>0</v>
      </c>
      <c r="E144" s="238">
        <f>data!AG66</f>
        <v>1302045.76</v>
      </c>
      <c r="F144" s="238">
        <f>data!AH66</f>
        <v>0</v>
      </c>
      <c r="G144" s="238">
        <f>data!AI66</f>
        <v>0</v>
      </c>
      <c r="H144" s="238">
        <f>data!AJ66</f>
        <v>242936.98</v>
      </c>
      <c r="I144" s="238">
        <f>data!AK66</f>
        <v>40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13328</v>
      </c>
      <c r="D145" s="238">
        <f>data!AF67</f>
        <v>0</v>
      </c>
      <c r="E145" s="238">
        <f>data!AG67</f>
        <v>50969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422353.52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439.33</v>
      </c>
      <c r="D147" s="238">
        <f>data!AF69</f>
        <v>0</v>
      </c>
      <c r="E147" s="238">
        <f>data!AG69</f>
        <v>519970.4</v>
      </c>
      <c r="F147" s="238">
        <f>data!AH69</f>
        <v>0</v>
      </c>
      <c r="G147" s="238">
        <f>data!AI69</f>
        <v>0</v>
      </c>
      <c r="H147" s="238">
        <f>data!AJ69</f>
        <v>182814.03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361306.08999999997</v>
      </c>
      <c r="D149" s="238">
        <f>data!AF85</f>
        <v>0</v>
      </c>
      <c r="E149" s="238">
        <f>data!AG85</f>
        <v>5381106.2500000009</v>
      </c>
      <c r="F149" s="238">
        <f>data!AH85</f>
        <v>0</v>
      </c>
      <c r="G149" s="238">
        <f>data!AI85</f>
        <v>0</v>
      </c>
      <c r="H149" s="238">
        <f>data!AJ85</f>
        <v>11977033.18</v>
      </c>
      <c r="I149" s="238">
        <f>data!AK85</f>
        <v>8848.49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-182359</v>
      </c>
      <c r="D152" s="238">
        <f>data!AF87</f>
        <v>0</v>
      </c>
      <c r="E152" s="238">
        <f>data!AG87</f>
        <v>-2224916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-94350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-1861994</v>
      </c>
      <c r="D153" s="238">
        <f>data!AF88</f>
        <v>0</v>
      </c>
      <c r="E153" s="238">
        <f>data!AG88</f>
        <v>-28451085.579999998</v>
      </c>
      <c r="F153" s="238">
        <f>data!AH88</f>
        <v>0</v>
      </c>
      <c r="G153" s="238">
        <f>data!AI88</f>
        <v>0</v>
      </c>
      <c r="H153" s="238">
        <f>data!AJ88</f>
        <v>-16337451.6</v>
      </c>
      <c r="I153" s="238">
        <f>data!AK88</f>
        <v>-20710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-2044353</v>
      </c>
      <c r="D154" s="238">
        <f>data!AF89</f>
        <v>0</v>
      </c>
      <c r="E154" s="238">
        <f>data!AG89</f>
        <v>-30676001.579999998</v>
      </c>
      <c r="F154" s="238">
        <f>data!AH89</f>
        <v>0</v>
      </c>
      <c r="G154" s="238">
        <f>data!AI89</f>
        <v>0</v>
      </c>
      <c r="H154" s="238">
        <f>data!AJ89</f>
        <v>-16337451.6</v>
      </c>
      <c r="I154" s="238">
        <f>data!AK89</f>
        <v>-115060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1211</v>
      </c>
      <c r="D156" s="238">
        <f>data!AF90</f>
        <v>0</v>
      </c>
      <c r="E156" s="238">
        <f>data!AG90</f>
        <v>4631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123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150247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12.12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ASTRIA TOPPENISH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0.46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56535.18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11638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173.76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data!AL82</f>
        <v>0</v>
      </c>
      <c r="D175" s="238">
        <f>data!AM82</f>
        <v>0</v>
      </c>
      <c r="E175" s="238">
        <f>data!AN82</f>
        <v>0</v>
      </c>
      <c r="F175" s="238">
        <f>data!AO82</f>
        <v>0</v>
      </c>
      <c r="G175" s="238">
        <f>data!AP82</f>
        <v>0</v>
      </c>
      <c r="H175" s="238">
        <f>data!AQ82</f>
        <v>0</v>
      </c>
      <c r="I175" s="238">
        <f>data!AR82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68346.939999999988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-40934</v>
      </c>
      <c r="D184" s="238">
        <f>data!AM87</f>
        <v>0</v>
      </c>
      <c r="E184" s="238">
        <f>data!AN87</f>
        <v>0</v>
      </c>
      <c r="F184" s="238">
        <f>data!AO87</f>
        <v>-3732842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-333096</v>
      </c>
      <c r="D185" s="238">
        <f>data!AM88</f>
        <v>0</v>
      </c>
      <c r="E185" s="238">
        <f>data!AN88</f>
        <v>0</v>
      </c>
      <c r="F185" s="238">
        <f>data!AO88</f>
        <v>-216609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-374030</v>
      </c>
      <c r="D186" s="238">
        <f>data!AM89</f>
        <v>0</v>
      </c>
      <c r="E186" s="238">
        <f>data!AN89</f>
        <v>0</v>
      </c>
      <c r="F186" s="238">
        <f>data!AO89</f>
        <v>-3949451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ASTRIA TOPPENISH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5.89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293583.90000000002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69306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349150.54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data!AS82</f>
        <v>0</v>
      </c>
      <c r="D207" s="238">
        <f>data!AT82</f>
        <v>0</v>
      </c>
      <c r="E207" s="238">
        <f>data!AU82</f>
        <v>0</v>
      </c>
      <c r="F207" s="238">
        <f>data!AV82</f>
        <v>0</v>
      </c>
      <c r="G207" s="238">
        <f>data!AW82</f>
        <v>0</v>
      </c>
      <c r="H207" s="238">
        <f>data!AX82</f>
        <v>0</v>
      </c>
      <c r="I207" s="238">
        <f>data!AY82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182.84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24676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1357.98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33862.22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772119.47999999986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-270195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-270195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2242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ASTRIA TOPPENISH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71201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2.69</v>
      </c>
      <c r="H234" s="245">
        <f>data!BE60</f>
        <v>2.71</v>
      </c>
      <c r="I234" s="245">
        <f>data!BF60</f>
        <v>7.39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107075.16</v>
      </c>
      <c r="H235" s="238">
        <f>data!BE61</f>
        <v>156930.51</v>
      </c>
      <c r="I235" s="238">
        <f>data!BF61</f>
        <v>338747.89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26208</v>
      </c>
      <c r="H236" s="238">
        <f>data!BE62</f>
        <v>43294</v>
      </c>
      <c r="I236" s="238">
        <f>data!BF62</f>
        <v>82332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-46305.33</v>
      </c>
      <c r="H238" s="238">
        <f>data!BE64</f>
        <v>68189.440000000002</v>
      </c>
      <c r="I238" s="238">
        <f>data!BF64</f>
        <v>95989.92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data!AZ82</f>
        <v>0</v>
      </c>
      <c r="D239" s="238">
        <f>data!BA82</f>
        <v>0</v>
      </c>
      <c r="E239" s="238">
        <f>data!BB82</f>
        <v>0</v>
      </c>
      <c r="F239" s="238">
        <f>data!BC82</f>
        <v>0</v>
      </c>
      <c r="G239" s="238">
        <f>data!BD82</f>
        <v>0</v>
      </c>
      <c r="H239" s="238">
        <f>data!BE82</f>
        <v>544051.79</v>
      </c>
      <c r="I239" s="238">
        <f>data!BF82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2030.28</v>
      </c>
      <c r="H240" s="238">
        <f>data!BE66</f>
        <v>85015.58</v>
      </c>
      <c r="I240" s="238">
        <f>data!BF66</f>
        <v>272932.62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36067</v>
      </c>
      <c r="H241" s="238">
        <f>data!BE67</f>
        <v>14231</v>
      </c>
      <c r="I241" s="238">
        <f>data!BF67</f>
        <v>5239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15279.76</v>
      </c>
      <c r="I242" s="238">
        <f>data!BF68</f>
        <v>1087.04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5643.65</v>
      </c>
      <c r="H243" s="238">
        <f>data!BE69</f>
        <v>646033.14</v>
      </c>
      <c r="I243" s="238">
        <f>data!BF69</f>
        <v>3911.56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0</v>
      </c>
      <c r="E245" s="238">
        <f>data!BB85</f>
        <v>0</v>
      </c>
      <c r="F245" s="238">
        <f>data!BC85</f>
        <v>0</v>
      </c>
      <c r="G245" s="238">
        <f>data!BD85</f>
        <v>130718.76</v>
      </c>
      <c r="H245" s="238">
        <f>data!BE85</f>
        <v>1028973.43</v>
      </c>
      <c r="I245" s="238">
        <f>data!BF85</f>
        <v>800240.03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3277</v>
      </c>
      <c r="H252" s="254">
        <f>data!BE90</f>
        <v>1293</v>
      </c>
      <c r="I252" s="254">
        <f>data!BF90</f>
        <v>476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ASTRIA TOPPENISH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1</v>
      </c>
      <c r="G266" s="245">
        <f>data!BK60</f>
        <v>0</v>
      </c>
      <c r="H266" s="245">
        <f>data!BL60</f>
        <v>13.35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89649.59</v>
      </c>
      <c r="G267" s="238">
        <f>data!BK61</f>
        <v>0</v>
      </c>
      <c r="H267" s="238">
        <f>data!BL61</f>
        <v>634624.23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17273</v>
      </c>
      <c r="G268" s="238">
        <f>data!BK62</f>
        <v>0</v>
      </c>
      <c r="H268" s="238">
        <f>data!BL62</f>
        <v>149257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15875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68171.13</v>
      </c>
      <c r="E270" s="238">
        <f>data!BI64</f>
        <v>0</v>
      </c>
      <c r="F270" s="238">
        <f>data!BJ64</f>
        <v>45.99</v>
      </c>
      <c r="G270" s="238">
        <f>data!BK64</f>
        <v>744.92</v>
      </c>
      <c r="H270" s="238">
        <f>data!BL64</f>
        <v>11413.37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data!BG82</f>
        <v>0</v>
      </c>
      <c r="D271" s="238">
        <f>data!BH82</f>
        <v>1000</v>
      </c>
      <c r="E271" s="238">
        <f>data!BI82</f>
        <v>0</v>
      </c>
      <c r="F271" s="238">
        <f>data!BJ82</f>
        <v>0</v>
      </c>
      <c r="G271" s="238">
        <f>data!BK82</f>
        <v>0</v>
      </c>
      <c r="H271" s="238">
        <f>data!BL82</f>
        <v>0</v>
      </c>
      <c r="I271" s="238">
        <f>data!BM82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45934.33</v>
      </c>
      <c r="D272" s="238">
        <f>data!BH66</f>
        <v>363739.06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1365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-235.98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2890.6</v>
      </c>
      <c r="E275" s="238">
        <f>data!BI69</f>
        <v>0</v>
      </c>
      <c r="F275" s="238">
        <f>data!BJ69</f>
        <v>73.900000000000006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47299.33</v>
      </c>
      <c r="D277" s="238">
        <f>data!BH85</f>
        <v>434564.81</v>
      </c>
      <c r="E277" s="238">
        <f>data!BI85</f>
        <v>0</v>
      </c>
      <c r="F277" s="238">
        <f>data!BJ85</f>
        <v>122917.48</v>
      </c>
      <c r="G277" s="238">
        <f>data!BK85</f>
        <v>744.92</v>
      </c>
      <c r="H277" s="238">
        <f>data!BL85</f>
        <v>795294.6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124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ASTRIA TOPPENISH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0.86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16.18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589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60016.88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10556.81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data!BN82</f>
        <v>0</v>
      </c>
      <c r="D303" s="238">
        <f>data!BO82</f>
        <v>0</v>
      </c>
      <c r="E303" s="238">
        <f>data!BP82</f>
        <v>0</v>
      </c>
      <c r="F303" s="238">
        <f>data!BQ82</f>
        <v>0</v>
      </c>
      <c r="G303" s="238">
        <f>data!BR82</f>
        <v>0</v>
      </c>
      <c r="H303" s="238">
        <f>data!BS82</f>
        <v>0</v>
      </c>
      <c r="I303" s="238">
        <f>data!BT82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8913.2800000000007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22567.96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56979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19160.28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12141743.15</v>
      </c>
      <c r="D307" s="238">
        <f>data!BO69</f>
        <v>527.5</v>
      </c>
      <c r="E307" s="238">
        <f>data!BP69</f>
        <v>0</v>
      </c>
      <c r="F307" s="238">
        <f>data!BQ69</f>
        <v>0</v>
      </c>
      <c r="G307" s="238">
        <f>data!BR69</f>
        <v>6258.29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12297974.58</v>
      </c>
      <c r="D309" s="238">
        <f>data!BO85</f>
        <v>527.5</v>
      </c>
      <c r="E309" s="238">
        <f>data!BP85</f>
        <v>0</v>
      </c>
      <c r="F309" s="238">
        <f>data!BQ85</f>
        <v>0</v>
      </c>
      <c r="G309" s="238">
        <f>data!BR85</f>
        <v>28826.25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5177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ASTRIA TOPPENISH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1.08</v>
      </c>
      <c r="F330" s="245">
        <f>data!BX60</f>
        <v>1.38</v>
      </c>
      <c r="G330" s="245">
        <f>data!BY60</f>
        <v>4.97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-17691.400000000001</v>
      </c>
      <c r="E331" s="257">
        <f>data!BW61</f>
        <v>243377.29</v>
      </c>
      <c r="F331" s="257">
        <f>data!BX61</f>
        <v>153262.35</v>
      </c>
      <c r="G331" s="257">
        <f>data!BY61</f>
        <v>866291.99</v>
      </c>
      <c r="H331" s="257">
        <f>data!BZ61</f>
        <v>0</v>
      </c>
      <c r="I331" s="257">
        <f>data!CA61</f>
        <v>438.99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-1607</v>
      </c>
      <c r="E332" s="257">
        <f>data!BW62</f>
        <v>40587</v>
      </c>
      <c r="F332" s="257">
        <f>data!BX62</f>
        <v>32281</v>
      </c>
      <c r="G332" s="257">
        <f>data!BY62</f>
        <v>181253</v>
      </c>
      <c r="H332" s="257">
        <f>data!BZ62</f>
        <v>0</v>
      </c>
      <c r="I332" s="257">
        <f>data!CA62</f>
        <v>96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154949.49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83694.28</v>
      </c>
      <c r="E334" s="257">
        <f>data!BW64</f>
        <v>0</v>
      </c>
      <c r="F334" s="257">
        <f>data!BX64</f>
        <v>486.37</v>
      </c>
      <c r="G334" s="257">
        <f>data!BY64</f>
        <v>1293.9100000000001</v>
      </c>
      <c r="H334" s="257">
        <f>data!BZ64</f>
        <v>0</v>
      </c>
      <c r="I334" s="257">
        <f>data!CA64</f>
        <v>-3221.06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data!BU82</f>
        <v>0</v>
      </c>
      <c r="D335" s="257">
        <f>data!BV82</f>
        <v>0</v>
      </c>
      <c r="E335" s="257">
        <f>data!BW82</f>
        <v>0</v>
      </c>
      <c r="F335" s="257">
        <f>data!BX82</f>
        <v>0</v>
      </c>
      <c r="G335" s="257">
        <f>data!BY82</f>
        <v>0</v>
      </c>
      <c r="H335" s="257">
        <f>data!BZ82</f>
        <v>0</v>
      </c>
      <c r="I335" s="257">
        <f>data!CA82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69.02</v>
      </c>
      <c r="E336" s="257">
        <f>data!BW66</f>
        <v>1905887.6</v>
      </c>
      <c r="F336" s="257">
        <f>data!BX66</f>
        <v>46589.599999999999</v>
      </c>
      <c r="G336" s="257">
        <f>data!BY66</f>
        <v>54618.69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4557</v>
      </c>
      <c r="G337" s="257">
        <f>data!BY67</f>
        <v>5756</v>
      </c>
      <c r="H337" s="257">
        <f>data!BZ67</f>
        <v>0</v>
      </c>
      <c r="I337" s="257">
        <f>data!CA67</f>
        <v>6152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9478.9500000000007</v>
      </c>
      <c r="G339" s="257">
        <f>data!BY69</f>
        <v>14001.54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64464.899999999994</v>
      </c>
      <c r="E341" s="238">
        <f>data!BW85</f>
        <v>2344801.38</v>
      </c>
      <c r="F341" s="238">
        <f>data!BX85</f>
        <v>246655.27000000002</v>
      </c>
      <c r="G341" s="238">
        <f>data!BY85</f>
        <v>1123215.1299999999</v>
      </c>
      <c r="H341" s="238">
        <f>data!BZ85</f>
        <v>0</v>
      </c>
      <c r="I341" s="238">
        <f>data!CA85</f>
        <v>3465.9300000000003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414</v>
      </c>
      <c r="G348" s="254">
        <f>data!BY90</f>
        <v>523</v>
      </c>
      <c r="H348" s="254">
        <f>data!BZ90</f>
        <v>0</v>
      </c>
      <c r="I348" s="254">
        <f>data!CA90</f>
        <v>559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ASTRIA TOPPENISH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228.82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8105.31</v>
      </c>
      <c r="E363" s="262"/>
      <c r="F363" s="262"/>
      <c r="G363" s="262"/>
      <c r="H363" s="262"/>
      <c r="I363" s="257">
        <f>data!CE61</f>
        <v>24369077.319999997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748</v>
      </c>
      <c r="E364" s="262"/>
      <c r="F364" s="262"/>
      <c r="G364" s="262"/>
      <c r="H364" s="262"/>
      <c r="I364" s="257">
        <f>data!CE62</f>
        <v>4981173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405444.27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336.31</v>
      </c>
      <c r="E366" s="262"/>
      <c r="F366" s="262"/>
      <c r="G366" s="262"/>
      <c r="H366" s="262"/>
      <c r="I366" s="257">
        <f>data!CE64</f>
        <v>5389095.2000000002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data!CB82</f>
        <v>0</v>
      </c>
      <c r="D367" s="257">
        <f>data!CC82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190312.27</v>
      </c>
      <c r="E368" s="262"/>
      <c r="F368" s="262"/>
      <c r="G368" s="262"/>
      <c r="H368" s="262"/>
      <c r="I368" s="257">
        <f>data!CE66</f>
        <v>7391445.71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146547</v>
      </c>
      <c r="E369" s="262"/>
      <c r="F369" s="262"/>
      <c r="G369" s="262"/>
      <c r="H369" s="262"/>
      <c r="I369" s="257">
        <f>data!CE67</f>
        <v>783648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998489.52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2567428.2599999998</v>
      </c>
      <c r="E371" s="257">
        <f>data!CD69</f>
        <v>0</v>
      </c>
      <c r="F371" s="262"/>
      <c r="G371" s="262"/>
      <c r="H371" s="262"/>
      <c r="I371" s="257">
        <f>data!CE69</f>
        <v>18309936.280000001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2913477.15</v>
      </c>
      <c r="E373" s="257">
        <f>data!CD85</f>
        <v>0</v>
      </c>
      <c r="F373" s="262"/>
      <c r="G373" s="262"/>
      <c r="H373" s="262"/>
      <c r="I373" s="238">
        <f>data!CE85</f>
        <v>62628309.299999997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-40358266.600000001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-160962842.71999997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-201321109.31999996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13315</v>
      </c>
      <c r="E380" s="248"/>
      <c r="F380" s="248"/>
      <c r="G380" s="248"/>
      <c r="H380" s="248"/>
      <c r="I380" s="238">
        <f>data!CE90</f>
        <v>71201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23214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375618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41.33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46" transitionEvaluation="1" transitionEntry="1" codeName="Sheet1">
    <tabColor rgb="FF92D050"/>
    <pageSetUpPr autoPageBreaks="0" fitToPage="1"/>
  </sheetPr>
  <dimension ref="A1:CF716"/>
  <sheetViews>
    <sheetView topLeftCell="A246" zoomScale="80" zoomScaleNormal="80" workbookViewId="0">
      <selection activeCell="C104" sqref="C104:C10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  <c r="AJ43" s="56"/>
    </row>
    <row r="44" spans="1:83" x14ac:dyDescent="0.25">
      <c r="A44" s="16"/>
      <c r="B44" s="16"/>
      <c r="C44" s="329" t="s">
        <v>35</v>
      </c>
      <c r="D44" s="18" t="s">
        <v>36</v>
      </c>
      <c r="E44" s="19" t="s">
        <v>37</v>
      </c>
      <c r="F44" s="18" t="s">
        <v>38</v>
      </c>
      <c r="G44" s="18" t="s">
        <v>39</v>
      </c>
      <c r="H44" s="19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9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9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9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9" t="s">
        <v>83</v>
      </c>
      <c r="AZ44" s="19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2666284.2000000002</v>
      </c>
      <c r="C47" s="273">
        <v>28316.05</v>
      </c>
      <c r="D47" s="273">
        <v>0</v>
      </c>
      <c r="E47" s="273">
        <v>153966.65</v>
      </c>
      <c r="F47" s="273">
        <v>0</v>
      </c>
      <c r="G47" s="273">
        <v>0</v>
      </c>
      <c r="H47" s="273">
        <v>299270.46999999997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13954.26</v>
      </c>
      <c r="P47" s="273">
        <v>370425.73</v>
      </c>
      <c r="Q47" s="273">
        <v>70077.460000000006</v>
      </c>
      <c r="R47" s="273">
        <v>0</v>
      </c>
      <c r="S47" s="273">
        <v>0</v>
      </c>
      <c r="T47" s="273">
        <v>0</v>
      </c>
      <c r="U47" s="273">
        <v>108880.56</v>
      </c>
      <c r="V47" s="273">
        <v>7336.31</v>
      </c>
      <c r="W47" s="273">
        <v>12759.47</v>
      </c>
      <c r="X47" s="273">
        <v>14366.24</v>
      </c>
      <c r="Y47" s="273">
        <v>138009.85999999999</v>
      </c>
      <c r="Z47" s="273">
        <v>0</v>
      </c>
      <c r="AA47" s="273">
        <v>0</v>
      </c>
      <c r="AB47" s="273">
        <v>64371.01</v>
      </c>
      <c r="AC47" s="273">
        <v>0</v>
      </c>
      <c r="AD47" s="273">
        <v>0</v>
      </c>
      <c r="AE47" s="273">
        <v>32033.61</v>
      </c>
      <c r="AF47" s="273">
        <v>0</v>
      </c>
      <c r="AG47" s="273">
        <v>305032.24</v>
      </c>
      <c r="AH47" s="273">
        <v>0</v>
      </c>
      <c r="AI47" s="273">
        <v>0</v>
      </c>
      <c r="AJ47" s="273">
        <v>640055.56000000006</v>
      </c>
      <c r="AK47" s="273">
        <v>46.44</v>
      </c>
      <c r="AL47" s="273">
        <v>3436.15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42172.18</v>
      </c>
      <c r="AZ47" s="273">
        <v>0</v>
      </c>
      <c r="BA47" s="273">
        <v>0</v>
      </c>
      <c r="BB47" s="273">
        <v>0</v>
      </c>
      <c r="BC47" s="273">
        <v>0</v>
      </c>
      <c r="BD47" s="273">
        <v>18258.099999999999</v>
      </c>
      <c r="BE47" s="273">
        <v>30785</v>
      </c>
      <c r="BF47" s="273">
        <v>52490.78</v>
      </c>
      <c r="BG47" s="273">
        <v>0</v>
      </c>
      <c r="BH47" s="273">
        <v>0</v>
      </c>
      <c r="BI47" s="273">
        <v>0</v>
      </c>
      <c r="BJ47" s="273">
        <v>8498.32</v>
      </c>
      <c r="BK47" s="273">
        <v>0</v>
      </c>
      <c r="BL47" s="273">
        <v>84802.75</v>
      </c>
      <c r="BM47" s="273">
        <v>0</v>
      </c>
      <c r="BN47" s="273">
        <v>-1952.5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26177.5</v>
      </c>
      <c r="BW47" s="273">
        <v>6984.84</v>
      </c>
      <c r="BX47" s="273">
        <v>30387.200000000001</v>
      </c>
      <c r="BY47" s="273">
        <v>105342.01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2666284.25</v>
      </c>
    </row>
    <row r="48" spans="1:83" x14ac:dyDescent="0.25">
      <c r="A48" s="25" t="s">
        <v>231</v>
      </c>
      <c r="B48" s="272">
        <v>1800678.8</v>
      </c>
      <c r="C48" s="25">
        <v>17639</v>
      </c>
      <c r="D48" s="25">
        <v>0</v>
      </c>
      <c r="E48" s="25">
        <v>92723</v>
      </c>
      <c r="F48" s="25">
        <v>0</v>
      </c>
      <c r="G48" s="25">
        <v>0</v>
      </c>
      <c r="H48" s="25">
        <v>181241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455</v>
      </c>
      <c r="P48" s="25">
        <v>205204</v>
      </c>
      <c r="Q48" s="25">
        <v>41574</v>
      </c>
      <c r="R48" s="25">
        <v>0</v>
      </c>
      <c r="S48" s="25">
        <v>0</v>
      </c>
      <c r="T48" s="25">
        <v>0</v>
      </c>
      <c r="U48" s="25">
        <v>64161</v>
      </c>
      <c r="V48" s="25">
        <v>5690</v>
      </c>
      <c r="W48" s="25">
        <v>12625</v>
      </c>
      <c r="X48" s="25">
        <v>7811</v>
      </c>
      <c r="Y48" s="25">
        <v>72574</v>
      </c>
      <c r="Z48" s="25">
        <v>0</v>
      </c>
      <c r="AA48" s="25">
        <v>0</v>
      </c>
      <c r="AB48" s="25">
        <v>37841</v>
      </c>
      <c r="AC48" s="25">
        <v>0</v>
      </c>
      <c r="AD48" s="25">
        <v>0</v>
      </c>
      <c r="AE48" s="25">
        <v>19002</v>
      </c>
      <c r="AF48" s="25">
        <v>0</v>
      </c>
      <c r="AG48" s="25">
        <v>183481</v>
      </c>
      <c r="AH48" s="25">
        <v>0</v>
      </c>
      <c r="AI48" s="25">
        <v>0</v>
      </c>
      <c r="AJ48" s="25">
        <v>605566</v>
      </c>
      <c r="AK48" s="25">
        <v>31</v>
      </c>
      <c r="AL48" s="25">
        <v>2346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23023</v>
      </c>
      <c r="AZ48" s="25">
        <v>0</v>
      </c>
      <c r="BA48" s="25">
        <v>0</v>
      </c>
      <c r="BB48" s="25">
        <v>0</v>
      </c>
      <c r="BC48" s="25">
        <v>0</v>
      </c>
      <c r="BD48" s="25">
        <v>9662</v>
      </c>
      <c r="BE48" s="25">
        <v>14432</v>
      </c>
      <c r="BF48" s="25">
        <v>26277</v>
      </c>
      <c r="BG48" s="25">
        <v>0</v>
      </c>
      <c r="BH48" s="25">
        <v>0</v>
      </c>
      <c r="BI48" s="25">
        <v>0</v>
      </c>
      <c r="BJ48" s="25">
        <v>6624</v>
      </c>
      <c r="BK48" s="25">
        <v>0</v>
      </c>
      <c r="BL48" s="25">
        <v>46044</v>
      </c>
      <c r="BM48" s="25">
        <v>0</v>
      </c>
      <c r="BN48" s="25">
        <v>8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14999</v>
      </c>
      <c r="BW48" s="25">
        <v>19315</v>
      </c>
      <c r="BX48" s="25">
        <v>21648</v>
      </c>
      <c r="BY48" s="25">
        <v>68681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</row>
    <row r="49" spans="1:83" x14ac:dyDescent="0.25">
      <c r="A49" s="16" t="s">
        <v>232</v>
      </c>
      <c r="B49" s="25">
        <v>4466963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330">
        <v>781425</v>
      </c>
      <c r="C52" s="25">
        <v>26704</v>
      </c>
      <c r="D52" s="25">
        <v>0</v>
      </c>
      <c r="E52" s="25">
        <v>31543</v>
      </c>
      <c r="F52" s="25">
        <v>0</v>
      </c>
      <c r="G52" s="25">
        <v>0</v>
      </c>
      <c r="H52" s="25">
        <v>50208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78061</v>
      </c>
      <c r="P52" s="25">
        <v>140267</v>
      </c>
      <c r="Q52" s="25">
        <v>0</v>
      </c>
      <c r="R52" s="25">
        <v>0</v>
      </c>
      <c r="S52" s="25">
        <v>0</v>
      </c>
      <c r="T52" s="25">
        <v>0</v>
      </c>
      <c r="U52" s="25">
        <v>31454</v>
      </c>
      <c r="V52" s="25">
        <v>0</v>
      </c>
      <c r="W52" s="25">
        <v>0</v>
      </c>
      <c r="X52" s="25">
        <v>0</v>
      </c>
      <c r="Y52" s="25">
        <v>37598</v>
      </c>
      <c r="Z52" s="25">
        <v>0</v>
      </c>
      <c r="AA52" s="25">
        <v>0</v>
      </c>
      <c r="AB52" s="25">
        <v>15175</v>
      </c>
      <c r="AC52" s="25">
        <v>12232</v>
      </c>
      <c r="AD52" s="25">
        <v>0</v>
      </c>
      <c r="AE52" s="25">
        <v>13503</v>
      </c>
      <c r="AF52" s="25">
        <v>0</v>
      </c>
      <c r="AG52" s="25">
        <v>51636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24998</v>
      </c>
      <c r="AZ52" s="25">
        <v>0</v>
      </c>
      <c r="BA52" s="25">
        <v>0</v>
      </c>
      <c r="BB52" s="25">
        <v>0</v>
      </c>
      <c r="BC52" s="25">
        <v>0</v>
      </c>
      <c r="BD52" s="25">
        <v>36539</v>
      </c>
      <c r="BE52" s="25">
        <v>14417</v>
      </c>
      <c r="BF52" s="25">
        <v>5307</v>
      </c>
      <c r="BG52" s="25">
        <v>1383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57724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4616</v>
      </c>
      <c r="BY52" s="25">
        <v>5831</v>
      </c>
      <c r="BZ52" s="25">
        <v>0</v>
      </c>
      <c r="CA52" s="25">
        <v>0</v>
      </c>
      <c r="CB52" s="25">
        <v>0</v>
      </c>
      <c r="CC52" s="25">
        <v>142229</v>
      </c>
      <c r="CD52" s="25" t="s">
        <v>1058</v>
      </c>
      <c r="CE52" s="25" t="s">
        <v>1058</v>
      </c>
    </row>
    <row r="53" spans="1:83" x14ac:dyDescent="0.25">
      <c r="A53" s="16" t="s">
        <v>232</v>
      </c>
      <c r="B53" s="25">
        <v>781425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241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1282</v>
      </c>
      <c r="D59" s="273">
        <v>0</v>
      </c>
      <c r="E59" s="273">
        <v>1671</v>
      </c>
      <c r="F59" s="273">
        <v>0</v>
      </c>
      <c r="G59" s="273">
        <v>0</v>
      </c>
      <c r="H59" s="273">
        <v>4978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1">
        <v>0</v>
      </c>
      <c r="Q59" s="331">
        <v>0</v>
      </c>
      <c r="R59" s="331">
        <v>0</v>
      </c>
      <c r="S59" s="332">
        <v>0</v>
      </c>
      <c r="T59" s="332">
        <v>0</v>
      </c>
      <c r="U59" s="333">
        <v>0</v>
      </c>
      <c r="V59" s="331">
        <v>0</v>
      </c>
      <c r="W59" s="331">
        <v>0</v>
      </c>
      <c r="X59" s="331">
        <v>0</v>
      </c>
      <c r="Y59" s="331">
        <v>0</v>
      </c>
      <c r="Z59" s="331">
        <v>0</v>
      </c>
      <c r="AA59" s="331">
        <v>0</v>
      </c>
      <c r="AB59" s="332">
        <v>0</v>
      </c>
      <c r="AC59" s="331">
        <v>0</v>
      </c>
      <c r="AD59" s="331">
        <v>0</v>
      </c>
      <c r="AE59" s="331">
        <v>0</v>
      </c>
      <c r="AF59" s="331">
        <v>0</v>
      </c>
      <c r="AG59" s="331">
        <v>0</v>
      </c>
      <c r="AH59" s="331">
        <v>0</v>
      </c>
      <c r="AI59" s="331">
        <v>0</v>
      </c>
      <c r="AJ59" s="331">
        <v>0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26313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70083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2.14</v>
      </c>
      <c r="D60" s="277">
        <v>0</v>
      </c>
      <c r="E60" s="277">
        <v>14.36</v>
      </c>
      <c r="F60" s="277">
        <v>0</v>
      </c>
      <c r="G60" s="277">
        <v>0</v>
      </c>
      <c r="H60" s="277">
        <v>26.93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1.1100000000000001</v>
      </c>
      <c r="P60" s="334">
        <v>27.27</v>
      </c>
      <c r="Q60" s="334">
        <v>4.18</v>
      </c>
      <c r="R60" s="334">
        <v>0</v>
      </c>
      <c r="S60" s="278">
        <v>0</v>
      </c>
      <c r="T60" s="278">
        <v>0</v>
      </c>
      <c r="U60" s="335">
        <v>11.51</v>
      </c>
      <c r="V60" s="334">
        <v>0.66</v>
      </c>
      <c r="W60" s="334">
        <v>0.9</v>
      </c>
      <c r="X60" s="334">
        <v>1.02</v>
      </c>
      <c r="Y60" s="334">
        <v>12.51</v>
      </c>
      <c r="Z60" s="334">
        <v>0</v>
      </c>
      <c r="AA60" s="334">
        <v>0</v>
      </c>
      <c r="AB60" s="278">
        <v>4.76</v>
      </c>
      <c r="AC60" s="334">
        <v>0</v>
      </c>
      <c r="AD60" s="334">
        <v>0</v>
      </c>
      <c r="AE60" s="334">
        <v>2.34</v>
      </c>
      <c r="AF60" s="334">
        <v>0</v>
      </c>
      <c r="AG60" s="334">
        <v>21.62</v>
      </c>
      <c r="AH60" s="334">
        <v>0</v>
      </c>
      <c r="AI60" s="334">
        <v>0</v>
      </c>
      <c r="AJ60" s="334">
        <v>53.11</v>
      </c>
      <c r="AK60" s="334">
        <v>0</v>
      </c>
      <c r="AL60" s="334">
        <v>0.25</v>
      </c>
      <c r="AM60" s="334">
        <v>0</v>
      </c>
      <c r="AN60" s="334">
        <v>0</v>
      </c>
      <c r="AO60" s="334">
        <v>0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6.93</v>
      </c>
      <c r="AZ60" s="334">
        <v>0</v>
      </c>
      <c r="BA60" s="278">
        <v>0</v>
      </c>
      <c r="BB60" s="278">
        <v>0</v>
      </c>
      <c r="BC60" s="278">
        <v>0</v>
      </c>
      <c r="BD60" s="278">
        <v>3.36</v>
      </c>
      <c r="BE60" s="334">
        <v>3.13</v>
      </c>
      <c r="BF60" s="278">
        <v>7.93</v>
      </c>
      <c r="BG60" s="278">
        <v>0</v>
      </c>
      <c r="BH60" s="278">
        <v>0</v>
      </c>
      <c r="BI60" s="278">
        <v>0</v>
      </c>
      <c r="BJ60" s="278">
        <v>1</v>
      </c>
      <c r="BK60" s="278">
        <v>0</v>
      </c>
      <c r="BL60" s="278">
        <v>12.82</v>
      </c>
      <c r="BM60" s="278">
        <v>0</v>
      </c>
      <c r="BN60" s="278">
        <v>1.94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3.33</v>
      </c>
      <c r="BW60" s="278">
        <v>0</v>
      </c>
      <c r="BX60" s="278">
        <v>2.54</v>
      </c>
      <c r="BY60" s="278">
        <v>4.91</v>
      </c>
      <c r="BZ60" s="278">
        <v>0</v>
      </c>
      <c r="CA60" s="278">
        <v>0</v>
      </c>
      <c r="CB60" s="278">
        <v>0</v>
      </c>
      <c r="CC60" s="278">
        <v>0.56999999999999995</v>
      </c>
      <c r="CD60" s="209" t="s">
        <v>247</v>
      </c>
      <c r="CE60" s="227">
        <v>233.13000000000002</v>
      </c>
    </row>
    <row r="61" spans="1:83" x14ac:dyDescent="0.25">
      <c r="A61" s="31" t="s">
        <v>262</v>
      </c>
      <c r="B61" s="16"/>
      <c r="C61" s="273">
        <v>226028.43</v>
      </c>
      <c r="D61" s="273">
        <v>0</v>
      </c>
      <c r="E61" s="273">
        <v>1188138.6299999999</v>
      </c>
      <c r="F61" s="273">
        <v>0</v>
      </c>
      <c r="G61" s="273">
        <v>0</v>
      </c>
      <c r="H61" s="273">
        <v>2322383.69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5824.78</v>
      </c>
      <c r="P61" s="331">
        <v>2629442.73</v>
      </c>
      <c r="Q61" s="331">
        <v>532721.34</v>
      </c>
      <c r="R61" s="331">
        <v>0</v>
      </c>
      <c r="S61" s="280">
        <v>0</v>
      </c>
      <c r="T61" s="280">
        <v>0</v>
      </c>
      <c r="U61" s="333">
        <v>822150.09</v>
      </c>
      <c r="V61" s="331">
        <v>72916.91</v>
      </c>
      <c r="W61" s="331">
        <v>161775.98000000001</v>
      </c>
      <c r="X61" s="331">
        <v>100084.09</v>
      </c>
      <c r="Y61" s="331">
        <v>929954.68</v>
      </c>
      <c r="Z61" s="331">
        <v>0</v>
      </c>
      <c r="AA61" s="331">
        <v>0</v>
      </c>
      <c r="AB61" s="281">
        <v>484892.1</v>
      </c>
      <c r="AC61" s="331">
        <v>0</v>
      </c>
      <c r="AD61" s="331">
        <v>0</v>
      </c>
      <c r="AE61" s="331">
        <v>243485.03</v>
      </c>
      <c r="AF61" s="331">
        <v>0</v>
      </c>
      <c r="AG61" s="331">
        <v>2351089.12</v>
      </c>
      <c r="AH61" s="331">
        <v>0</v>
      </c>
      <c r="AI61" s="331">
        <v>0</v>
      </c>
      <c r="AJ61" s="331">
        <v>7759607.0800000001</v>
      </c>
      <c r="AK61" s="331">
        <v>400.71</v>
      </c>
      <c r="AL61" s="331">
        <v>30067.18</v>
      </c>
      <c r="AM61" s="331">
        <v>0</v>
      </c>
      <c r="AN61" s="331">
        <v>0</v>
      </c>
      <c r="AO61" s="331">
        <v>0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0</v>
      </c>
      <c r="AW61" s="280">
        <v>0</v>
      </c>
      <c r="AX61" s="280">
        <v>0</v>
      </c>
      <c r="AY61" s="331">
        <v>295009.45</v>
      </c>
      <c r="AZ61" s="331">
        <v>0</v>
      </c>
      <c r="BA61" s="280">
        <v>0</v>
      </c>
      <c r="BB61" s="280">
        <v>0</v>
      </c>
      <c r="BC61" s="280">
        <v>0</v>
      </c>
      <c r="BD61" s="280">
        <v>123807.59</v>
      </c>
      <c r="BE61" s="331">
        <v>184926.36</v>
      </c>
      <c r="BF61" s="280">
        <v>336709.86</v>
      </c>
      <c r="BG61" s="280">
        <v>0</v>
      </c>
      <c r="BH61" s="280">
        <v>0</v>
      </c>
      <c r="BI61" s="280">
        <v>0</v>
      </c>
      <c r="BJ61" s="280">
        <v>84882.91</v>
      </c>
      <c r="BK61" s="280">
        <v>0</v>
      </c>
      <c r="BL61" s="280">
        <v>589999.51</v>
      </c>
      <c r="BM61" s="280">
        <v>0</v>
      </c>
      <c r="BN61" s="280">
        <v>101.76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192194.49</v>
      </c>
      <c r="BW61" s="280">
        <v>247493.02</v>
      </c>
      <c r="BX61" s="280">
        <v>277390.08000000002</v>
      </c>
      <c r="BY61" s="280">
        <v>880070.31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23073547.909999996</v>
      </c>
    </row>
    <row r="62" spans="1:83" x14ac:dyDescent="0.25">
      <c r="A62" s="31" t="s">
        <v>10</v>
      </c>
      <c r="B62" s="16"/>
      <c r="C62" s="25">
        <v>45955</v>
      </c>
      <c r="D62" s="25">
        <v>0</v>
      </c>
      <c r="E62" s="25">
        <v>246690</v>
      </c>
      <c r="F62" s="25">
        <v>0</v>
      </c>
      <c r="G62" s="25">
        <v>0</v>
      </c>
      <c r="H62" s="25">
        <v>480511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14409</v>
      </c>
      <c r="P62" s="25">
        <v>575630</v>
      </c>
      <c r="Q62" s="25">
        <v>111651</v>
      </c>
      <c r="R62" s="25">
        <v>0</v>
      </c>
      <c r="S62" s="25">
        <v>0</v>
      </c>
      <c r="T62" s="25">
        <v>0</v>
      </c>
      <c r="U62" s="25">
        <v>173042</v>
      </c>
      <c r="V62" s="25">
        <v>13026</v>
      </c>
      <c r="W62" s="25">
        <v>25384</v>
      </c>
      <c r="X62" s="25">
        <v>22177</v>
      </c>
      <c r="Y62" s="25">
        <v>210584</v>
      </c>
      <c r="Z62" s="25">
        <v>0</v>
      </c>
      <c r="AA62" s="25">
        <v>0</v>
      </c>
      <c r="AB62" s="25">
        <v>102212</v>
      </c>
      <c r="AC62" s="25">
        <v>0</v>
      </c>
      <c r="AD62" s="25">
        <v>0</v>
      </c>
      <c r="AE62" s="25">
        <v>51036</v>
      </c>
      <c r="AF62" s="25">
        <v>0</v>
      </c>
      <c r="AG62" s="25">
        <v>488513</v>
      </c>
      <c r="AH62" s="25">
        <v>0</v>
      </c>
      <c r="AI62" s="25">
        <v>0</v>
      </c>
      <c r="AJ62" s="25">
        <v>1245622</v>
      </c>
      <c r="AK62" s="25">
        <v>77</v>
      </c>
      <c r="AL62" s="25">
        <v>5782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65195</v>
      </c>
      <c r="AZ62" s="25">
        <v>0</v>
      </c>
      <c r="BA62" s="25">
        <v>0</v>
      </c>
      <c r="BB62" s="25">
        <v>0</v>
      </c>
      <c r="BC62" s="25">
        <v>0</v>
      </c>
      <c r="BD62" s="25">
        <v>27920</v>
      </c>
      <c r="BE62" s="25">
        <v>45217</v>
      </c>
      <c r="BF62" s="25">
        <v>78768</v>
      </c>
      <c r="BG62" s="25">
        <v>0</v>
      </c>
      <c r="BH62" s="25">
        <v>0</v>
      </c>
      <c r="BI62" s="25">
        <v>0</v>
      </c>
      <c r="BJ62" s="25">
        <v>15122</v>
      </c>
      <c r="BK62" s="25">
        <v>0</v>
      </c>
      <c r="BL62" s="25">
        <v>130847</v>
      </c>
      <c r="BM62" s="25">
        <v>0</v>
      </c>
      <c r="BN62" s="25">
        <v>-1945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41177</v>
      </c>
      <c r="BW62" s="25">
        <v>26300</v>
      </c>
      <c r="BX62" s="25">
        <v>52035</v>
      </c>
      <c r="BY62" s="25">
        <v>174023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4466960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-84181</v>
      </c>
      <c r="F63" s="273">
        <v>0</v>
      </c>
      <c r="G63" s="273">
        <v>0</v>
      </c>
      <c r="H63" s="273">
        <v>629267.48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32311.3</v>
      </c>
      <c r="P63" s="331">
        <v>-28750</v>
      </c>
      <c r="Q63" s="331">
        <v>0</v>
      </c>
      <c r="R63" s="331">
        <v>0</v>
      </c>
      <c r="S63" s="280">
        <v>0</v>
      </c>
      <c r="T63" s="280">
        <v>0</v>
      </c>
      <c r="U63" s="333">
        <v>-5000</v>
      </c>
      <c r="V63" s="331">
        <v>0</v>
      </c>
      <c r="W63" s="331">
        <v>0</v>
      </c>
      <c r="X63" s="331">
        <v>0</v>
      </c>
      <c r="Y63" s="331">
        <v>0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0</v>
      </c>
      <c r="AF63" s="331">
        <v>0</v>
      </c>
      <c r="AG63" s="331">
        <v>0</v>
      </c>
      <c r="AH63" s="331">
        <v>0</v>
      </c>
      <c r="AI63" s="331">
        <v>0</v>
      </c>
      <c r="AJ63" s="331">
        <v>0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0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47125</v>
      </c>
      <c r="BK63" s="280">
        <v>0</v>
      </c>
      <c r="BL63" s="280">
        <v>0</v>
      </c>
      <c r="BM63" s="280">
        <v>0</v>
      </c>
      <c r="BN63" s="280">
        <v>86398.2</v>
      </c>
      <c r="BO63" s="280">
        <v>0</v>
      </c>
      <c r="BP63" s="280">
        <v>0</v>
      </c>
      <c r="BQ63" s="280">
        <v>0</v>
      </c>
      <c r="BR63" s="280">
        <v>4138.8500000000004</v>
      </c>
      <c r="BS63" s="280">
        <v>0</v>
      </c>
      <c r="BT63" s="280">
        <v>0</v>
      </c>
      <c r="BU63" s="280">
        <v>0</v>
      </c>
      <c r="BV63" s="280">
        <v>0</v>
      </c>
      <c r="BW63" s="280">
        <v>63587.5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744897.33</v>
      </c>
    </row>
    <row r="64" spans="1:83" x14ac:dyDescent="0.25">
      <c r="A64" s="31" t="s">
        <v>264</v>
      </c>
      <c r="B64" s="16"/>
      <c r="C64" s="273">
        <v>163545.81</v>
      </c>
      <c r="D64" s="273">
        <v>0</v>
      </c>
      <c r="E64" s="273">
        <v>63939.79</v>
      </c>
      <c r="F64" s="273">
        <v>0</v>
      </c>
      <c r="G64" s="273">
        <v>0</v>
      </c>
      <c r="H64" s="273">
        <v>23170.05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-6107.38</v>
      </c>
      <c r="P64" s="331">
        <v>3120466.12</v>
      </c>
      <c r="Q64" s="331">
        <v>45208.2</v>
      </c>
      <c r="R64" s="331">
        <v>-3545.84</v>
      </c>
      <c r="S64" s="280">
        <v>35824.199999999997</v>
      </c>
      <c r="T64" s="280">
        <v>0</v>
      </c>
      <c r="U64" s="333">
        <v>871379.68</v>
      </c>
      <c r="V64" s="331">
        <v>1565.09</v>
      </c>
      <c r="W64" s="331">
        <v>283.36</v>
      </c>
      <c r="X64" s="331">
        <v>45564.1</v>
      </c>
      <c r="Y64" s="331">
        <v>18986.03</v>
      </c>
      <c r="Z64" s="331">
        <v>0</v>
      </c>
      <c r="AA64" s="331">
        <v>0</v>
      </c>
      <c r="AB64" s="281">
        <v>968378.14</v>
      </c>
      <c r="AC64" s="331">
        <v>58229.15</v>
      </c>
      <c r="AD64" s="331">
        <v>0</v>
      </c>
      <c r="AE64" s="331">
        <v>40246.050000000003</v>
      </c>
      <c r="AF64" s="331">
        <v>0</v>
      </c>
      <c r="AG64" s="331">
        <v>266300.34000000003</v>
      </c>
      <c r="AH64" s="331">
        <v>0</v>
      </c>
      <c r="AI64" s="331">
        <v>0</v>
      </c>
      <c r="AJ64" s="331">
        <v>268849.12</v>
      </c>
      <c r="AK64" s="331">
        <v>0</v>
      </c>
      <c r="AL64" s="331">
        <v>120.42</v>
      </c>
      <c r="AM64" s="331">
        <v>0</v>
      </c>
      <c r="AN64" s="331">
        <v>0</v>
      </c>
      <c r="AO64" s="331">
        <v>0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0</v>
      </c>
      <c r="AW64" s="280">
        <v>0</v>
      </c>
      <c r="AX64" s="280">
        <v>0</v>
      </c>
      <c r="AY64" s="331">
        <v>323096.18</v>
      </c>
      <c r="AZ64" s="331">
        <v>0</v>
      </c>
      <c r="BA64" s="280">
        <v>0</v>
      </c>
      <c r="BB64" s="280">
        <v>0</v>
      </c>
      <c r="BC64" s="280">
        <v>0</v>
      </c>
      <c r="BD64" s="280">
        <v>-9090.64</v>
      </c>
      <c r="BE64" s="331">
        <v>50946.53</v>
      </c>
      <c r="BF64" s="280">
        <v>95326.3</v>
      </c>
      <c r="BG64" s="280">
        <v>0</v>
      </c>
      <c r="BH64" s="280">
        <v>126188.61</v>
      </c>
      <c r="BI64" s="280">
        <v>0</v>
      </c>
      <c r="BJ64" s="280">
        <v>159.77000000000001</v>
      </c>
      <c r="BK64" s="280">
        <v>0</v>
      </c>
      <c r="BL64" s="280">
        <v>9176.7000000000007</v>
      </c>
      <c r="BM64" s="280">
        <v>0</v>
      </c>
      <c r="BN64" s="280">
        <v>4956.59</v>
      </c>
      <c r="BO64" s="280">
        <v>290.77999999999997</v>
      </c>
      <c r="BP64" s="280">
        <v>0</v>
      </c>
      <c r="BQ64" s="280">
        <v>0</v>
      </c>
      <c r="BR64" s="280">
        <v>301.2</v>
      </c>
      <c r="BS64" s="280">
        <v>0</v>
      </c>
      <c r="BT64" s="280">
        <v>0</v>
      </c>
      <c r="BU64" s="280">
        <v>0</v>
      </c>
      <c r="BV64" s="280">
        <v>32987.120000000003</v>
      </c>
      <c r="BW64" s="280">
        <v>0</v>
      </c>
      <c r="BX64" s="280">
        <v>1310.7</v>
      </c>
      <c r="BY64" s="280">
        <v>7423.5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6625475.7700000014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0</v>
      </c>
      <c r="BE65" s="331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812.12</v>
      </c>
      <c r="D66" s="273">
        <v>0</v>
      </c>
      <c r="E66" s="273">
        <v>1413307.7</v>
      </c>
      <c r="F66" s="273">
        <v>0</v>
      </c>
      <c r="G66" s="273">
        <v>0</v>
      </c>
      <c r="H66" s="273">
        <v>263.73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1">
        <v>169260.33</v>
      </c>
      <c r="Q66" s="331">
        <v>0</v>
      </c>
      <c r="R66" s="331">
        <v>1224658.52</v>
      </c>
      <c r="S66" s="280">
        <v>4118.3999999999996</v>
      </c>
      <c r="T66" s="280">
        <v>54.35</v>
      </c>
      <c r="U66" s="333">
        <v>451310.49</v>
      </c>
      <c r="V66" s="331">
        <v>0</v>
      </c>
      <c r="W66" s="331">
        <v>358800</v>
      </c>
      <c r="X66" s="331">
        <v>0</v>
      </c>
      <c r="Y66" s="331">
        <v>262003.53</v>
      </c>
      <c r="Z66" s="331">
        <v>0</v>
      </c>
      <c r="AA66" s="331">
        <v>0</v>
      </c>
      <c r="AB66" s="281">
        <v>106544.79</v>
      </c>
      <c r="AC66" s="331">
        <v>730037.61</v>
      </c>
      <c r="AD66" s="331">
        <v>0</v>
      </c>
      <c r="AE66" s="331">
        <v>0</v>
      </c>
      <c r="AF66" s="331">
        <v>0</v>
      </c>
      <c r="AG66" s="331">
        <v>1244023.1499999999</v>
      </c>
      <c r="AH66" s="331">
        <v>0</v>
      </c>
      <c r="AI66" s="331">
        <v>0</v>
      </c>
      <c r="AJ66" s="331">
        <v>242561.22</v>
      </c>
      <c r="AK66" s="331">
        <v>5</v>
      </c>
      <c r="AL66" s="331">
        <v>0</v>
      </c>
      <c r="AM66" s="331">
        <v>0</v>
      </c>
      <c r="AN66" s="331">
        <v>0</v>
      </c>
      <c r="AO66" s="331">
        <v>0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0</v>
      </c>
      <c r="AW66" s="280">
        <v>0</v>
      </c>
      <c r="AX66" s="280">
        <v>0</v>
      </c>
      <c r="AY66" s="331">
        <v>3054.88</v>
      </c>
      <c r="AZ66" s="331">
        <v>0</v>
      </c>
      <c r="BA66" s="280">
        <v>0</v>
      </c>
      <c r="BB66" s="280">
        <v>0</v>
      </c>
      <c r="BC66" s="280">
        <v>0</v>
      </c>
      <c r="BD66" s="280">
        <v>5276.38</v>
      </c>
      <c r="BE66" s="331">
        <v>98083.59</v>
      </c>
      <c r="BF66" s="280">
        <v>235455.61</v>
      </c>
      <c r="BG66" s="280">
        <v>38102.910000000003</v>
      </c>
      <c r="BH66" s="280">
        <v>439565.32</v>
      </c>
      <c r="BI66" s="280">
        <v>0</v>
      </c>
      <c r="BJ66" s="280">
        <v>402.16</v>
      </c>
      <c r="BK66" s="280">
        <v>0</v>
      </c>
      <c r="BL66" s="280">
        <v>0</v>
      </c>
      <c r="BM66" s="280">
        <v>0</v>
      </c>
      <c r="BN66" s="280">
        <v>2217.42</v>
      </c>
      <c r="BO66" s="280">
        <v>0</v>
      </c>
      <c r="BP66" s="280">
        <v>0</v>
      </c>
      <c r="BQ66" s="280">
        <v>0</v>
      </c>
      <c r="BR66" s="280">
        <v>26230.87</v>
      </c>
      <c r="BS66" s="280">
        <v>0</v>
      </c>
      <c r="BT66" s="280">
        <v>0</v>
      </c>
      <c r="BU66" s="280">
        <v>0</v>
      </c>
      <c r="BV66" s="280">
        <v>2201.34</v>
      </c>
      <c r="BW66" s="280">
        <v>2300.48</v>
      </c>
      <c r="BX66" s="280">
        <v>44797.73</v>
      </c>
      <c r="BY66" s="280">
        <v>77961.31</v>
      </c>
      <c r="BZ66" s="280">
        <v>0</v>
      </c>
      <c r="CA66" s="280">
        <v>0</v>
      </c>
      <c r="CB66" s="280">
        <v>0</v>
      </c>
      <c r="CC66" s="280">
        <v>171145.59</v>
      </c>
      <c r="CD66" s="24" t="s">
        <v>247</v>
      </c>
      <c r="CE66" s="25">
        <v>7354556.5300000012</v>
      </c>
    </row>
    <row r="67" spans="1:83" x14ac:dyDescent="0.25">
      <c r="A67" s="31" t="s">
        <v>15</v>
      </c>
      <c r="B67" s="16"/>
      <c r="C67" s="25">
        <v>26704</v>
      </c>
      <c r="D67" s="25">
        <v>0</v>
      </c>
      <c r="E67" s="25">
        <v>31543</v>
      </c>
      <c r="F67" s="25">
        <v>0</v>
      </c>
      <c r="G67" s="25">
        <v>0</v>
      </c>
      <c r="H67" s="25">
        <v>50208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78061</v>
      </c>
      <c r="P67" s="25">
        <v>140267</v>
      </c>
      <c r="Q67" s="25">
        <v>0</v>
      </c>
      <c r="R67" s="25">
        <v>0</v>
      </c>
      <c r="S67" s="25">
        <v>0</v>
      </c>
      <c r="T67" s="25">
        <v>0</v>
      </c>
      <c r="U67" s="25">
        <v>31454</v>
      </c>
      <c r="V67" s="25">
        <v>0</v>
      </c>
      <c r="W67" s="25">
        <v>0</v>
      </c>
      <c r="X67" s="25">
        <v>0</v>
      </c>
      <c r="Y67" s="25">
        <v>37598</v>
      </c>
      <c r="Z67" s="25">
        <v>0</v>
      </c>
      <c r="AA67" s="25">
        <v>0</v>
      </c>
      <c r="AB67" s="25">
        <v>15175</v>
      </c>
      <c r="AC67" s="25">
        <v>12232</v>
      </c>
      <c r="AD67" s="25">
        <v>0</v>
      </c>
      <c r="AE67" s="25">
        <v>13503</v>
      </c>
      <c r="AF67" s="25">
        <v>0</v>
      </c>
      <c r="AG67" s="25">
        <v>51636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24998</v>
      </c>
      <c r="AZ67" s="25">
        <v>0</v>
      </c>
      <c r="BA67" s="25">
        <v>0</v>
      </c>
      <c r="BB67" s="25">
        <v>0</v>
      </c>
      <c r="BC67" s="25">
        <v>0</v>
      </c>
      <c r="BD67" s="25">
        <v>36539</v>
      </c>
      <c r="BE67" s="25">
        <v>14417</v>
      </c>
      <c r="BF67" s="25">
        <v>5307</v>
      </c>
      <c r="BG67" s="25">
        <v>1383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57724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4616</v>
      </c>
      <c r="BY67" s="25">
        <v>5831</v>
      </c>
      <c r="BZ67" s="25">
        <v>0</v>
      </c>
      <c r="CA67" s="25">
        <v>0</v>
      </c>
      <c r="CB67" s="25">
        <v>0</v>
      </c>
      <c r="CC67" s="25">
        <v>142229</v>
      </c>
      <c r="CD67" s="24" t="s">
        <v>247</v>
      </c>
      <c r="CE67" s="25">
        <v>781425</v>
      </c>
    </row>
    <row r="68" spans="1:83" x14ac:dyDescent="0.25">
      <c r="A68" s="31" t="s">
        <v>267</v>
      </c>
      <c r="B68" s="25"/>
      <c r="C68" s="273">
        <v>20377.32</v>
      </c>
      <c r="D68" s="273">
        <v>0</v>
      </c>
      <c r="E68" s="273">
        <v>66514.850000000006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452385.46</v>
      </c>
      <c r="Q68" s="331">
        <v>0</v>
      </c>
      <c r="R68" s="331">
        <v>0</v>
      </c>
      <c r="S68" s="280">
        <v>0</v>
      </c>
      <c r="T68" s="280">
        <v>0</v>
      </c>
      <c r="U68" s="333">
        <v>74353.850000000006</v>
      </c>
      <c r="V68" s="331">
        <v>0</v>
      </c>
      <c r="W68" s="331">
        <v>0</v>
      </c>
      <c r="X68" s="331">
        <v>0</v>
      </c>
      <c r="Y68" s="331">
        <v>0</v>
      </c>
      <c r="Z68" s="331">
        <v>0</v>
      </c>
      <c r="AA68" s="331">
        <v>0</v>
      </c>
      <c r="AB68" s="281">
        <v>200568.93</v>
      </c>
      <c r="AC68" s="331">
        <v>2016.87</v>
      </c>
      <c r="AD68" s="331">
        <v>0</v>
      </c>
      <c r="AE68" s="331">
        <v>0</v>
      </c>
      <c r="AF68" s="331">
        <v>0</v>
      </c>
      <c r="AG68" s="331">
        <v>0</v>
      </c>
      <c r="AH68" s="331">
        <v>0</v>
      </c>
      <c r="AI68" s="331">
        <v>0</v>
      </c>
      <c r="AJ68" s="331">
        <v>410472.5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1409.01</v>
      </c>
      <c r="AZ68" s="331">
        <v>0</v>
      </c>
      <c r="BA68" s="280">
        <v>0</v>
      </c>
      <c r="BB68" s="280">
        <v>0</v>
      </c>
      <c r="BC68" s="280">
        <v>0</v>
      </c>
      <c r="BD68" s="280">
        <v>0</v>
      </c>
      <c r="BE68" s="331">
        <v>14906.04</v>
      </c>
      <c r="BF68" s="280">
        <v>1013.6</v>
      </c>
      <c r="BG68" s="280">
        <v>0</v>
      </c>
      <c r="BH68" s="280">
        <v>9854.74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-1516.65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34233.919999999998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1286590.44</v>
      </c>
    </row>
    <row r="69" spans="1:83" x14ac:dyDescent="0.25">
      <c r="A69" s="31" t="s">
        <v>268</v>
      </c>
      <c r="B69" s="16"/>
      <c r="C69" s="25">
        <v>-6472.1400000000012</v>
      </c>
      <c r="D69" s="25">
        <v>0</v>
      </c>
      <c r="E69" s="25">
        <v>1322633.6899999997</v>
      </c>
      <c r="F69" s="25">
        <v>0</v>
      </c>
      <c r="G69" s="25">
        <v>0</v>
      </c>
      <c r="H69" s="25">
        <v>432895.38000000006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-3620.78</v>
      </c>
      <c r="P69" s="25">
        <v>642419.38</v>
      </c>
      <c r="Q69" s="25">
        <v>260.95999999999998</v>
      </c>
      <c r="R69" s="25">
        <v>0</v>
      </c>
      <c r="S69" s="25">
        <v>6469.66</v>
      </c>
      <c r="T69" s="25">
        <v>0</v>
      </c>
      <c r="U69" s="25">
        <v>256166.15999999997</v>
      </c>
      <c r="V69" s="25">
        <v>502.51</v>
      </c>
      <c r="W69" s="25">
        <v>373.75</v>
      </c>
      <c r="X69" s="25">
        <v>377.5</v>
      </c>
      <c r="Y69" s="25">
        <v>104191.26</v>
      </c>
      <c r="Z69" s="25">
        <v>0</v>
      </c>
      <c r="AA69" s="25">
        <v>0</v>
      </c>
      <c r="AB69" s="25">
        <v>33972.979999999996</v>
      </c>
      <c r="AC69" s="25">
        <v>12795.36</v>
      </c>
      <c r="AD69" s="25">
        <v>0</v>
      </c>
      <c r="AE69" s="25">
        <v>4171.4400000000005</v>
      </c>
      <c r="AF69" s="25">
        <v>0</v>
      </c>
      <c r="AG69" s="25">
        <v>657921.96</v>
      </c>
      <c r="AH69" s="25">
        <v>0</v>
      </c>
      <c r="AI69" s="25">
        <v>0</v>
      </c>
      <c r="AJ69" s="25">
        <v>219018.17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102321.01</v>
      </c>
      <c r="AZ69" s="25">
        <v>0</v>
      </c>
      <c r="BA69" s="25">
        <v>0</v>
      </c>
      <c r="BB69" s="25">
        <v>0</v>
      </c>
      <c r="BC69" s="25">
        <v>0</v>
      </c>
      <c r="BD69" s="25">
        <v>-28508.799999999999</v>
      </c>
      <c r="BE69" s="25">
        <v>653267.77</v>
      </c>
      <c r="BF69" s="25">
        <v>869.83</v>
      </c>
      <c r="BG69" s="25">
        <v>0</v>
      </c>
      <c r="BH69" s="25">
        <v>5734.45</v>
      </c>
      <c r="BI69" s="25">
        <v>0</v>
      </c>
      <c r="BJ69" s="25">
        <v>0</v>
      </c>
      <c r="BK69" s="25">
        <v>0</v>
      </c>
      <c r="BL69" s="25">
        <v>15</v>
      </c>
      <c r="BM69" s="25">
        <v>0</v>
      </c>
      <c r="BN69" s="25">
        <v>11564190.27</v>
      </c>
      <c r="BO69" s="25">
        <v>0</v>
      </c>
      <c r="BP69" s="25">
        <v>2105.84</v>
      </c>
      <c r="BQ69" s="25">
        <v>0</v>
      </c>
      <c r="BR69" s="25">
        <v>10466.66</v>
      </c>
      <c r="BS69" s="25">
        <v>0</v>
      </c>
      <c r="BT69" s="25">
        <v>0</v>
      </c>
      <c r="BU69" s="25">
        <v>0</v>
      </c>
      <c r="BV69" s="25">
        <v>63012.03</v>
      </c>
      <c r="BW69" s="25">
        <v>4862.95</v>
      </c>
      <c r="BX69" s="25">
        <v>43133.48</v>
      </c>
      <c r="BY69" s="25">
        <v>65408.82</v>
      </c>
      <c r="BZ69" s="25">
        <v>0</v>
      </c>
      <c r="CA69" s="25">
        <v>0</v>
      </c>
      <c r="CB69" s="25">
        <v>0</v>
      </c>
      <c r="CC69" s="25">
        <v>3462195.32</v>
      </c>
      <c r="CD69" s="25">
        <v>0</v>
      </c>
      <c r="CE69" s="25">
        <v>19633151.869999997</v>
      </c>
    </row>
    <row r="70" spans="1:83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6"/>
      <c r="C71" s="282">
        <v>-10175.27</v>
      </c>
      <c r="D71" s="282">
        <v>0</v>
      </c>
      <c r="E71" s="282">
        <v>1322248.1499999999</v>
      </c>
      <c r="F71" s="282">
        <v>0</v>
      </c>
      <c r="G71" s="282">
        <v>0</v>
      </c>
      <c r="H71" s="282">
        <v>414703.02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-1522.5</v>
      </c>
      <c r="P71" s="282">
        <v>407134.4</v>
      </c>
      <c r="Q71" s="282">
        <v>0</v>
      </c>
      <c r="R71" s="282">
        <v>0</v>
      </c>
      <c r="S71" s="282">
        <v>0</v>
      </c>
      <c r="T71" s="282">
        <v>0</v>
      </c>
      <c r="U71" s="282">
        <v>241608</v>
      </c>
      <c r="V71" s="282">
        <v>0</v>
      </c>
      <c r="W71" s="282">
        <v>0</v>
      </c>
      <c r="X71" s="282">
        <v>0</v>
      </c>
      <c r="Y71" s="282">
        <v>92478.17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644405.39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63840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3174719.36</v>
      </c>
    </row>
    <row r="72" spans="1:83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40780.160000000003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526313.1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567093.26</v>
      </c>
    </row>
    <row r="74" spans="1:83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6"/>
      <c r="C77" s="282">
        <v>2127.98</v>
      </c>
      <c r="D77" s="282">
        <v>0</v>
      </c>
      <c r="E77" s="282">
        <v>327.88</v>
      </c>
      <c r="F77" s="282">
        <v>0</v>
      </c>
      <c r="G77" s="282">
        <v>0</v>
      </c>
      <c r="H77" s="282">
        <v>7132.26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650.73</v>
      </c>
      <c r="P77" s="282">
        <v>158232.66</v>
      </c>
      <c r="Q77" s="282">
        <v>260.95999999999998</v>
      </c>
      <c r="R77" s="282">
        <v>0</v>
      </c>
      <c r="S77" s="282">
        <v>6447.8</v>
      </c>
      <c r="T77" s="282">
        <v>0</v>
      </c>
      <c r="U77" s="282">
        <v>518.84</v>
      </c>
      <c r="V77" s="282">
        <v>0</v>
      </c>
      <c r="W77" s="282">
        <v>0</v>
      </c>
      <c r="X77" s="282">
        <v>0</v>
      </c>
      <c r="Y77" s="282">
        <v>5335.2</v>
      </c>
      <c r="Z77" s="282">
        <v>0</v>
      </c>
      <c r="AA77" s="282">
        <v>0</v>
      </c>
      <c r="AB77" s="282">
        <v>1795</v>
      </c>
      <c r="AC77" s="282">
        <v>12742.57</v>
      </c>
      <c r="AD77" s="282">
        <v>0</v>
      </c>
      <c r="AE77" s="282">
        <v>3638.88</v>
      </c>
      <c r="AF77" s="282">
        <v>0</v>
      </c>
      <c r="AG77" s="282">
        <v>3670.83</v>
      </c>
      <c r="AH77" s="282">
        <v>0</v>
      </c>
      <c r="AI77" s="282">
        <v>0</v>
      </c>
      <c r="AJ77" s="282">
        <v>2652.12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38470.449999999997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94185.97</v>
      </c>
      <c r="BF77" s="282">
        <v>861.97</v>
      </c>
      <c r="BG77" s="282">
        <v>0</v>
      </c>
      <c r="BH77" s="282">
        <v>2083.85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-19.03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3611.59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344728.50999999995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9178809.6799999997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9178809.6799999997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9353.4500000000007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1023</v>
      </c>
      <c r="Q81" s="282">
        <v>0</v>
      </c>
      <c r="R81" s="282">
        <v>0</v>
      </c>
      <c r="S81" s="282">
        <v>0</v>
      </c>
      <c r="T81" s="282">
        <v>0</v>
      </c>
      <c r="U81" s="282">
        <v>3369.61</v>
      </c>
      <c r="V81" s="282">
        <v>0</v>
      </c>
      <c r="W81" s="282">
        <v>45</v>
      </c>
      <c r="X81" s="282">
        <v>0</v>
      </c>
      <c r="Y81" s="282">
        <v>4958</v>
      </c>
      <c r="Z81" s="282">
        <v>0</v>
      </c>
      <c r="AA81" s="282">
        <v>0</v>
      </c>
      <c r="AB81" s="282">
        <v>4776.4799999999996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12254.33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77.77</v>
      </c>
      <c r="BE81" s="282">
        <v>8282.1200000000008</v>
      </c>
      <c r="BF81" s="282">
        <v>7.86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1833281.15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648806.96</v>
      </c>
      <c r="CD81" s="282">
        <v>0</v>
      </c>
      <c r="CE81" s="25">
        <v>2526235.73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581.78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15880.49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205.1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86759.72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550530.64</v>
      </c>
      <c r="BF82" s="282">
        <v>0</v>
      </c>
      <c r="BG82" s="282">
        <v>0</v>
      </c>
      <c r="BH82" s="282">
        <v>3259.1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254.65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657471.48</v>
      </c>
    </row>
    <row r="83" spans="1:84" x14ac:dyDescent="0.25">
      <c r="A83" s="26" t="s">
        <v>282</v>
      </c>
      <c r="B83" s="16"/>
      <c r="C83" s="273">
        <v>1575.15</v>
      </c>
      <c r="D83" s="273">
        <v>0</v>
      </c>
      <c r="E83" s="331">
        <v>57.66</v>
      </c>
      <c r="F83" s="331">
        <v>0</v>
      </c>
      <c r="G83" s="273">
        <v>0</v>
      </c>
      <c r="H83" s="273">
        <v>1124.8699999999999</v>
      </c>
      <c r="I83" s="331">
        <v>0</v>
      </c>
      <c r="J83" s="331">
        <v>0</v>
      </c>
      <c r="K83" s="331">
        <v>0</v>
      </c>
      <c r="L83" s="331">
        <v>0</v>
      </c>
      <c r="M83" s="273">
        <v>0</v>
      </c>
      <c r="N83" s="273">
        <v>0</v>
      </c>
      <c r="O83" s="273">
        <v>-2749.01</v>
      </c>
      <c r="P83" s="331">
        <v>60148.83</v>
      </c>
      <c r="Q83" s="331">
        <v>0</v>
      </c>
      <c r="R83" s="333">
        <v>0</v>
      </c>
      <c r="S83" s="331">
        <v>21.86</v>
      </c>
      <c r="T83" s="273">
        <v>0</v>
      </c>
      <c r="U83" s="331">
        <v>10669.71</v>
      </c>
      <c r="V83" s="331">
        <v>502.51</v>
      </c>
      <c r="W83" s="273">
        <v>328.75</v>
      </c>
      <c r="X83" s="331">
        <v>377.5</v>
      </c>
      <c r="Y83" s="331">
        <v>1214.79</v>
      </c>
      <c r="Z83" s="331">
        <v>0</v>
      </c>
      <c r="AA83" s="331">
        <v>0</v>
      </c>
      <c r="AB83" s="331">
        <v>27401.5</v>
      </c>
      <c r="AC83" s="331">
        <v>52.79</v>
      </c>
      <c r="AD83" s="331">
        <v>0</v>
      </c>
      <c r="AE83" s="331">
        <v>532.55999999999995</v>
      </c>
      <c r="AF83" s="331">
        <v>0</v>
      </c>
      <c r="AG83" s="331">
        <v>9845.74</v>
      </c>
      <c r="AH83" s="331">
        <v>0</v>
      </c>
      <c r="AI83" s="331">
        <v>0</v>
      </c>
      <c r="AJ83" s="331">
        <v>76571.839999999997</v>
      </c>
      <c r="AK83" s="331">
        <v>0</v>
      </c>
      <c r="AL83" s="331">
        <v>0</v>
      </c>
      <c r="AM83" s="331">
        <v>0</v>
      </c>
      <c r="AN83" s="331">
        <v>0</v>
      </c>
      <c r="AO83" s="273">
        <v>0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0</v>
      </c>
      <c r="AX83" s="331">
        <v>0</v>
      </c>
      <c r="AY83" s="331">
        <v>10.56</v>
      </c>
      <c r="AZ83" s="331">
        <v>0</v>
      </c>
      <c r="BA83" s="331">
        <v>0</v>
      </c>
      <c r="BB83" s="331">
        <v>0</v>
      </c>
      <c r="BC83" s="331">
        <v>0</v>
      </c>
      <c r="BD83" s="331">
        <v>-28586.57</v>
      </c>
      <c r="BE83" s="331">
        <v>269.04000000000002</v>
      </c>
      <c r="BF83" s="331">
        <v>0</v>
      </c>
      <c r="BG83" s="331">
        <v>0</v>
      </c>
      <c r="BH83" s="331">
        <v>391.5</v>
      </c>
      <c r="BI83" s="331">
        <v>0</v>
      </c>
      <c r="BJ83" s="331">
        <v>0</v>
      </c>
      <c r="BK83" s="331">
        <v>0</v>
      </c>
      <c r="BL83" s="331">
        <v>15</v>
      </c>
      <c r="BM83" s="331">
        <v>0</v>
      </c>
      <c r="BN83" s="331">
        <v>25805.37</v>
      </c>
      <c r="BO83" s="331">
        <v>0</v>
      </c>
      <c r="BP83" s="331">
        <v>2105.84</v>
      </c>
      <c r="BQ83" s="331">
        <v>0</v>
      </c>
      <c r="BR83" s="331">
        <v>10466.66</v>
      </c>
      <c r="BS83" s="331">
        <v>0</v>
      </c>
      <c r="BT83" s="331">
        <v>0</v>
      </c>
      <c r="BU83" s="331">
        <v>0</v>
      </c>
      <c r="BV83" s="331">
        <v>63012.03</v>
      </c>
      <c r="BW83" s="331">
        <v>4862.95</v>
      </c>
      <c r="BX83" s="331">
        <v>43133.48</v>
      </c>
      <c r="BY83" s="331">
        <v>61542.58</v>
      </c>
      <c r="BZ83" s="331">
        <v>0</v>
      </c>
      <c r="CA83" s="331">
        <v>0</v>
      </c>
      <c r="CB83" s="331">
        <v>0</v>
      </c>
      <c r="CC83" s="331">
        <v>2813388.36</v>
      </c>
      <c r="CD83" s="282">
        <v>0</v>
      </c>
      <c r="CE83" s="25">
        <v>3184093.8499999996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476950.54</v>
      </c>
      <c r="D85" s="25">
        <v>0</v>
      </c>
      <c r="E85" s="25">
        <v>4248586.66</v>
      </c>
      <c r="F85" s="25">
        <v>0</v>
      </c>
      <c r="G85" s="25">
        <v>0</v>
      </c>
      <c r="H85" s="25">
        <v>3938699.3299999996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120877.92000000001</v>
      </c>
      <c r="P85" s="25">
        <v>7701121.0199999996</v>
      </c>
      <c r="Q85" s="25">
        <v>689841.49999999988</v>
      </c>
      <c r="R85" s="25">
        <v>1221112.68</v>
      </c>
      <c r="S85" s="25">
        <v>46412.259999999995</v>
      </c>
      <c r="T85" s="25">
        <v>54.35</v>
      </c>
      <c r="U85" s="25">
        <v>2674856.27</v>
      </c>
      <c r="V85" s="25">
        <v>88010.51</v>
      </c>
      <c r="W85" s="25">
        <v>546617.09</v>
      </c>
      <c r="X85" s="25">
        <v>168202.69</v>
      </c>
      <c r="Y85" s="25">
        <v>1563317.5000000002</v>
      </c>
      <c r="Z85" s="25">
        <v>0</v>
      </c>
      <c r="AA85" s="25">
        <v>0</v>
      </c>
      <c r="AB85" s="25">
        <v>1911743.94</v>
      </c>
      <c r="AC85" s="25">
        <v>815310.99</v>
      </c>
      <c r="AD85" s="25">
        <v>0</v>
      </c>
      <c r="AE85" s="25">
        <v>352441.52</v>
      </c>
      <c r="AF85" s="25">
        <v>0</v>
      </c>
      <c r="AG85" s="25">
        <v>5059483.5699999994</v>
      </c>
      <c r="AH85" s="25">
        <v>0</v>
      </c>
      <c r="AI85" s="25">
        <v>0</v>
      </c>
      <c r="AJ85" s="25">
        <v>10146130.09</v>
      </c>
      <c r="AK85" s="25">
        <v>482.71</v>
      </c>
      <c r="AL85" s="25">
        <v>35969.599999999999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815083.53</v>
      </c>
      <c r="AZ85" s="25">
        <v>0</v>
      </c>
      <c r="BA85" s="25">
        <v>0</v>
      </c>
      <c r="BB85" s="25">
        <v>0</v>
      </c>
      <c r="BC85" s="25">
        <v>0</v>
      </c>
      <c r="BD85" s="25">
        <v>155943.53000000003</v>
      </c>
      <c r="BE85" s="25">
        <v>1061764.29</v>
      </c>
      <c r="BF85" s="25">
        <v>753450.2</v>
      </c>
      <c r="BG85" s="25">
        <v>39485.910000000003</v>
      </c>
      <c r="BH85" s="25">
        <v>581343.12</v>
      </c>
      <c r="BI85" s="25">
        <v>0</v>
      </c>
      <c r="BJ85" s="25">
        <v>147691.84</v>
      </c>
      <c r="BK85" s="25">
        <v>0</v>
      </c>
      <c r="BL85" s="25">
        <v>730038.21</v>
      </c>
      <c r="BM85" s="25">
        <v>0</v>
      </c>
      <c r="BN85" s="25">
        <v>11712126.59</v>
      </c>
      <c r="BO85" s="25">
        <v>290.77999999999997</v>
      </c>
      <c r="BP85" s="25">
        <v>2105.84</v>
      </c>
      <c r="BQ85" s="25">
        <v>0</v>
      </c>
      <c r="BR85" s="25">
        <v>41137.58</v>
      </c>
      <c r="BS85" s="25">
        <v>0</v>
      </c>
      <c r="BT85" s="25">
        <v>0</v>
      </c>
      <c r="BU85" s="25">
        <v>0</v>
      </c>
      <c r="BV85" s="25">
        <v>365805.9</v>
      </c>
      <c r="BW85" s="25">
        <v>344543.95</v>
      </c>
      <c r="BX85" s="25">
        <v>423282.99</v>
      </c>
      <c r="BY85" s="25">
        <v>1210717.9400000002</v>
      </c>
      <c r="BZ85" s="25">
        <v>0</v>
      </c>
      <c r="CA85" s="25">
        <v>0</v>
      </c>
      <c r="CB85" s="25">
        <v>0</v>
      </c>
      <c r="CC85" s="25">
        <v>3775569.9099999997</v>
      </c>
      <c r="CD85" s="25">
        <v>0</v>
      </c>
      <c r="CE85" s="25">
        <v>63966604.850000009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-1060497</v>
      </c>
      <c r="D87" s="273">
        <v>0</v>
      </c>
      <c r="E87" s="273">
        <v>-4670713</v>
      </c>
      <c r="F87" s="273">
        <v>0</v>
      </c>
      <c r="G87" s="273">
        <v>0</v>
      </c>
      <c r="H87" s="273">
        <v>-11116570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1608</v>
      </c>
      <c r="P87" s="273">
        <v>-1990055.51</v>
      </c>
      <c r="Q87" s="273">
        <v>-13728.52</v>
      </c>
      <c r="R87" s="273">
        <v>-104315.65</v>
      </c>
      <c r="S87" s="273">
        <v>-41550</v>
      </c>
      <c r="T87" s="273">
        <v>0</v>
      </c>
      <c r="U87" s="273">
        <v>-5863825.0999999996</v>
      </c>
      <c r="V87" s="273">
        <v>-590510.67000000004</v>
      </c>
      <c r="W87" s="273">
        <v>-118630.13</v>
      </c>
      <c r="X87" s="273">
        <v>-3391923.96</v>
      </c>
      <c r="Y87" s="273">
        <v>-1030104.09</v>
      </c>
      <c r="Z87" s="273">
        <v>0</v>
      </c>
      <c r="AA87" s="273">
        <v>0</v>
      </c>
      <c r="AB87" s="273">
        <v>-6988160.9699999997</v>
      </c>
      <c r="AC87" s="273">
        <v>-1981244.16</v>
      </c>
      <c r="AD87" s="273">
        <v>0</v>
      </c>
      <c r="AE87" s="273">
        <v>-247254</v>
      </c>
      <c r="AF87" s="273">
        <v>0</v>
      </c>
      <c r="AG87" s="273">
        <v>-2659497</v>
      </c>
      <c r="AH87" s="273">
        <v>0</v>
      </c>
      <c r="AI87" s="273">
        <v>0</v>
      </c>
      <c r="AJ87" s="273">
        <v>0</v>
      </c>
      <c r="AK87" s="273">
        <v>-79008</v>
      </c>
      <c r="AL87" s="273">
        <v>-42725</v>
      </c>
      <c r="AM87" s="273">
        <v>0</v>
      </c>
      <c r="AN87" s="273">
        <v>0</v>
      </c>
      <c r="AO87" s="273">
        <v>-1999261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-57729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-44045694.759999998</v>
      </c>
    </row>
    <row r="88" spans="1:84" x14ac:dyDescent="0.25">
      <c r="A88" s="21" t="s">
        <v>287</v>
      </c>
      <c r="B88" s="16"/>
      <c r="C88" s="273">
        <v>281.83</v>
      </c>
      <c r="D88" s="273">
        <v>0</v>
      </c>
      <c r="E88" s="273">
        <v>-1725486.5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909</v>
      </c>
      <c r="P88" s="273">
        <v>-64611835.509999998</v>
      </c>
      <c r="Q88" s="273">
        <v>-1383008.3</v>
      </c>
      <c r="R88" s="273">
        <v>-467467.33</v>
      </c>
      <c r="S88" s="273">
        <v>-388312.16</v>
      </c>
      <c r="T88" s="273">
        <v>-213654.05</v>
      </c>
      <c r="U88" s="273">
        <v>-15456814.33</v>
      </c>
      <c r="V88" s="273">
        <v>-1770385</v>
      </c>
      <c r="W88" s="273">
        <v>-1835216.2</v>
      </c>
      <c r="X88" s="273">
        <v>-21467268.84</v>
      </c>
      <c r="Y88" s="273">
        <v>-12729752.23</v>
      </c>
      <c r="Z88" s="273">
        <v>0</v>
      </c>
      <c r="AA88" s="273">
        <v>0</v>
      </c>
      <c r="AB88" s="273">
        <v>-5040681.7300000004</v>
      </c>
      <c r="AC88" s="273">
        <v>-775676.34</v>
      </c>
      <c r="AD88" s="273">
        <v>0</v>
      </c>
      <c r="AE88" s="273">
        <v>-1864698</v>
      </c>
      <c r="AF88" s="273">
        <v>0</v>
      </c>
      <c r="AG88" s="273">
        <v>-25336633.579999998</v>
      </c>
      <c r="AH88" s="273">
        <v>0</v>
      </c>
      <c r="AI88" s="273">
        <v>0</v>
      </c>
      <c r="AJ88" s="273">
        <v>-14269489.289999999</v>
      </c>
      <c r="AK88" s="273">
        <v>-8435</v>
      </c>
      <c r="AL88" s="273">
        <v>-163566</v>
      </c>
      <c r="AM88" s="273">
        <v>0</v>
      </c>
      <c r="AN88" s="273">
        <v>0</v>
      </c>
      <c r="AO88" s="273">
        <v>-145977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-319194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-169972360.56</v>
      </c>
    </row>
    <row r="89" spans="1:84" x14ac:dyDescent="0.25">
      <c r="A89" s="21" t="s">
        <v>288</v>
      </c>
      <c r="B89" s="16"/>
      <c r="C89" s="25">
        <v>-1060215.17</v>
      </c>
      <c r="D89" s="25">
        <v>0</v>
      </c>
      <c r="E89" s="25">
        <v>-6396199.5</v>
      </c>
      <c r="F89" s="25">
        <v>0</v>
      </c>
      <c r="G89" s="25">
        <v>0</v>
      </c>
      <c r="H89" s="25">
        <v>-11116570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2517</v>
      </c>
      <c r="P89" s="25">
        <v>-66601891.019999996</v>
      </c>
      <c r="Q89" s="25">
        <v>-1396736.82</v>
      </c>
      <c r="R89" s="25">
        <v>-571782.98</v>
      </c>
      <c r="S89" s="25">
        <v>-429862.16</v>
      </c>
      <c r="T89" s="25">
        <v>-213654.05</v>
      </c>
      <c r="U89" s="25">
        <v>-21320639.43</v>
      </c>
      <c r="V89" s="25">
        <v>-2360895.67</v>
      </c>
      <c r="W89" s="25">
        <v>-1953846.33</v>
      </c>
      <c r="X89" s="25">
        <v>-24859192.800000001</v>
      </c>
      <c r="Y89" s="25">
        <v>-13759856.32</v>
      </c>
      <c r="Z89" s="25">
        <v>0</v>
      </c>
      <c r="AA89" s="25">
        <v>0</v>
      </c>
      <c r="AB89" s="25">
        <v>-12028842.699999999</v>
      </c>
      <c r="AC89" s="25">
        <v>-2756920.5</v>
      </c>
      <c r="AD89" s="25">
        <v>0</v>
      </c>
      <c r="AE89" s="25">
        <v>-2111952</v>
      </c>
      <c r="AF89" s="25">
        <v>0</v>
      </c>
      <c r="AG89" s="25">
        <v>-27996130.579999998</v>
      </c>
      <c r="AH89" s="25">
        <v>0</v>
      </c>
      <c r="AI89" s="25">
        <v>0</v>
      </c>
      <c r="AJ89" s="25">
        <v>-14269489.289999999</v>
      </c>
      <c r="AK89" s="25">
        <v>-87443</v>
      </c>
      <c r="AL89" s="25">
        <v>-206291</v>
      </c>
      <c r="AM89" s="25">
        <v>0</v>
      </c>
      <c r="AN89" s="25">
        <v>0</v>
      </c>
      <c r="AO89" s="25">
        <v>-2145238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-376923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-214018055.31999996</v>
      </c>
    </row>
    <row r="90" spans="1:84" x14ac:dyDescent="0.25">
      <c r="A90" s="21" t="s">
        <v>289</v>
      </c>
      <c r="B90" s="25"/>
      <c r="C90" s="273">
        <v>2395</v>
      </c>
      <c r="D90" s="273">
        <v>0</v>
      </c>
      <c r="E90" s="273">
        <v>2829</v>
      </c>
      <c r="F90" s="273">
        <v>0</v>
      </c>
      <c r="G90" s="273">
        <v>0</v>
      </c>
      <c r="H90" s="273">
        <v>4503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7001</v>
      </c>
      <c r="P90" s="273">
        <v>12580</v>
      </c>
      <c r="Q90" s="273">
        <v>0</v>
      </c>
      <c r="R90" s="273">
        <v>0</v>
      </c>
      <c r="S90" s="273">
        <v>0</v>
      </c>
      <c r="T90" s="273">
        <v>0</v>
      </c>
      <c r="U90" s="273">
        <v>2821</v>
      </c>
      <c r="V90" s="273">
        <v>0</v>
      </c>
      <c r="W90" s="273">
        <v>0</v>
      </c>
      <c r="X90" s="273">
        <v>0</v>
      </c>
      <c r="Y90" s="273">
        <v>3372</v>
      </c>
      <c r="Z90" s="273">
        <v>0</v>
      </c>
      <c r="AA90" s="273">
        <v>0</v>
      </c>
      <c r="AB90" s="273">
        <v>1361</v>
      </c>
      <c r="AC90" s="273">
        <v>1097</v>
      </c>
      <c r="AD90" s="273">
        <v>0</v>
      </c>
      <c r="AE90" s="273">
        <v>1211</v>
      </c>
      <c r="AF90" s="273">
        <v>0</v>
      </c>
      <c r="AG90" s="273">
        <v>4631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2242</v>
      </c>
      <c r="AZ90" s="273">
        <v>0</v>
      </c>
      <c r="BA90" s="273">
        <v>0</v>
      </c>
      <c r="BB90" s="273">
        <v>0</v>
      </c>
      <c r="BC90" s="273">
        <v>0</v>
      </c>
      <c r="BD90" s="273">
        <v>3277</v>
      </c>
      <c r="BE90" s="273">
        <v>1293</v>
      </c>
      <c r="BF90" s="273">
        <v>476</v>
      </c>
      <c r="BG90" s="273">
        <v>124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5177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414</v>
      </c>
      <c r="BY90" s="273">
        <v>523</v>
      </c>
      <c r="BZ90" s="273">
        <v>0</v>
      </c>
      <c r="CA90" s="273">
        <v>0</v>
      </c>
      <c r="CB90" s="273">
        <v>0</v>
      </c>
      <c r="CC90" s="273">
        <v>12756</v>
      </c>
      <c r="CD90" s="224" t="s">
        <v>247</v>
      </c>
      <c r="CE90" s="25">
        <v>70083</v>
      </c>
      <c r="CF90" s="25">
        <v>0</v>
      </c>
    </row>
    <row r="91" spans="1:84" x14ac:dyDescent="0.25">
      <c r="A91" s="21" t="s">
        <v>290</v>
      </c>
      <c r="B91" s="16"/>
      <c r="C91" s="273">
        <v>5145</v>
      </c>
      <c r="D91" s="273">
        <v>0</v>
      </c>
      <c r="E91" s="273">
        <v>0</v>
      </c>
      <c r="F91" s="273">
        <v>0</v>
      </c>
      <c r="G91" s="273">
        <v>0</v>
      </c>
      <c r="H91" s="273">
        <v>16822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4025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321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26313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0</v>
      </c>
      <c r="CF92" s="16"/>
    </row>
    <row r="93" spans="1:84" x14ac:dyDescent="0.25">
      <c r="A93" s="21" t="s">
        <v>292</v>
      </c>
      <c r="B93" s="16"/>
      <c r="C93" s="273">
        <v>77276</v>
      </c>
      <c r="D93" s="273">
        <v>0</v>
      </c>
      <c r="E93" s="273">
        <v>0</v>
      </c>
      <c r="F93" s="273">
        <v>0</v>
      </c>
      <c r="G93" s="273">
        <v>0</v>
      </c>
      <c r="H93" s="273">
        <v>28817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76086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22520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98545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303244</v>
      </c>
      <c r="CF93" s="25">
        <v>0</v>
      </c>
    </row>
    <row r="94" spans="1:84" x14ac:dyDescent="0.25">
      <c r="A94" s="21" t="s">
        <v>293</v>
      </c>
      <c r="B94" s="16"/>
      <c r="C94" s="277">
        <v>1</v>
      </c>
      <c r="D94" s="277">
        <v>0</v>
      </c>
      <c r="E94" s="277">
        <v>6.45</v>
      </c>
      <c r="F94" s="277">
        <v>0</v>
      </c>
      <c r="G94" s="277">
        <v>0</v>
      </c>
      <c r="H94" s="277">
        <v>7.69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1</v>
      </c>
      <c r="P94" s="334">
        <v>12.86</v>
      </c>
      <c r="Q94" s="334">
        <v>4.18</v>
      </c>
      <c r="R94" s="334">
        <v>0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10.64</v>
      </c>
      <c r="AH94" s="334">
        <v>0</v>
      </c>
      <c r="AI94" s="334">
        <v>0</v>
      </c>
      <c r="AJ94" s="334">
        <v>0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43.82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98948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615</v>
      </c>
      <c r="D127" s="295">
        <v>7931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6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6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6" x14ac:dyDescent="0.25">
      <c r="A131" s="21" t="s">
        <v>337</v>
      </c>
      <c r="B131" s="16"/>
      <c r="C131" s="17" t="s">
        <v>193</v>
      </c>
      <c r="D131" s="16"/>
      <c r="E131" s="16"/>
    </row>
    <row r="132" spans="1:6" x14ac:dyDescent="0.25">
      <c r="A132" s="16" t="s">
        <v>338</v>
      </c>
      <c r="B132" s="35" t="s">
        <v>299</v>
      </c>
      <c r="C132" s="292">
        <v>7</v>
      </c>
      <c r="D132" s="16"/>
      <c r="E132" s="16"/>
    </row>
    <row r="133" spans="1:6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6" x14ac:dyDescent="0.25">
      <c r="A134" s="16" t="s">
        <v>340</v>
      </c>
      <c r="B134" s="35" t="s">
        <v>299</v>
      </c>
      <c r="C134" s="292">
        <v>16</v>
      </c>
      <c r="D134" s="16"/>
      <c r="E134" s="16"/>
    </row>
    <row r="135" spans="1:6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6" x14ac:dyDescent="0.25">
      <c r="A136" s="16" t="s">
        <v>342</v>
      </c>
      <c r="B136" s="35" t="s">
        <v>299</v>
      </c>
      <c r="C136" s="292">
        <v>10</v>
      </c>
      <c r="D136" s="16"/>
      <c r="E136" s="16"/>
      <c r="F136" s="56"/>
    </row>
    <row r="137" spans="1:6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6" x14ac:dyDescent="0.25">
      <c r="A138" s="16" t="s">
        <v>122</v>
      </c>
      <c r="B138" s="35" t="s">
        <v>299</v>
      </c>
      <c r="C138" s="292">
        <v>15</v>
      </c>
      <c r="D138" s="16"/>
      <c r="E138" s="16"/>
    </row>
    <row r="139" spans="1:6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6" x14ac:dyDescent="0.25">
      <c r="A140" s="16" t="s">
        <v>345</v>
      </c>
      <c r="B140" s="35"/>
      <c r="C140" s="292">
        <v>0</v>
      </c>
      <c r="D140" s="16"/>
      <c r="E140" s="16"/>
    </row>
    <row r="141" spans="1:6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6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6" x14ac:dyDescent="0.25">
      <c r="A143" s="16" t="s">
        <v>347</v>
      </c>
      <c r="B143" s="16"/>
      <c r="C143" s="22"/>
      <c r="D143" s="16"/>
      <c r="E143" s="25">
        <v>48</v>
      </c>
    </row>
    <row r="144" spans="1:6" x14ac:dyDescent="0.25">
      <c r="A144" s="16" t="s">
        <v>348</v>
      </c>
      <c r="B144" s="35" t="s">
        <v>299</v>
      </c>
      <c r="C144" s="292">
        <v>78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257</v>
      </c>
      <c r="C154" s="295">
        <v>269</v>
      </c>
      <c r="D154" s="295">
        <v>89</v>
      </c>
      <c r="E154" s="25">
        <v>615</v>
      </c>
    </row>
    <row r="155" spans="1:6" x14ac:dyDescent="0.25">
      <c r="A155" s="16" t="s">
        <v>241</v>
      </c>
      <c r="B155" s="295">
        <v>3081</v>
      </c>
      <c r="C155" s="295">
        <v>4298</v>
      </c>
      <c r="D155" s="295">
        <v>552</v>
      </c>
      <c r="E155" s="25">
        <v>7931</v>
      </c>
    </row>
    <row r="156" spans="1:6" x14ac:dyDescent="0.25">
      <c r="A156" s="16" t="s">
        <v>355</v>
      </c>
      <c r="B156" s="295">
        <v>27033.489722963724</v>
      </c>
      <c r="C156" s="295">
        <v>36372.210149045619</v>
      </c>
      <c r="D156" s="295">
        <v>41511.30012799066</v>
      </c>
      <c r="E156" s="25">
        <v>104917</v>
      </c>
    </row>
    <row r="157" spans="1:6" x14ac:dyDescent="0.25">
      <c r="A157" s="16" t="s">
        <v>286</v>
      </c>
      <c r="B157" s="295">
        <v>16601829</v>
      </c>
      <c r="C157" s="295">
        <v>19782923</v>
      </c>
      <c r="D157" s="295">
        <v>7660943</v>
      </c>
      <c r="E157" s="25">
        <v>44045695</v>
      </c>
      <c r="F157" s="14"/>
    </row>
    <row r="158" spans="1:6" x14ac:dyDescent="0.25">
      <c r="A158" s="16" t="s">
        <v>287</v>
      </c>
      <c r="B158" s="295">
        <v>43965369</v>
      </c>
      <c r="C158" s="295">
        <v>59153208</v>
      </c>
      <c r="D158" s="295">
        <v>66853784</v>
      </c>
      <c r="E158" s="25">
        <v>169972361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1467327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177068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254692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1896481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658347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13048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4466963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803685.89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482904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1286589.8900000001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550456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16636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567092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91419.23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2434816.5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2526235.73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2663933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2663933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550000</v>
      </c>
      <c r="C211" s="292">
        <v>0</v>
      </c>
      <c r="D211" s="295">
        <v>0</v>
      </c>
      <c r="E211" s="25">
        <v>550000</v>
      </c>
    </row>
    <row r="212" spans="1:5" x14ac:dyDescent="0.25">
      <c r="A212" s="16" t="s">
        <v>390</v>
      </c>
      <c r="B212" s="295">
        <v>26953</v>
      </c>
      <c r="C212" s="292">
        <v>0</v>
      </c>
      <c r="D212" s="295">
        <v>0</v>
      </c>
      <c r="E212" s="25">
        <v>26953</v>
      </c>
    </row>
    <row r="213" spans="1:5" x14ac:dyDescent="0.25">
      <c r="A213" s="16" t="s">
        <v>391</v>
      </c>
      <c r="B213" s="295">
        <v>8244365</v>
      </c>
      <c r="C213" s="292">
        <v>0</v>
      </c>
      <c r="D213" s="295">
        <v>0</v>
      </c>
      <c r="E213" s="25">
        <v>8244365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5793774</v>
      </c>
      <c r="C216" s="292">
        <v>873587.94</v>
      </c>
      <c r="D216" s="295">
        <v>593435</v>
      </c>
      <c r="E216" s="25">
        <v>6073926.9399999995</v>
      </c>
    </row>
    <row r="217" spans="1:5" x14ac:dyDescent="0.25">
      <c r="A217" s="16" t="s">
        <v>395</v>
      </c>
      <c r="B217" s="295">
        <v>407983</v>
      </c>
      <c r="C217" s="292">
        <v>6912</v>
      </c>
      <c r="D217" s="295">
        <v>12008</v>
      </c>
      <c r="E217" s="25">
        <v>402887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1108989</v>
      </c>
      <c r="C219" s="292">
        <v>554253</v>
      </c>
      <c r="D219" s="295">
        <v>840906</v>
      </c>
      <c r="E219" s="25">
        <v>822336</v>
      </c>
    </row>
    <row r="220" spans="1:5" x14ac:dyDescent="0.25">
      <c r="A220" s="16" t="s">
        <v>229</v>
      </c>
      <c r="B220" s="25">
        <v>16132064</v>
      </c>
      <c r="C220" s="225">
        <v>1434752.94</v>
      </c>
      <c r="D220" s="25">
        <v>1446349</v>
      </c>
      <c r="E220" s="25">
        <v>16120467.939999999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6254</v>
      </c>
      <c r="C225" s="292">
        <v>1797</v>
      </c>
      <c r="D225" s="295">
        <v>0</v>
      </c>
      <c r="E225" s="25">
        <v>8051</v>
      </c>
    </row>
    <row r="226" spans="1:6" x14ac:dyDescent="0.25">
      <c r="A226" s="16" t="s">
        <v>391</v>
      </c>
      <c r="B226" s="295">
        <v>2550677</v>
      </c>
      <c r="C226" s="292">
        <v>481120</v>
      </c>
      <c r="D226" s="295">
        <v>0</v>
      </c>
      <c r="E226" s="25">
        <v>3031797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6" x14ac:dyDescent="0.25">
      <c r="A229" s="16" t="s">
        <v>394</v>
      </c>
      <c r="B229" s="295">
        <v>1350666</v>
      </c>
      <c r="C229" s="292">
        <v>247119</v>
      </c>
      <c r="D229" s="295">
        <v>4984</v>
      </c>
      <c r="E229" s="25">
        <v>1592801</v>
      </c>
    </row>
    <row r="230" spans="1:6" x14ac:dyDescent="0.25">
      <c r="A230" s="16" t="s">
        <v>395</v>
      </c>
      <c r="B230" s="295">
        <v>258772</v>
      </c>
      <c r="C230" s="292">
        <v>37917</v>
      </c>
      <c r="D230" s="295">
        <v>0</v>
      </c>
      <c r="E230" s="25">
        <v>296689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4166369</v>
      </c>
      <c r="C233" s="225">
        <v>767953</v>
      </c>
      <c r="D233" s="25">
        <v>4984</v>
      </c>
      <c r="E233" s="25">
        <v>4929338</v>
      </c>
    </row>
    <row r="234" spans="1:6" x14ac:dyDescent="0.25">
      <c r="A234" s="16"/>
      <c r="B234" s="16"/>
      <c r="C234" s="22"/>
      <c r="D234" s="16"/>
      <c r="E234" s="16"/>
      <c r="F234" s="11">
        <v>11191129.939999999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1" t="s">
        <v>400</v>
      </c>
      <c r="C236" s="341"/>
      <c r="D236" s="30"/>
      <c r="E236" s="30"/>
    </row>
    <row r="237" spans="1:6" x14ac:dyDescent="0.25">
      <c r="A237" s="43" t="s">
        <v>400</v>
      </c>
      <c r="B237" s="30"/>
      <c r="C237" s="292">
        <v>-1756052</v>
      </c>
      <c r="D237" s="32">
        <v>-1756052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48951192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68583189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5958960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1184760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31000834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5187436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160866371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79217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1877277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1956494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8" x14ac:dyDescent="0.25">
      <c r="A257" s="16"/>
      <c r="B257" s="16"/>
      <c r="C257" s="22"/>
      <c r="D257" s="16"/>
      <c r="E257" s="16"/>
    </row>
    <row r="258" spans="1:8" x14ac:dyDescent="0.25">
      <c r="A258" s="16" t="s">
        <v>417</v>
      </c>
      <c r="B258" s="16"/>
      <c r="C258" s="22"/>
      <c r="D258" s="25">
        <v>161066813</v>
      </c>
      <c r="E258" s="16"/>
    </row>
    <row r="259" spans="1:8" x14ac:dyDescent="0.25">
      <c r="A259" s="16"/>
      <c r="B259" s="16"/>
      <c r="C259" s="22"/>
      <c r="D259" s="16"/>
      <c r="E259" s="16"/>
    </row>
    <row r="260" spans="1:8" x14ac:dyDescent="0.25">
      <c r="A260" s="16"/>
      <c r="B260" s="16"/>
      <c r="C260" s="22"/>
      <c r="D260" s="16"/>
      <c r="E260" s="16"/>
    </row>
    <row r="261" spans="1:8" x14ac:dyDescent="0.25">
      <c r="A261" s="16"/>
      <c r="B261" s="16"/>
      <c r="C261" s="22"/>
      <c r="D261" s="16"/>
      <c r="E261" s="16"/>
    </row>
    <row r="262" spans="1:8" x14ac:dyDescent="0.25">
      <c r="A262" s="16"/>
      <c r="B262" s="16"/>
      <c r="C262" s="22"/>
      <c r="D262" s="16"/>
      <c r="E262" s="16"/>
    </row>
    <row r="263" spans="1:8" x14ac:dyDescent="0.25">
      <c r="A263" s="16"/>
      <c r="B263" s="16"/>
      <c r="C263" s="22"/>
      <c r="D263" s="16"/>
      <c r="E263" s="16"/>
    </row>
    <row r="264" spans="1:8" x14ac:dyDescent="0.25">
      <c r="A264" s="30" t="s">
        <v>418</v>
      </c>
      <c r="B264" s="30"/>
      <c r="C264" s="30"/>
      <c r="D264" s="30"/>
      <c r="E264" s="30"/>
    </row>
    <row r="265" spans="1:8" x14ac:dyDescent="0.25">
      <c r="A265" s="34" t="s">
        <v>419</v>
      </c>
      <c r="B265" s="34"/>
      <c r="C265" s="34"/>
      <c r="D265" s="34"/>
      <c r="E265" s="34"/>
    </row>
    <row r="266" spans="1:8" x14ac:dyDescent="0.25">
      <c r="A266" s="16" t="s">
        <v>420</v>
      </c>
      <c r="B266" s="35" t="s">
        <v>299</v>
      </c>
      <c r="C266" s="292">
        <v>174048</v>
      </c>
      <c r="D266" s="16"/>
      <c r="E266" s="16"/>
    </row>
    <row r="267" spans="1:8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8" x14ac:dyDescent="0.25">
      <c r="A268" s="16" t="s">
        <v>422</v>
      </c>
      <c r="B268" s="35" t="s">
        <v>299</v>
      </c>
      <c r="C268" s="292">
        <v>62563605</v>
      </c>
      <c r="D268" s="16"/>
      <c r="E268" s="16"/>
    </row>
    <row r="269" spans="1:8" x14ac:dyDescent="0.25">
      <c r="A269" s="16" t="s">
        <v>423</v>
      </c>
      <c r="B269" s="35" t="s">
        <v>299</v>
      </c>
      <c r="C269" s="292">
        <v>53011335</v>
      </c>
      <c r="D269" s="16"/>
      <c r="E269" s="16"/>
      <c r="H269" s="11">
        <v>9552270</v>
      </c>
    </row>
    <row r="270" spans="1:8" x14ac:dyDescent="0.25">
      <c r="A270" s="16" t="s">
        <v>424</v>
      </c>
      <c r="B270" s="35" t="s">
        <v>299</v>
      </c>
      <c r="C270" s="292">
        <v>-31139331</v>
      </c>
      <c r="D270" s="16"/>
      <c r="E270" s="16"/>
    </row>
    <row r="271" spans="1:8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8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2749186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307478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-18356349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550000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26953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8244365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6476814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822335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16120467</v>
      </c>
      <c r="E291" s="16"/>
    </row>
    <row r="292" spans="1:5" x14ac:dyDescent="0.25">
      <c r="A292" s="16" t="s">
        <v>439</v>
      </c>
      <c r="B292" s="35" t="s">
        <v>299</v>
      </c>
      <c r="C292" s="292">
        <v>4929338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11191129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8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8" x14ac:dyDescent="0.25">
      <c r="A306" s="16" t="s">
        <v>451</v>
      </c>
      <c r="B306" s="16"/>
      <c r="C306" s="22"/>
      <c r="D306" s="25">
        <v>0</v>
      </c>
      <c r="E306" s="16"/>
    </row>
    <row r="307" spans="1:8" x14ac:dyDescent="0.25">
      <c r="A307" s="16"/>
      <c r="B307" s="16"/>
      <c r="C307" s="22"/>
      <c r="D307" s="16"/>
      <c r="E307" s="16"/>
    </row>
    <row r="308" spans="1:8" x14ac:dyDescent="0.25">
      <c r="A308" s="16" t="s">
        <v>452</v>
      </c>
      <c r="B308" s="16"/>
      <c r="C308" s="22"/>
      <c r="D308" s="25">
        <v>-7165220</v>
      </c>
      <c r="E308" s="16"/>
      <c r="H308" s="11">
        <v>-32336812</v>
      </c>
    </row>
    <row r="309" spans="1:8" x14ac:dyDescent="0.25">
      <c r="A309" s="16"/>
      <c r="B309" s="16"/>
      <c r="C309" s="22"/>
      <c r="D309" s="16"/>
      <c r="E309" s="16"/>
      <c r="F309" s="11">
        <v>-7165220</v>
      </c>
    </row>
    <row r="310" spans="1:8" x14ac:dyDescent="0.25">
      <c r="A310" s="16"/>
      <c r="B310" s="16"/>
      <c r="C310" s="22"/>
      <c r="D310" s="16"/>
      <c r="E310" s="16"/>
    </row>
    <row r="311" spans="1:8" x14ac:dyDescent="0.25">
      <c r="A311" s="16"/>
      <c r="B311" s="16"/>
      <c r="C311" s="22"/>
      <c r="D311" s="16"/>
      <c r="E311" s="16"/>
    </row>
    <row r="312" spans="1:8" x14ac:dyDescent="0.25">
      <c r="A312" s="30" t="s">
        <v>453</v>
      </c>
      <c r="B312" s="30"/>
      <c r="C312" s="30"/>
      <c r="D312" s="30"/>
      <c r="E312" s="30"/>
    </row>
    <row r="313" spans="1:8" x14ac:dyDescent="0.25">
      <c r="A313" s="34" t="s">
        <v>454</v>
      </c>
      <c r="B313" s="34"/>
      <c r="C313" s="34"/>
      <c r="D313" s="34"/>
      <c r="E313" s="34"/>
    </row>
    <row r="314" spans="1:8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8" x14ac:dyDescent="0.25">
      <c r="A315" s="16" t="s">
        <v>456</v>
      </c>
      <c r="B315" s="35" t="s">
        <v>299</v>
      </c>
      <c r="C315" s="292">
        <v>2853912</v>
      </c>
      <c r="D315" s="16"/>
      <c r="E315" s="16"/>
    </row>
    <row r="316" spans="1:8" x14ac:dyDescent="0.25">
      <c r="A316" s="16" t="s">
        <v>457</v>
      </c>
      <c r="B316" s="35" t="s">
        <v>299</v>
      </c>
      <c r="C316" s="292">
        <v>695689</v>
      </c>
      <c r="D316" s="16"/>
      <c r="E316" s="16"/>
    </row>
    <row r="317" spans="1:8" x14ac:dyDescent="0.25">
      <c r="A317" s="16" t="s">
        <v>458</v>
      </c>
      <c r="B317" s="35" t="s">
        <v>299</v>
      </c>
      <c r="C317" s="292">
        <v>1199515</v>
      </c>
      <c r="D317" s="16"/>
      <c r="E317" s="16"/>
    </row>
    <row r="318" spans="1:8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8" x14ac:dyDescent="0.25">
      <c r="A319" s="16" t="s">
        <v>460</v>
      </c>
      <c r="B319" s="35" t="s">
        <v>299</v>
      </c>
      <c r="C319" s="292">
        <v>-424448</v>
      </c>
      <c r="D319" s="16"/>
      <c r="E319" s="16"/>
    </row>
    <row r="320" spans="1:8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523979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564256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5412903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147761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3409803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8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8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8" x14ac:dyDescent="0.25">
      <c r="A339" s="16" t="s">
        <v>229</v>
      </c>
      <c r="B339" s="16"/>
      <c r="C339" s="22"/>
      <c r="D339" s="25">
        <v>3557564</v>
      </c>
      <c r="E339" s="16"/>
    </row>
    <row r="340" spans="1:8" x14ac:dyDescent="0.25">
      <c r="A340" s="16" t="s">
        <v>480</v>
      </c>
      <c r="B340" s="16"/>
      <c r="C340" s="22"/>
      <c r="D340" s="25">
        <v>564256</v>
      </c>
      <c r="E340" s="16"/>
    </row>
    <row r="341" spans="1:8" x14ac:dyDescent="0.25">
      <c r="A341" s="16" t="s">
        <v>481</v>
      </c>
      <c r="B341" s="16"/>
      <c r="C341" s="22"/>
      <c r="D341" s="25">
        <v>2993308</v>
      </c>
      <c r="E341" s="16"/>
    </row>
    <row r="342" spans="1:8" x14ac:dyDescent="0.25">
      <c r="A342" s="16"/>
      <c r="B342" s="16"/>
      <c r="C342" s="22"/>
      <c r="D342" s="16"/>
      <c r="E342" s="16"/>
    </row>
    <row r="343" spans="1:8" x14ac:dyDescent="0.25">
      <c r="A343" s="16" t="s">
        <v>482</v>
      </c>
      <c r="B343" s="35" t="s">
        <v>299</v>
      </c>
      <c r="C343" s="297">
        <v>-15571431</v>
      </c>
      <c r="D343" s="16"/>
      <c r="E343" s="16"/>
    </row>
    <row r="344" spans="1:8" x14ac:dyDescent="0.25">
      <c r="A344" s="16"/>
      <c r="B344" s="35"/>
      <c r="C344" s="44"/>
      <c r="D344" s="16"/>
      <c r="E344" s="16"/>
    </row>
    <row r="345" spans="1:8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8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8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8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8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8" x14ac:dyDescent="0.25">
      <c r="A350" s="16" t="s">
        <v>488</v>
      </c>
      <c r="B350" s="16"/>
      <c r="C350" s="22"/>
      <c r="D350" s="25">
        <v>-7165220</v>
      </c>
      <c r="E350" s="16"/>
      <c r="H350" s="11">
        <v>-32336812</v>
      </c>
    </row>
    <row r="351" spans="1:8" x14ac:dyDescent="0.25">
      <c r="A351" s="16"/>
      <c r="B351" s="16"/>
      <c r="C351" s="22"/>
      <c r="D351" s="16"/>
      <c r="E351" s="16"/>
    </row>
    <row r="352" spans="1:8" x14ac:dyDescent="0.25">
      <c r="A352" s="16" t="s">
        <v>489</v>
      </c>
      <c r="B352" s="16"/>
      <c r="C352" s="22"/>
      <c r="D352" s="25">
        <v>-7165220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44045695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169972361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214018056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-1756052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160866371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1956494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161066813</v>
      </c>
      <c r="E366" s="16"/>
    </row>
    <row r="367" spans="1:5" x14ac:dyDescent="0.25">
      <c r="A367" s="16" t="s">
        <v>499</v>
      </c>
      <c r="B367" s="16"/>
      <c r="C367" s="22"/>
      <c r="D367" s="25">
        <v>52951243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4653268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256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19465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157610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106188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9353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4946140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4946140</v>
      </c>
      <c r="E383" s="16"/>
    </row>
    <row r="384" spans="1:6" x14ac:dyDescent="0.25">
      <c r="A384" s="16" t="s">
        <v>516</v>
      </c>
      <c r="B384" s="16"/>
      <c r="C384" s="22"/>
      <c r="D384" s="25">
        <v>57897383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23073547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4466963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744897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6625476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7354558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781425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1286590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567092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2526236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2663933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3174719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344729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9178810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657471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520159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13875888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63966605</v>
      </c>
      <c r="E416" s="25"/>
    </row>
    <row r="417" spans="1:13" x14ac:dyDescent="0.25">
      <c r="A417" s="25" t="s">
        <v>530</v>
      </c>
      <c r="B417" s="16"/>
      <c r="C417" s="22"/>
      <c r="D417" s="25">
        <v>-6069222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0</v>
      </c>
      <c r="E420" s="25"/>
      <c r="F420" s="11">
        <v>-2663933</v>
      </c>
    </row>
    <row r="421" spans="1:13" x14ac:dyDescent="0.25">
      <c r="A421" s="25" t="s">
        <v>534</v>
      </c>
      <c r="B421" s="16"/>
      <c r="C421" s="22"/>
      <c r="D421" s="25">
        <v>-6069222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-6069222</v>
      </c>
      <c r="E424" s="16"/>
    </row>
    <row r="426" spans="1:13" ht="29.1" customHeight="1" x14ac:dyDescent="0.25">
      <c r="A426" s="343" t="s">
        <v>538</v>
      </c>
      <c r="B426" s="343"/>
      <c r="C426" s="343"/>
      <c r="D426" s="343"/>
      <c r="E426" s="34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68790</v>
      </c>
      <c r="E612" s="219">
        <f>SUM(C624:D647)+SUM(C668:D713)</f>
        <v>48010917.421948984</v>
      </c>
      <c r="F612" s="219">
        <f>CE64-(AX64+BD64+BE64+BG64+BJ64+BN64+BP64+BQ64+CB64+CC64+CD64)</f>
        <v>6578503.5200000014</v>
      </c>
      <c r="G612" s="217">
        <f>CE91-(AX91+AY91+BD91+BE91+BG91+BJ91+BN91+BP91+BQ91+CB91+CC91+CD91)</f>
        <v>26313</v>
      </c>
      <c r="H612" s="222">
        <f>CE60-(AX60+AY60+AZ60+BD60+BE60+BG60+BJ60+BN60+BO60+BP60+BQ60+BR60+CB60+CC60+CD60)</f>
        <v>216.20000000000002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303244</v>
      </c>
      <c r="K612" s="217">
        <f>CE89-(AW89+AX89+AY89+AZ89+BA89+BB89+BC89+BD89+BE89+BF89+BG89+BH89+BI89+BJ89+BK89+BL89+BM89+BN89+BO89+BP89+BQ89+BR89+BS89+BT89+BU89+BV89+BW89+BX89+CB89+CC89+CD89)</f>
        <v>-214018055.31999996</v>
      </c>
      <c r="L612" s="223">
        <f>CE94-(AW94+AX94+AY94+AZ94+BA94+BB94+BC94+BD94+BE94+BF94+BG94+BH94+BI94+BJ94+BK94+BL94+BM94+BN94+BO94+BP94+BQ94+BR94+BS94+BT94+BU94+BV94+BW94+BX94+BY94+BZ94+CA94+CB94+CC94+CD94)</f>
        <v>43.82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1061764.29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1061764.29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147691.84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39485.910000000003</v>
      </c>
      <c r="D618" s="217">
        <f>(D615/D612)*BG90</f>
        <v>1913.9231277802005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11712126.59</v>
      </c>
      <c r="D619" s="217">
        <f>(D615/D612)*BN90</f>
        <v>79906.290584823379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3775569.9099999997</v>
      </c>
      <c r="D620" s="217">
        <f>(D615/D612)*CC90</f>
        <v>196887.12433842127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2105.84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15955687.428051025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155943.53000000003</v>
      </c>
      <c r="D624" s="217">
        <f>(D615/D612)*BD90</f>
        <v>50580.049110771914</v>
      </c>
      <c r="E624" s="219">
        <f>(E623/E612)*SUM(C624:D624)</f>
        <v>68634.924133055174</v>
      </c>
      <c r="F624" s="219">
        <f>SUM(C624:E624)</f>
        <v>275158.50324382714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815083.53</v>
      </c>
      <c r="D625" s="217">
        <f>(D615/D612)*AY90</f>
        <v>34604.964939380727</v>
      </c>
      <c r="E625" s="219">
        <f>(E623/E612)*SUM(C625:D625)</f>
        <v>282380.8576143955</v>
      </c>
      <c r="F625" s="219">
        <f>(F624/F612)*AY64</f>
        <v>13514.116245786874</v>
      </c>
      <c r="G625" s="217">
        <f>SUM(C625:F625)</f>
        <v>1145583.4687995631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41137.58</v>
      </c>
      <c r="D626" s="217">
        <f>(D615/D612)*BR90</f>
        <v>0</v>
      </c>
      <c r="E626" s="219">
        <f>(E623/E612)*SUM(C626:D626)</f>
        <v>13671.439815610962</v>
      </c>
      <c r="F626" s="219">
        <f>(F624/F612)*BR64</f>
        <v>12.598266600462459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290.77999999999997</v>
      </c>
      <c r="D627" s="217">
        <f>(D615/D612)*BO90</f>
        <v>0</v>
      </c>
      <c r="E627" s="219">
        <f>(E623/E612)*SUM(C627:D627)</f>
        <v>96.636245242995699</v>
      </c>
      <c r="F627" s="219">
        <f>(F624/F612)*BO64</f>
        <v>12.16243015299626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55221.196757607417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753450.2</v>
      </c>
      <c r="D629" s="217">
        <f>(D615/D612)*BF90</f>
        <v>7346.9952324465767</v>
      </c>
      <c r="E629" s="219">
        <f>(E623/E612)*SUM(C629:D629)</f>
        <v>252839.20606185429</v>
      </c>
      <c r="F629" s="219">
        <f>(F624/F612)*BF64</f>
        <v>3987.2049848461638</v>
      </c>
      <c r="G629" s="217">
        <f>(G625/G612)*BF91</f>
        <v>0</v>
      </c>
      <c r="H629" s="219">
        <f>(H628/H612)*BF60</f>
        <v>2025.4583269557206</v>
      </c>
      <c r="I629" s="217">
        <f>SUM(C629:H629)</f>
        <v>1019649.0646061026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581343.12</v>
      </c>
      <c r="D636" s="217">
        <f>(D615/D612)*BH90</f>
        <v>0</v>
      </c>
      <c r="E636" s="219">
        <f>(E623/E612)*SUM(C636:D636)</f>
        <v>193200.41376521176</v>
      </c>
      <c r="F636" s="219">
        <f>(F624/F612)*BH64</f>
        <v>5278.0801816792264</v>
      </c>
      <c r="G636" s="217">
        <f>(G625/G612)*BH91</f>
        <v>0</v>
      </c>
      <c r="H636" s="219">
        <f>(H628/H612)*BH60</f>
        <v>0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730038.21</v>
      </c>
      <c r="D637" s="217">
        <f>(D615/D612)*BL90</f>
        <v>0</v>
      </c>
      <c r="E637" s="219">
        <f>(E623/E612)*SUM(C637:D637)</f>
        <v>242616.93203905906</v>
      </c>
      <c r="F637" s="219">
        <f>(F624/F612)*BL64</f>
        <v>383.83304486209778</v>
      </c>
      <c r="G637" s="217">
        <f>(G625/G612)*BL91</f>
        <v>0</v>
      </c>
      <c r="H637" s="219">
        <f>(H628/H612)*BL60</f>
        <v>3274.4483923798662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365805.9</v>
      </c>
      <c r="D642" s="217">
        <f>(D615/D612)*BV90</f>
        <v>0</v>
      </c>
      <c r="E642" s="219">
        <f>(E623/E612)*SUM(C642:D642)</f>
        <v>121569.94519476843</v>
      </c>
      <c r="F642" s="219">
        <f>(F624/F612)*BV64</f>
        <v>1379.749442700688</v>
      </c>
      <c r="G642" s="217">
        <f>(G625/G612)*BV91</f>
        <v>0</v>
      </c>
      <c r="H642" s="219">
        <f>(H628/H612)*BV60</f>
        <v>850.53924700662674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344543.95</v>
      </c>
      <c r="D643" s="217">
        <f>(D615/D612)*BW90</f>
        <v>0</v>
      </c>
      <c r="E643" s="219">
        <f>(E623/E612)*SUM(C643:D643)</f>
        <v>114503.86425885704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423282.99</v>
      </c>
      <c r="D644" s="217">
        <f>(D615/D612)*BX90</f>
        <v>6390.0336685564762</v>
      </c>
      <c r="E644" s="219">
        <f>(E623/E612)*SUM(C644:D644)</f>
        <v>142795.19805190907</v>
      </c>
      <c r="F644" s="219">
        <f>(F624/F612)*BX64</f>
        <v>54.822536630896899</v>
      </c>
      <c r="G644" s="217">
        <f>(G625/G612)*BX91</f>
        <v>0</v>
      </c>
      <c r="H644" s="219">
        <f>(H628/H612)*BX60</f>
        <v>648.75966588493452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1210717.9400000002</v>
      </c>
      <c r="D645" s="217">
        <f>(D615/D612)*BY90</f>
        <v>8072.4338373310075</v>
      </c>
      <c r="E645" s="219">
        <f>(E623/E612)*SUM(C645:D645)</f>
        <v>405046.17052736343</v>
      </c>
      <c r="F645" s="219">
        <f>(F624/F612)*BY64</f>
        <v>310.50209863390791</v>
      </c>
      <c r="G645" s="217">
        <f>(G625/G612)*BY91</f>
        <v>0</v>
      </c>
      <c r="H645" s="219">
        <f>(H628/H612)*BY60</f>
        <v>1254.0984092500112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22160382.109999999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476950.54</v>
      </c>
      <c r="D668" s="217">
        <f>(D615/D612)*C90</f>
        <v>36966.49912123855</v>
      </c>
      <c r="E668" s="219">
        <f>(E623/E612)*SUM(C668:D668)</f>
        <v>170792.39640647301</v>
      </c>
      <c r="F668" s="219">
        <f>(F624/F612)*C64</f>
        <v>6840.6165862170619</v>
      </c>
      <c r="G668" s="217">
        <f>(G625/G612)*C91</f>
        <v>223996.76764237267</v>
      </c>
      <c r="H668" s="219">
        <f>(H628/H612)*C60</f>
        <v>546.592789367622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4248586.66</v>
      </c>
      <c r="D670" s="217">
        <f>(D615/D612)*E90</f>
        <v>43665.230068469253</v>
      </c>
      <c r="E670" s="219">
        <f>(E623/E612)*SUM(C670:D670)</f>
        <v>1426463.6711375213</v>
      </c>
      <c r="F670" s="219">
        <f>(F624/F612)*E64</f>
        <v>2674.4041195138893</v>
      </c>
      <c r="G670" s="217">
        <f>(G625/G612)*E91</f>
        <v>0</v>
      </c>
      <c r="H670" s="219">
        <f>(H628/H612)*E60</f>
        <v>3667.7908669715193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3938699.3299999996</v>
      </c>
      <c r="D673" s="217">
        <f>(D615/D612)*H90</f>
        <v>69503.192293501968</v>
      </c>
      <c r="E673" s="219">
        <f>(E623/E612)*SUM(C673:D673)</f>
        <v>1332064.247637213</v>
      </c>
      <c r="F673" s="219">
        <f>(F624/F612)*H64</f>
        <v>969.13169670001719</v>
      </c>
      <c r="G673" s="217">
        <f>(G625/G612)*H91</f>
        <v>732375.82609912404</v>
      </c>
      <c r="H673" s="219">
        <f>(H628/H612)*H60</f>
        <v>6878.3849615280651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120877.92000000001</v>
      </c>
      <c r="D680" s="217">
        <f>(D615/D612)*O90</f>
        <v>108059.48239991277</v>
      </c>
      <c r="E680" s="219">
        <f>(E623/E612)*SUM(C680:D680)</f>
        <v>76083.81237916075</v>
      </c>
      <c r="F680" s="219">
        <f>(F624/F612)*O64</f>
        <v>-255.45286012726564</v>
      </c>
      <c r="G680" s="217">
        <f>(G625/G612)*O91</f>
        <v>175235.5665229446</v>
      </c>
      <c r="H680" s="219">
        <f>(H628/H612)*O60</f>
        <v>283.51308233554226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7701121.0199999996</v>
      </c>
      <c r="D681" s="217">
        <f>(D615/D612)*P90</f>
        <v>194170.58828608808</v>
      </c>
      <c r="E681" s="219">
        <f>(E623/E612)*SUM(C681:D681)</f>
        <v>2623878.3139256495</v>
      </c>
      <c r="F681" s="219">
        <f>(F624/F612)*P64</f>
        <v>130519.4691151085</v>
      </c>
      <c r="G681" s="217">
        <f>(G625/G612)*P91</f>
        <v>0</v>
      </c>
      <c r="H681" s="219">
        <f>(H628/H612)*P60</f>
        <v>6965.2268065677808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689841.49999999988</v>
      </c>
      <c r="D682" s="217">
        <f>(D615/D612)*Q90</f>
        <v>0</v>
      </c>
      <c r="E682" s="219">
        <f>(E623/E612)*SUM(C682:D682)</f>
        <v>229258.1758470184</v>
      </c>
      <c r="F682" s="219">
        <f>(F624/F612)*Q64</f>
        <v>1890.9195090538742</v>
      </c>
      <c r="G682" s="217">
        <f>(G625/G612)*Q91</f>
        <v>0</v>
      </c>
      <c r="H682" s="219">
        <f>(H628/H612)*Q60</f>
        <v>1067.6438596059156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1221112.68</v>
      </c>
      <c r="D683" s="217">
        <f>(D615/D612)*R90</f>
        <v>0</v>
      </c>
      <c r="E683" s="219">
        <f>(E623/E612)*SUM(C683:D683)</f>
        <v>405817.95313918334</v>
      </c>
      <c r="F683" s="219">
        <f>(F624/F612)*R64</f>
        <v>-148.31154595811356</v>
      </c>
      <c r="G683" s="217">
        <f>(G625/G612)*R91</f>
        <v>0</v>
      </c>
      <c r="H683" s="219">
        <f>(H628/H612)*R60</f>
        <v>0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46412.259999999995</v>
      </c>
      <c r="D684" s="217">
        <f>(D615/D612)*S90</f>
        <v>0</v>
      </c>
      <c r="E684" s="219">
        <f>(E623/E612)*SUM(C684:D684)</f>
        <v>15424.3983067669</v>
      </c>
      <c r="F684" s="219">
        <f>(F624/F612)*S64</f>
        <v>1498.415744848231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54.35</v>
      </c>
      <c r="D685" s="217">
        <f>(D615/D612)*T90</f>
        <v>0</v>
      </c>
      <c r="E685" s="219">
        <f>(E623/E612)*SUM(C685:D685)</f>
        <v>18.062383688550852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2674856.27</v>
      </c>
      <c r="D686" s="217">
        <f>(D615/D612)*U90</f>
        <v>43541.751156999562</v>
      </c>
      <c r="E686" s="219">
        <f>(E623/E612)*SUM(C686:D686)</f>
        <v>903417.6278994499</v>
      </c>
      <c r="F686" s="219">
        <f>(F624/F612)*U64</f>
        <v>36447.123236605796</v>
      </c>
      <c r="G686" s="217">
        <f>(G625/G612)*U91</f>
        <v>0</v>
      </c>
      <c r="H686" s="219">
        <f>(H628/H612)*U60</f>
        <v>2939.8518717856678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88010.51</v>
      </c>
      <c r="D687" s="217">
        <f>(D615/D612)*V90</f>
        <v>0</v>
      </c>
      <c r="E687" s="219">
        <f>(E623/E612)*SUM(C687:D687)</f>
        <v>29248.93468712128</v>
      </c>
      <c r="F687" s="219">
        <f>(F624/F612)*V64</f>
        <v>65.462885370908992</v>
      </c>
      <c r="G687" s="217">
        <f>(G625/G612)*V91</f>
        <v>0</v>
      </c>
      <c r="H687" s="219">
        <f>(H628/H612)*V60</f>
        <v>168.57534625356567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546617.09</v>
      </c>
      <c r="D688" s="217">
        <f>(D615/D612)*W90</f>
        <v>0</v>
      </c>
      <c r="E688" s="219">
        <f>(E623/E612)*SUM(C688:D688)</f>
        <v>181659.75363935845</v>
      </c>
      <c r="F688" s="219">
        <f>(F624/F612)*W64</f>
        <v>11.852074448562558</v>
      </c>
      <c r="G688" s="217">
        <f>(G625/G612)*W91</f>
        <v>0</v>
      </c>
      <c r="H688" s="219">
        <f>(H628/H612)*W60</f>
        <v>229.87547216395316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168202.69</v>
      </c>
      <c r="D689" s="217">
        <f>(D615/D612)*X90</f>
        <v>0</v>
      </c>
      <c r="E689" s="219">
        <f>(E623/E612)*SUM(C689:D689)</f>
        <v>55899.568063042789</v>
      </c>
      <c r="F689" s="219">
        <f>(F624/F612)*X64</f>
        <v>1905.8057078689626</v>
      </c>
      <c r="G689" s="217">
        <f>(G625/G612)*X91</f>
        <v>0</v>
      </c>
      <c r="H689" s="219">
        <f>(H628/H612)*X60</f>
        <v>260.52553511914692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1563317.5000000002</v>
      </c>
      <c r="D690" s="217">
        <f>(D615/D612)*Y90</f>
        <v>52046.361184474488</v>
      </c>
      <c r="E690" s="219">
        <f>(E623/E612)*SUM(C690:D690)</f>
        <v>536841.24852498586</v>
      </c>
      <c r="F690" s="219">
        <f>(F624/F612)*Y64</f>
        <v>794.12705054574451</v>
      </c>
      <c r="G690" s="217">
        <f>(G625/G612)*Y91</f>
        <v>0</v>
      </c>
      <c r="H690" s="219">
        <f>(H628/H612)*Y60</f>
        <v>3195.2690630789489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1911743.94</v>
      </c>
      <c r="D693" s="217">
        <f>(D615/D612)*AB90</f>
        <v>21006.849813781071</v>
      </c>
      <c r="E693" s="219">
        <f>(E623/E612)*SUM(C693:D693)</f>
        <v>642319.89585954393</v>
      </c>
      <c r="F693" s="219">
        <f>(F624/F612)*AB64</f>
        <v>40504.269514541695</v>
      </c>
      <c r="G693" s="217">
        <f>(G625/G612)*AB91</f>
        <v>0</v>
      </c>
      <c r="H693" s="219">
        <f>(H628/H612)*AB60</f>
        <v>1215.7858305560189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815310.99</v>
      </c>
      <c r="D694" s="217">
        <f>(D615/D612)*AC90</f>
        <v>16932.045735281292</v>
      </c>
      <c r="E694" s="219">
        <f>(E623/E612)*SUM(C694:D694)</f>
        <v>276583.1284926401</v>
      </c>
      <c r="F694" s="219">
        <f>(F624/F612)*AC64</f>
        <v>2435.5456693835281</v>
      </c>
      <c r="G694" s="217">
        <f>(G625/G612)*AC91</f>
        <v>0</v>
      </c>
      <c r="H694" s="219">
        <f>(H628/H612)*AC60</f>
        <v>0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352441.52</v>
      </c>
      <c r="D696" s="217">
        <f>(D615/D612)*AE90</f>
        <v>18691.620223724378</v>
      </c>
      <c r="E696" s="219">
        <f>(E623/E612)*SUM(C696:D696)</f>
        <v>123340.37126509026</v>
      </c>
      <c r="F696" s="219">
        <f>(F624/F612)*AE64</f>
        <v>1683.3680860409768</v>
      </c>
      <c r="G696" s="217">
        <f>(G625/G612)*AE91</f>
        <v>0</v>
      </c>
      <c r="H696" s="219">
        <f>(H628/H612)*AE60</f>
        <v>597.67622762627821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5059483.5699999994</v>
      </c>
      <c r="D698" s="217">
        <f>(D615/D612)*AG90</f>
        <v>71478.854877017002</v>
      </c>
      <c r="E698" s="219">
        <f>(E623/E612)*SUM(C698:D698)</f>
        <v>1705196.1731309283</v>
      </c>
      <c r="F698" s="219">
        <f>(F624/F612)*AG64</f>
        <v>11138.521511001984</v>
      </c>
      <c r="G698" s="217">
        <f>(G625/G612)*AG91</f>
        <v>13975.308535121794</v>
      </c>
      <c r="H698" s="219">
        <f>(H628/H612)*AG60</f>
        <v>5522.1196757607422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10146130.09</v>
      </c>
      <c r="D701" s="217">
        <f>(D615/D612)*AJ90</f>
        <v>0</v>
      </c>
      <c r="E701" s="219">
        <f>(E623/E612)*SUM(C701:D701)</f>
        <v>3371909.7449775711</v>
      </c>
      <c r="F701" s="219">
        <f>(F624/F612)*AJ64</f>
        <v>11245.129113744102</v>
      </c>
      <c r="G701" s="217">
        <f>(G625/G612)*AJ91</f>
        <v>0</v>
      </c>
      <c r="H701" s="219">
        <f>(H628/H612)*AJ60</f>
        <v>13565.207029586169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482.71</v>
      </c>
      <c r="D702" s="217">
        <f>(D615/D612)*AK90</f>
        <v>0</v>
      </c>
      <c r="E702" s="219">
        <f>(E623/E612)*SUM(C702:D702)</f>
        <v>160.42121858878346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35969.599999999999</v>
      </c>
      <c r="D703" s="217">
        <f>(D615/D612)*AL90</f>
        <v>0</v>
      </c>
      <c r="E703" s="219">
        <f>(E623/E612)*SUM(C703:D703)</f>
        <v>11953.941422699148</v>
      </c>
      <c r="F703" s="219">
        <f>(F624/F612)*AL64</f>
        <v>5.0367970253243337</v>
      </c>
      <c r="G703" s="217">
        <f>(G625/G612)*AL91</f>
        <v>0</v>
      </c>
      <c r="H703" s="219">
        <f>(H628/H612)*AL60</f>
        <v>63.854297823320323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63966604.850000009</v>
      </c>
      <c r="D715" s="202">
        <f>SUM(D616:D647)+SUM(D668:D713)</f>
        <v>1061764.29</v>
      </c>
      <c r="E715" s="202">
        <f>SUM(E624:E647)+SUM(E668:E713)</f>
        <v>15955687.428051023</v>
      </c>
      <c r="F715" s="202">
        <f>SUM(F625:F648)+SUM(F668:F713)</f>
        <v>275158.50324382709</v>
      </c>
      <c r="G715" s="202">
        <f>SUM(G626:G647)+SUM(G668:G713)</f>
        <v>1145583.4687995631</v>
      </c>
      <c r="H715" s="202">
        <f>SUM(H629:H647)+SUM(H668:H713)</f>
        <v>55221.196757607417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63966604.850000009</v>
      </c>
      <c r="D716" s="202">
        <f>D615</f>
        <v>1061764.29</v>
      </c>
      <c r="E716" s="202">
        <f>E623</f>
        <v>15955687.428051025</v>
      </c>
      <c r="F716" s="202">
        <f>F624</f>
        <v>275158.50324382714</v>
      </c>
      <c r="G716" s="202">
        <f>G625</f>
        <v>1145583.4687995631</v>
      </c>
      <c r="H716" s="202">
        <f>H628</f>
        <v>55221.196757607417</v>
      </c>
      <c r="I716" s="202">
        <f>I629</f>
        <v>1019649.0646061026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22160382.109999999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199</v>
      </c>
      <c r="C2" s="11" t="str">
        <f>SUBSTITUTE(LEFT(data!C98,49),",","")</f>
        <v>ASTRIA TOPPENISH HOSPITAL</v>
      </c>
      <c r="D2" s="11" t="str">
        <f>LEFT(data!C99, 49)</f>
        <v>502 W 4th Ave</v>
      </c>
      <c r="E2" s="11" t="str">
        <f>LEFT(data!C100, 100)</f>
        <v>Toppenish</v>
      </c>
      <c r="F2" s="11" t="str">
        <f>LEFT(data!C101, 2)</f>
        <v>Wa</v>
      </c>
      <c r="G2" s="11" t="str">
        <f>LEFT(data!C102, 100)</f>
        <v>98948</v>
      </c>
      <c r="H2" s="11" t="str">
        <f>LEFT(data!C103, 100)</f>
        <v>Yakima</v>
      </c>
      <c r="I2" s="11" t="str">
        <f>LEFT(data!C104, 49)</f>
        <v>Cathy Bambrick</v>
      </c>
      <c r="J2" s="11" t="str">
        <f>LEFT(data!C105, 49)</f>
        <v>Matthew Matthiessen</v>
      </c>
      <c r="K2" s="11" t="str">
        <f>LEFT(data!C107, 49)</f>
        <v>509-865-3105</v>
      </c>
      <c r="L2" s="11" t="str">
        <f>LEFT(data!C108, 49)</f>
        <v>509-865-1519</v>
      </c>
      <c r="M2" s="11" t="str">
        <f>LEFT(data!C109, 49)</f>
        <v>Sandra Cortez</v>
      </c>
      <c r="N2" s="11" t="str">
        <f>LEFT(data!C110, 49)</f>
        <v>Sandra.Cortez@astria.health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199</v>
      </c>
      <c r="B2" s="200" t="str">
        <f>RIGHT(data!C96,4)</f>
        <v>2024</v>
      </c>
      <c r="C2" s="12" t="s">
        <v>1163</v>
      </c>
      <c r="D2" s="199">
        <f>ROUND(N(data!C181),0)</f>
        <v>1539481</v>
      </c>
      <c r="E2" s="199">
        <f>ROUND(N(data!C182),0)</f>
        <v>169713</v>
      </c>
      <c r="F2" s="199">
        <f>ROUND(N(data!C183),0)</f>
        <v>228196</v>
      </c>
      <c r="G2" s="199">
        <f>ROUND(N(data!C184),0)</f>
        <v>2351523</v>
      </c>
      <c r="H2" s="199">
        <f>ROUND(N(data!C185),0)</f>
        <v>0</v>
      </c>
      <c r="I2" s="199">
        <f>ROUND(N(data!C186),0)</f>
        <v>691670</v>
      </c>
      <c r="J2" s="199">
        <f>ROUND(N(data!C187)+N(data!C188),0)</f>
        <v>588</v>
      </c>
      <c r="K2" s="199">
        <f>ROUND(N(data!C191),0)</f>
        <v>653876</v>
      </c>
      <c r="L2" s="199">
        <f>ROUND(N(data!C192),0)</f>
        <v>73718</v>
      </c>
      <c r="M2" s="199">
        <f>ROUND(N(data!C195),0)</f>
        <v>603930</v>
      </c>
      <c r="N2" s="199">
        <f>ROUND(N(data!C196),0)</f>
        <v>0</v>
      </c>
      <c r="O2" s="199">
        <f>ROUND(N(data!C199),0)</f>
        <v>18825</v>
      </c>
      <c r="P2" s="199">
        <f>ROUND(N(data!C200),0)</f>
        <v>2221542</v>
      </c>
      <c r="Q2" s="199">
        <f>ROUND(N(data!C201),0)</f>
        <v>0</v>
      </c>
      <c r="R2" s="199">
        <f>ROUND(N(data!C204),0)</f>
        <v>0</v>
      </c>
      <c r="S2" s="199">
        <f>ROUND(N(data!C205),0)</f>
        <v>2456469</v>
      </c>
      <c r="T2" s="199">
        <f>ROUND(N(data!B211),0)</f>
        <v>550000</v>
      </c>
      <c r="U2" s="199">
        <f>ROUND(N(data!C211),0)</f>
        <v>0</v>
      </c>
      <c r="V2" s="199">
        <f>ROUND(N(data!D211),0)</f>
        <v>0</v>
      </c>
      <c r="W2" s="199">
        <f>ROUND(N(data!B212),0)</f>
        <v>26953</v>
      </c>
      <c r="X2" s="199">
        <f>ROUND(N(data!C212),0)</f>
        <v>0</v>
      </c>
      <c r="Y2" s="199">
        <f>ROUND(N(data!D212),0)</f>
        <v>0</v>
      </c>
      <c r="Z2" s="199">
        <f>ROUND(N(data!B213),0)</f>
        <v>8244365</v>
      </c>
      <c r="AA2" s="199">
        <f>ROUND(N(data!C213),0)</f>
        <v>443879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6073927</v>
      </c>
      <c r="AJ2" s="199">
        <f>ROUND(N(data!C216),0)</f>
        <v>266057</v>
      </c>
      <c r="AK2" s="199">
        <f>ROUND(N(data!D216),0)</f>
        <v>1000967</v>
      </c>
      <c r="AL2" s="199">
        <f>ROUND(N(data!B217),0)</f>
        <v>402887</v>
      </c>
      <c r="AM2" s="199">
        <f>ROUND(N(data!C217),0)</f>
        <v>12311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822336</v>
      </c>
      <c r="AS2" s="199">
        <f>ROUND(N(data!C219),0)</f>
        <v>1422132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8051</v>
      </c>
      <c r="AY2" s="199">
        <f>ROUND(N(data!C225),0)</f>
        <v>1797</v>
      </c>
      <c r="AZ2" s="199">
        <f>ROUND(N(data!D225),0)</f>
        <v>0</v>
      </c>
      <c r="BA2" s="199">
        <f>ROUND(N(data!B226),0)</f>
        <v>3031797</v>
      </c>
      <c r="BB2" s="199">
        <f>ROUND(N(data!C226),0)</f>
        <v>504249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1592801</v>
      </c>
      <c r="BK2" s="199">
        <f>ROUND(N(data!C229),0)</f>
        <v>199162</v>
      </c>
      <c r="BL2" s="199">
        <f>ROUND(N(data!D229),0)</f>
        <v>156</v>
      </c>
      <c r="BM2" s="199">
        <f>ROUND(N(data!B230),0)</f>
        <v>296689</v>
      </c>
      <c r="BN2" s="199">
        <f>ROUND(N(data!C230),0)</f>
        <v>25422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62409669</v>
      </c>
      <c r="BW2" s="199">
        <f>ROUND(N(data!C240),0)</f>
        <v>40097046</v>
      </c>
      <c r="BX2" s="199">
        <f>ROUND(N(data!C241),0)</f>
        <v>3799994</v>
      </c>
      <c r="BY2" s="199">
        <f>ROUND(N(data!C242),0)</f>
        <v>2639673</v>
      </c>
      <c r="BZ2" s="199">
        <f>ROUND(N(data!C243),0)</f>
        <v>29331282</v>
      </c>
      <c r="CA2" s="199">
        <f>ROUND(N(data!C244),0)</f>
        <v>4629114</v>
      </c>
      <c r="CB2" s="199">
        <f>ROUND(N(data!C247),0)</f>
        <v>209</v>
      </c>
      <c r="CC2" s="199">
        <f>ROUND(N(data!C249),0)</f>
        <v>96827</v>
      </c>
      <c r="CD2" s="199">
        <f>ROUND(N(data!C250),0)</f>
        <v>2351657</v>
      </c>
      <c r="CE2" s="199">
        <f>ROUND(N(data!C254)+N(data!C255),0)</f>
        <v>0</v>
      </c>
      <c r="CF2" s="199">
        <f>ROUND(N(data!D237),0)</f>
        <v>3712442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199</v>
      </c>
      <c r="B2" s="12" t="str">
        <f>RIGHT(data!C96,4)</f>
        <v>2024</v>
      </c>
      <c r="C2" s="12" t="s">
        <v>1163</v>
      </c>
      <c r="D2" s="198">
        <f>ROUND(N(data!C127),0)</f>
        <v>552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7073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18</v>
      </c>
      <c r="O2" s="198">
        <f>ROUND(N(data!C135),0)</f>
        <v>0</v>
      </c>
      <c r="P2" s="198">
        <f>ROUND(N(data!C136),0)</f>
        <v>12</v>
      </c>
      <c r="Q2" s="198">
        <f>ROUND(N(data!C137),0)</f>
        <v>0</v>
      </c>
      <c r="R2" s="198">
        <f>ROUND(N(data!C138),0)</f>
        <v>15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10</v>
      </c>
      <c r="W2" s="198">
        <f>ROUND(N(data!C144),0)</f>
        <v>78</v>
      </c>
      <c r="X2" s="198">
        <f>ROUND(N(data!C145),0)</f>
        <v>0</v>
      </c>
      <c r="Y2" s="198">
        <f>ROUND(N(data!B154),0)</f>
        <v>216</v>
      </c>
      <c r="Z2" s="198">
        <f>ROUND(N(data!B155),0)</f>
        <v>3189</v>
      </c>
      <c r="AA2" s="198">
        <f>ROUND(N(data!B156),0)</f>
        <v>44833</v>
      </c>
      <c r="AB2" s="198">
        <f>ROUND(N(data!B157),0)</f>
        <v>16847846</v>
      </c>
      <c r="AC2" s="198">
        <f>ROUND(N(data!B158),0)</f>
        <v>41689774</v>
      </c>
      <c r="AD2" s="198">
        <f>ROUND(N(data!C154),0)</f>
        <v>239</v>
      </c>
      <c r="AE2" s="198">
        <f>ROUND(N(data!C155),0)</f>
        <v>3540</v>
      </c>
      <c r="AF2" s="198">
        <f>ROUND(N(data!C156),0)</f>
        <v>44201</v>
      </c>
      <c r="AG2" s="198">
        <f>ROUND(N(data!C157),0)</f>
        <v>16610543</v>
      </c>
      <c r="AH2" s="198">
        <f>ROUND(N(data!C158),0)</f>
        <v>54973195</v>
      </c>
      <c r="AI2" s="198">
        <f>ROUND(N(data!D154),0)</f>
        <v>97</v>
      </c>
      <c r="AJ2" s="198">
        <f>ROUND(N(data!D155),0)</f>
        <v>344</v>
      </c>
      <c r="AK2" s="198">
        <f>ROUND(N(data!D156),0)</f>
        <v>18361</v>
      </c>
      <c r="AL2" s="198">
        <f>ROUND(N(data!D157),0)</f>
        <v>6899878</v>
      </c>
      <c r="AM2" s="198">
        <f>ROUND(N(data!D158),0)</f>
        <v>64299873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199</v>
      </c>
      <c r="B2" s="200" t="str">
        <f>RIGHT(data!C96,4)</f>
        <v>2024</v>
      </c>
      <c r="C2" s="12" t="s">
        <v>1163</v>
      </c>
      <c r="D2" s="198">
        <f>ROUND(N(data!C266),0)</f>
        <v>145752</v>
      </c>
      <c r="E2" s="198">
        <f>ROUND(N(data!C267),0)</f>
        <v>0</v>
      </c>
      <c r="F2" s="198">
        <f>ROUND(N(data!C268),0)</f>
        <v>47637676</v>
      </c>
      <c r="G2" s="198">
        <f>ROUND(N(data!C269),0)</f>
        <v>39130000</v>
      </c>
      <c r="H2" s="198">
        <f>ROUND(N(data!C270),0)</f>
        <v>-36492656</v>
      </c>
      <c r="I2" s="198">
        <f>ROUND(N(data!C271),0)</f>
        <v>5233</v>
      </c>
      <c r="J2" s="198">
        <f>ROUND(N(data!C272),0)</f>
        <v>0</v>
      </c>
      <c r="K2" s="198">
        <f>ROUND(N(data!C273),0)</f>
        <v>3046163</v>
      </c>
      <c r="L2" s="198">
        <f>ROUND(N(data!C274),0)</f>
        <v>319825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550000</v>
      </c>
      <c r="R2" s="198">
        <f>ROUND(N(data!C284),0)</f>
        <v>26953</v>
      </c>
      <c r="S2" s="198">
        <f>ROUND(N(data!C285),0)</f>
        <v>8688244</v>
      </c>
      <c r="T2" s="198">
        <f>ROUND(N(data!C286),0)</f>
        <v>0</v>
      </c>
      <c r="U2" s="198">
        <f>ROUND(N(data!C287),0)</f>
        <v>0</v>
      </c>
      <c r="V2" s="198">
        <f>ROUND(N(data!C288),0)</f>
        <v>5754216</v>
      </c>
      <c r="W2" s="198">
        <f>ROUND(N(data!C289),0)</f>
        <v>0</v>
      </c>
      <c r="X2" s="198">
        <f>ROUND(N(data!C290),0)</f>
        <v>2244468</v>
      </c>
      <c r="Y2" s="198">
        <f>ROUND(N(data!C291),0)</f>
        <v>0</v>
      </c>
      <c r="Z2" s="198">
        <f>ROUND(N(data!C292),0)</f>
        <v>5659812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2371897</v>
      </c>
      <c r="AK2" s="198">
        <f>ROUND(N(data!C316),0)</f>
        <v>1863783</v>
      </c>
      <c r="AL2" s="198">
        <f>ROUND(N(data!C317),0)</f>
        <v>1269000</v>
      </c>
      <c r="AM2" s="198">
        <f>ROUND(N(data!C318),0)</f>
        <v>1030000</v>
      </c>
      <c r="AN2" s="198">
        <f>ROUND(N(data!C319),0)</f>
        <v>300000</v>
      </c>
      <c r="AO2" s="198">
        <f>ROUND(N(data!C320),0)</f>
        <v>0</v>
      </c>
      <c r="AP2" s="198">
        <f>ROUND(N(data!C321),0)</f>
        <v>0</v>
      </c>
      <c r="AQ2" s="198">
        <f>ROUND(N(data!C322),0)</f>
        <v>1194055</v>
      </c>
      <c r="AR2" s="198">
        <f>ROUND(N(data!C323),0)</f>
        <v>623456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135820</v>
      </c>
      <c r="AW2" s="198">
        <f>ROUND(N(data!C332),0)</f>
        <v>0</v>
      </c>
      <c r="AX2" s="198">
        <f>ROUND(N(data!C333),0)</f>
        <v>0</v>
      </c>
      <c r="AY2" s="198">
        <f>ROUND(N(data!C334),0)</f>
        <v>3067979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-24096470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228.82</v>
      </c>
      <c r="BL2" s="198">
        <f>ROUND(N(data!C358),0)</f>
        <v>40358267</v>
      </c>
      <c r="BM2" s="198">
        <f>ROUND(N(data!C359),0)</f>
        <v>160962843</v>
      </c>
      <c r="BN2" s="198">
        <f>ROUND(N(data!C363),0)</f>
        <v>142906779</v>
      </c>
      <c r="BO2" s="198">
        <f>ROUND(N(data!C364),0)</f>
        <v>2448483</v>
      </c>
      <c r="BP2" s="198">
        <f>ROUND(N(data!C365),0)</f>
        <v>0</v>
      </c>
      <c r="BQ2" s="198">
        <f>ROUND(N(data!D381),0)</f>
        <v>2903859</v>
      </c>
      <c r="BR2" s="198">
        <f>ROUND(N(data!C370),0)</f>
        <v>0</v>
      </c>
      <c r="BS2" s="198">
        <f>ROUND(N(data!C371),0)</f>
        <v>1527066</v>
      </c>
      <c r="BT2" s="198">
        <f>ROUND(N(data!C372),0)</f>
        <v>0</v>
      </c>
      <c r="BU2" s="198">
        <f>ROUND(N(data!C373),0)</f>
        <v>0</v>
      </c>
      <c r="BV2" s="198">
        <f>ROUND(N(data!C374),0)</f>
        <v>122</v>
      </c>
      <c r="BW2" s="198">
        <f>ROUND(N(data!C375),0)</f>
        <v>0</v>
      </c>
      <c r="BX2" s="198">
        <f>ROUND(N(data!C376),0)</f>
        <v>57824</v>
      </c>
      <c r="BY2" s="198">
        <f>ROUND(N(data!C377),0)</f>
        <v>0</v>
      </c>
      <c r="BZ2" s="198">
        <f>ROUND(N(data!C378),0)</f>
        <v>158489</v>
      </c>
      <c r="CA2" s="198">
        <f>ROUND(N(data!C379),0)</f>
        <v>106181</v>
      </c>
      <c r="CB2" s="198">
        <f>ROUND(N(data!C380),0)</f>
        <v>1054178</v>
      </c>
      <c r="CC2" s="198">
        <f>ROUND(N(data!C382),0)</f>
        <v>0</v>
      </c>
      <c r="CD2" s="198">
        <f>ROUND(N(data!C389),0)</f>
        <v>24369077</v>
      </c>
      <c r="CE2" s="198">
        <f>ROUND(N(data!C390),0)</f>
        <v>4981170</v>
      </c>
      <c r="CF2" s="198">
        <f>ROUND(N(data!C391),0)</f>
        <v>405444</v>
      </c>
      <c r="CG2" s="198">
        <f>ROUND(N(data!C392),0)</f>
        <v>5389095</v>
      </c>
      <c r="CH2" s="198">
        <f>ROUND(N(data!C393),0)</f>
        <v>643791</v>
      </c>
      <c r="CI2" s="198">
        <f>ROUND(N(data!C394),0)</f>
        <v>7391446</v>
      </c>
      <c r="CJ2" s="198">
        <f>ROUND(N(data!C395),0)</f>
        <v>783648</v>
      </c>
      <c r="CK2" s="198">
        <f>ROUND(N(data!C396),0)</f>
        <v>998490</v>
      </c>
      <c r="CL2" s="198">
        <f>ROUND(N(data!C397),0)</f>
        <v>603930</v>
      </c>
      <c r="CM2" s="198">
        <f>ROUND(N(data!C398),0)</f>
        <v>2240367</v>
      </c>
      <c r="CN2" s="198">
        <f>ROUND(N(data!C399),0)</f>
        <v>2456469</v>
      </c>
      <c r="CO2" s="198">
        <f>ROUND(N(data!C362),0)</f>
        <v>3712442</v>
      </c>
      <c r="CP2" s="198">
        <f>ROUND(N(data!D415),0)</f>
        <v>12365379</v>
      </c>
      <c r="CQ2" s="52">
        <f>ROUND(N(data!C401),0)</f>
        <v>0</v>
      </c>
      <c r="CR2" s="52">
        <f>ROUND(N(data!C402),0)</f>
        <v>2380812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295757</v>
      </c>
      <c r="CY2" s="52">
        <f>ROUND(N(data!C409),0)</f>
        <v>9319897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368913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4CqXYHo/AlSgsxoQO2MhmiHaQub1fpIhpuNBQ43iUMF6cIesRlJtNpEHnzzk1lgGqeev8p4ikBRoP7PGKH3t1g==" saltValue="38+rUmQCkQiQPkBVwUv/T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199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316</v>
      </c>
      <c r="F2" s="271">
        <f>ROUND(N(data!C60), 2)</f>
        <v>0.77</v>
      </c>
      <c r="G2" s="198">
        <f>ROUND(N(data!C61), 0)</f>
        <v>123972</v>
      </c>
      <c r="H2" s="198">
        <f>ROUND(N(data!C62), 0)</f>
        <v>26346</v>
      </c>
      <c r="I2" s="198">
        <f>ROUND(N(data!C63), 0)</f>
        <v>0</v>
      </c>
      <c r="J2" s="198">
        <f>ROUND(N(data!C64), 0)</f>
        <v>54409</v>
      </c>
      <c r="K2" s="198">
        <f>ROUND(N(data!C82), 0)</f>
        <v>0</v>
      </c>
      <c r="L2" s="198">
        <f>ROUND(N(data!C66), 0)</f>
        <v>435</v>
      </c>
      <c r="M2" s="198">
        <f>ROUND(N(data!C67), 0)</f>
        <v>26360</v>
      </c>
      <c r="N2" s="198">
        <f>ROUND(N(data!C68), 0)</f>
        <v>6801</v>
      </c>
      <c r="O2" s="198">
        <f>ROUND(N(data!C69), 0)</f>
        <v>6895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3315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 t="e">
        <f>ROUND(N(data!#REF!), 0)</f>
        <v>#REF!</v>
      </c>
      <c r="AC2" s="198">
        <f>ROUND(N(data!C83), 0)</f>
        <v>3580</v>
      </c>
      <c r="AD2" s="198">
        <f>ROUND(N(data!C84), 0)</f>
        <v>0</v>
      </c>
      <c r="AE2" s="198">
        <f>ROUND(N(data!C89), 0)</f>
        <v>40238</v>
      </c>
      <c r="AF2" s="198">
        <f>ROUND(N(data!C87), 0)</f>
        <v>40238</v>
      </c>
      <c r="AG2" s="198">
        <f>ROUND(N(data!C90), 0)</f>
        <v>2395</v>
      </c>
      <c r="AH2" s="198">
        <f>ROUND(N(data!C91), 0)</f>
        <v>4906</v>
      </c>
      <c r="AI2" s="198">
        <f>ROUND(N(data!C92), 0)</f>
        <v>0</v>
      </c>
      <c r="AJ2" s="198">
        <f>ROUND(N(data!C93), 0)</f>
        <v>63855</v>
      </c>
      <c r="AK2" s="271">
        <f>ROUND(N(data!C94), 2)</f>
        <v>0.73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199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ROUND(N(data!D82),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 t="e">
        <f>ROUND(N(data!#REF!), 0)</f>
        <v>#REF!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199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1613</v>
      </c>
      <c r="F4" s="271">
        <f>ROUND(N(data!E60), 2)</f>
        <v>12.89</v>
      </c>
      <c r="G4" s="198">
        <f>ROUND(N(data!E61), 0)</f>
        <v>1123908</v>
      </c>
      <c r="H4" s="198">
        <f>ROUND(N(data!E62), 0)</f>
        <v>248132</v>
      </c>
      <c r="I4" s="198">
        <f>ROUND(N(data!E63), 0)</f>
        <v>0</v>
      </c>
      <c r="J4" s="198">
        <f>ROUND(N(data!E64), 0)</f>
        <v>94605</v>
      </c>
      <c r="K4" s="198">
        <f>ROUND(N(data!E82), 0)</f>
        <v>780</v>
      </c>
      <c r="L4" s="198">
        <f>ROUND(N(data!E66), 0)</f>
        <v>100285</v>
      </c>
      <c r="M4" s="198">
        <f>ROUND(N(data!E67), 0)</f>
        <v>31136</v>
      </c>
      <c r="N4" s="198">
        <f>ROUND(N(data!E68), 0)</f>
        <v>692</v>
      </c>
      <c r="O4" s="198">
        <f>ROUND(N(data!E69), 0)</f>
        <v>1156442</v>
      </c>
      <c r="P4" s="198">
        <f>ROUND(N(data!E70), 0)</f>
        <v>0</v>
      </c>
      <c r="Q4" s="198">
        <f>ROUND(N(data!E71), 0)</f>
        <v>1152595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 t="e">
        <f>ROUND(N(data!#REF!), 0)</f>
        <v>#REF!</v>
      </c>
      <c r="AC4" s="198">
        <f>ROUND(N(data!E83), 0)</f>
        <v>3067</v>
      </c>
      <c r="AD4" s="198">
        <f>ROUND(N(data!E84), 0)</f>
        <v>0</v>
      </c>
      <c r="AE4" s="198">
        <f>ROUND(N(data!E89), 0)</f>
        <v>-10696718</v>
      </c>
      <c r="AF4" s="198">
        <f>ROUND(N(data!E87), 0)</f>
        <v>-3837400</v>
      </c>
      <c r="AG4" s="198">
        <f>ROUND(N(data!E90), 0)</f>
        <v>2829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5.79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199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ROUND(N(data!F82),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 t="e">
        <f>ROUND(N(data!#REF!), 0)</f>
        <v>#REF!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199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ROUND(N(data!G82),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 t="e">
        <f>ROUND(N(data!#REF!), 0)</f>
        <v>#REF!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199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5144</v>
      </c>
      <c r="F7" s="271">
        <f>ROUND(N(data!H60), 2)</f>
        <v>29.51</v>
      </c>
      <c r="G7" s="198">
        <f>ROUND(N(data!H61), 0)</f>
        <v>2650393</v>
      </c>
      <c r="H7" s="198">
        <f>ROUND(N(data!H62), 0)</f>
        <v>576595</v>
      </c>
      <c r="I7" s="198">
        <f>ROUND(N(data!H63), 0)</f>
        <v>74821</v>
      </c>
      <c r="J7" s="198">
        <f>ROUND(N(data!H64), 0)</f>
        <v>22768</v>
      </c>
      <c r="K7" s="198">
        <f>ROUND(N(data!H82), 0)</f>
        <v>350</v>
      </c>
      <c r="L7" s="198">
        <f>ROUND(N(data!H66), 0)</f>
        <v>919</v>
      </c>
      <c r="M7" s="198">
        <f>ROUND(N(data!H67), 0)</f>
        <v>49561</v>
      </c>
      <c r="N7" s="198">
        <f>ROUND(N(data!H68), 0)</f>
        <v>0</v>
      </c>
      <c r="O7" s="198">
        <f>ROUND(N(data!H69), 0)</f>
        <v>303676</v>
      </c>
      <c r="P7" s="198">
        <f>ROUND(N(data!H70), 0)</f>
        <v>0</v>
      </c>
      <c r="Q7" s="198">
        <f>ROUND(N(data!H71), 0)</f>
        <v>290365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261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5467</v>
      </c>
      <c r="AB7" s="198" t="e">
        <f>ROUND(N(data!#REF!), 0)</f>
        <v>#REF!</v>
      </c>
      <c r="AC7" s="198">
        <f>ROUND(N(data!H83), 0)</f>
        <v>7234</v>
      </c>
      <c r="AD7" s="198">
        <f>ROUND(N(data!H84), 0)</f>
        <v>0</v>
      </c>
      <c r="AE7" s="198">
        <f>ROUND(N(data!H89), 0)</f>
        <v>-11543136</v>
      </c>
      <c r="AF7" s="198">
        <f>ROUND(N(data!H87), 0)</f>
        <v>-11543136</v>
      </c>
      <c r="AG7" s="198">
        <f>ROUND(N(data!H90), 0)</f>
        <v>4503</v>
      </c>
      <c r="AH7" s="198">
        <f>ROUND(N(data!H91), 0)</f>
        <v>15430</v>
      </c>
      <c r="AI7" s="198">
        <f>ROUND(N(data!H92), 0)</f>
        <v>0</v>
      </c>
      <c r="AJ7" s="198">
        <f>ROUND(N(data!H93), 0)</f>
        <v>45074</v>
      </c>
      <c r="AK7" s="271">
        <f>ROUND(N(data!H94), 2)</f>
        <v>8.82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199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ROUND(N(data!I82),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 t="e">
        <f>ROUND(N(data!#REF!), 0)</f>
        <v>#REF!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199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ROUND(N(data!J82),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 t="e">
        <f>ROUND(N(data!#REF!), 0)</f>
        <v>#REF!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199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ROUND(N(data!K82),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 t="e">
        <f>ROUND(N(data!#REF!), 0)</f>
        <v>#REF!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199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ROUND(N(data!L82),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 t="e">
        <f>ROUND(N(data!#REF!), 0)</f>
        <v>#REF!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199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ROUND(N(data!M82),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 t="e">
        <f>ROUND(N(data!#REF!), 0)</f>
        <v>#REF!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199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ROUND(N(data!N82),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 t="e">
        <f>ROUND(N(data!#REF!), 0)</f>
        <v>#REF!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199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ROUND(N(data!O82), 0)</f>
        <v>0</v>
      </c>
      <c r="L14" s="198">
        <f>ROUND(N(data!O66), 0)</f>
        <v>0</v>
      </c>
      <c r="M14" s="198">
        <f>ROUND(N(data!O67), 0)</f>
        <v>77054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 t="e">
        <f>ROUND(N(data!#REF!), 0)</f>
        <v>#REF!</v>
      </c>
      <c r="AC14" s="198">
        <f>ROUND(N(data!O83), 0)</f>
        <v>0</v>
      </c>
      <c r="AD14" s="198">
        <f>ROUND(N(data!O84), 0)</f>
        <v>0</v>
      </c>
      <c r="AE14" s="198">
        <f>ROUND(N(data!O89), 0)</f>
        <v>8790</v>
      </c>
      <c r="AF14" s="198">
        <f>ROUND(N(data!O87), 0)</f>
        <v>7464</v>
      </c>
      <c r="AG14" s="198">
        <f>ROUND(N(data!O90), 0)</f>
        <v>7001</v>
      </c>
      <c r="AH14" s="198">
        <f>ROUND(N(data!O91), 0)</f>
        <v>2755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199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22.12</v>
      </c>
      <c r="G15" s="198">
        <f>ROUND(N(data!P61), 0)</f>
        <v>2120540</v>
      </c>
      <c r="H15" s="198">
        <f>ROUND(N(data!P62), 0)</f>
        <v>486106</v>
      </c>
      <c r="I15" s="198">
        <f>ROUND(N(data!P63), 0)</f>
        <v>0</v>
      </c>
      <c r="J15" s="198">
        <f>ROUND(N(data!P64), 0)</f>
        <v>2455113</v>
      </c>
      <c r="K15" s="198">
        <f>ROUND(N(data!P82), 0)</f>
        <v>13658</v>
      </c>
      <c r="L15" s="198">
        <f>ROUND(N(data!P66), 0)</f>
        <v>127201</v>
      </c>
      <c r="M15" s="198">
        <f>ROUND(N(data!P67), 0)</f>
        <v>138457</v>
      </c>
      <c r="N15" s="198">
        <f>ROUND(N(data!P68), 0)</f>
        <v>274989</v>
      </c>
      <c r="O15" s="198">
        <f>ROUND(N(data!P69), 0)</f>
        <v>609451</v>
      </c>
      <c r="P15" s="198">
        <f>ROUND(N(data!P70), 0)</f>
        <v>0</v>
      </c>
      <c r="Q15" s="198">
        <f>ROUND(N(data!P71), 0)</f>
        <v>423819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118998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2436</v>
      </c>
      <c r="AB15" s="198" t="e">
        <f>ROUND(N(data!#REF!), 0)</f>
        <v>#REF!</v>
      </c>
      <c r="AC15" s="198">
        <f>ROUND(N(data!P83), 0)</f>
        <v>50541</v>
      </c>
      <c r="AD15" s="198">
        <f>ROUND(N(data!P84), 0)</f>
        <v>0</v>
      </c>
      <c r="AE15" s="198">
        <f>ROUND(N(data!P89), 0)</f>
        <v>-44253437</v>
      </c>
      <c r="AF15" s="198">
        <f>ROUND(N(data!P87), 0)</f>
        <v>-2379609</v>
      </c>
      <c r="AG15" s="198">
        <f>ROUND(N(data!P90), 0)</f>
        <v>12580</v>
      </c>
      <c r="AH15" s="198">
        <f>ROUND(N(data!P91), 0)</f>
        <v>0</v>
      </c>
      <c r="AI15" s="198">
        <f>ROUND(N(data!P92), 0)</f>
        <v>0</v>
      </c>
      <c r="AJ15" s="198">
        <f>ROUND(N(data!P93), 0)</f>
        <v>75124</v>
      </c>
      <c r="AK15" s="271">
        <f>ROUND(N(data!P94), 2)</f>
        <v>10.06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199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3.82</v>
      </c>
      <c r="G16" s="198">
        <f>ROUND(N(data!Q61), 0)</f>
        <v>534444</v>
      </c>
      <c r="H16" s="198">
        <f>ROUND(N(data!Q62), 0)</f>
        <v>116206</v>
      </c>
      <c r="I16" s="198">
        <f>ROUND(N(data!Q63), 0)</f>
        <v>0</v>
      </c>
      <c r="J16" s="198">
        <f>ROUND(N(data!Q64), 0)</f>
        <v>38176</v>
      </c>
      <c r="K16" s="198">
        <f>ROUND(N(data!Q82),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339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339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 t="e">
        <f>ROUND(N(data!#REF!), 0)</f>
        <v>#REF!</v>
      </c>
      <c r="AC16" s="198">
        <f>ROUND(N(data!Q83), 0)</f>
        <v>0</v>
      </c>
      <c r="AD16" s="198">
        <f>ROUND(N(data!Q84), 0)</f>
        <v>0</v>
      </c>
      <c r="AE16" s="198">
        <f>ROUND(N(data!Q89), 0)</f>
        <v>-1716118</v>
      </c>
      <c r="AF16" s="198">
        <f>ROUND(N(data!Q87), 0)</f>
        <v>-112277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3.81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199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15431</v>
      </c>
      <c r="K17" s="198">
        <f>ROUND(N(data!R82), 0)</f>
        <v>0</v>
      </c>
      <c r="L17" s="198">
        <f>ROUND(N(data!R66), 0)</f>
        <v>1115851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 t="e">
        <f>ROUND(N(data!#REF!), 0)</f>
        <v>#REF!</v>
      </c>
      <c r="AC17" s="198">
        <f>ROUND(N(data!R83), 0)</f>
        <v>0</v>
      </c>
      <c r="AD17" s="198">
        <f>ROUND(N(data!R84), 0)</f>
        <v>0</v>
      </c>
      <c r="AE17" s="198">
        <f>ROUND(N(data!R89), 0)</f>
        <v>-740346</v>
      </c>
      <c r="AF17" s="198">
        <f>ROUND(N(data!R87), 0)</f>
        <v>-155575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199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0.01</v>
      </c>
      <c r="G18" s="198">
        <f>ROUND(N(data!S61), 0)</f>
        <v>482</v>
      </c>
      <c r="H18" s="198">
        <f>ROUND(N(data!S62), 0)</f>
        <v>117</v>
      </c>
      <c r="I18" s="198">
        <f>ROUND(N(data!S63), 0)</f>
        <v>0</v>
      </c>
      <c r="J18" s="198">
        <f>ROUND(N(data!S64), 0)</f>
        <v>-246449</v>
      </c>
      <c r="K18" s="198">
        <f>ROUND(N(data!S82), 0)</f>
        <v>0</v>
      </c>
      <c r="L18" s="198">
        <f>ROUND(N(data!S66), 0)</f>
        <v>12355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 t="e">
        <f>ROUND(N(data!#REF!), 0)</f>
        <v>#REF!</v>
      </c>
      <c r="AC18" s="198">
        <f>ROUND(N(data!S83), 0)</f>
        <v>0</v>
      </c>
      <c r="AD18" s="198">
        <f>ROUND(N(data!S84), 0)</f>
        <v>0</v>
      </c>
      <c r="AE18" s="198">
        <f>ROUND(N(data!S89), 0)</f>
        <v>-5072423</v>
      </c>
      <c r="AF18" s="198">
        <f>ROUND(N(data!S87), 0)</f>
        <v>-744747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199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ROUND(N(data!T82),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 t="e">
        <f>ROUND(N(data!#REF!), 0)</f>
        <v>#REF!</v>
      </c>
      <c r="AC19" s="198">
        <f>ROUND(N(data!T83), 0)</f>
        <v>0</v>
      </c>
      <c r="AD19" s="198">
        <f>ROUND(N(data!T84), 0)</f>
        <v>0</v>
      </c>
      <c r="AE19" s="198">
        <f>ROUND(N(data!T89), 0)</f>
        <v>-127303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199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11.69</v>
      </c>
      <c r="G20" s="198">
        <f>ROUND(N(data!U61), 0)</f>
        <v>888320</v>
      </c>
      <c r="H20" s="198">
        <f>ROUND(N(data!U62), 0)</f>
        <v>201058</v>
      </c>
      <c r="I20" s="198">
        <f>ROUND(N(data!U63), 0)</f>
        <v>60000</v>
      </c>
      <c r="J20" s="198">
        <f>ROUND(N(data!U64), 0)</f>
        <v>848711</v>
      </c>
      <c r="K20" s="198">
        <f>ROUND(N(data!U82), 0)</f>
        <v>75</v>
      </c>
      <c r="L20" s="198">
        <f>ROUND(N(data!U66), 0)</f>
        <v>444271</v>
      </c>
      <c r="M20" s="198">
        <f>ROUND(N(data!U67), 0)</f>
        <v>31048</v>
      </c>
      <c r="N20" s="198">
        <f>ROUND(N(data!U68), 0)</f>
        <v>64503</v>
      </c>
      <c r="O20" s="198">
        <f>ROUND(N(data!U69), 0)</f>
        <v>30878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14787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1070</v>
      </c>
      <c r="AB20" s="198" t="e">
        <f>ROUND(N(data!#REF!), 0)</f>
        <v>#REF!</v>
      </c>
      <c r="AC20" s="198">
        <f>ROUND(N(data!U83), 0)</f>
        <v>14946</v>
      </c>
      <c r="AD20" s="198">
        <f>ROUND(N(data!U84), 0)</f>
        <v>0</v>
      </c>
      <c r="AE20" s="198">
        <f>ROUND(N(data!U89), 0)</f>
        <v>-18417872</v>
      </c>
      <c r="AF20" s="198">
        <f>ROUND(N(data!U87), 0)</f>
        <v>-4161297</v>
      </c>
      <c r="AG20" s="198">
        <f>ROUND(N(data!U90), 0)</f>
        <v>2821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199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1.07</v>
      </c>
      <c r="G21" s="198">
        <f>ROUND(N(data!V61), 0)</f>
        <v>113195</v>
      </c>
      <c r="H21" s="198">
        <f>ROUND(N(data!V62), 0)</f>
        <v>21449</v>
      </c>
      <c r="I21" s="198">
        <f>ROUND(N(data!V63), 0)</f>
        <v>0</v>
      </c>
      <c r="J21" s="198">
        <f>ROUND(N(data!V64), 0)</f>
        <v>0</v>
      </c>
      <c r="K21" s="198">
        <f>ROUND(N(data!V82),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400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 t="e">
        <f>ROUND(N(data!#REF!), 0)</f>
        <v>#REF!</v>
      </c>
      <c r="AC21" s="198">
        <f>ROUND(N(data!V83), 0)</f>
        <v>400</v>
      </c>
      <c r="AD21" s="198">
        <f>ROUND(N(data!V84), 0)</f>
        <v>0</v>
      </c>
      <c r="AE21" s="198">
        <f>ROUND(N(data!V89), 0)</f>
        <v>-2724073</v>
      </c>
      <c r="AF21" s="198">
        <f>ROUND(N(data!V87), 0)</f>
        <v>-645915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199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0.02</v>
      </c>
      <c r="G22" s="198">
        <f>ROUND(N(data!W61), 0)</f>
        <v>-265</v>
      </c>
      <c r="H22" s="198">
        <f>ROUND(N(data!W62), 0)</f>
        <v>73</v>
      </c>
      <c r="I22" s="198">
        <f>ROUND(N(data!W63), 0)</f>
        <v>0</v>
      </c>
      <c r="J22" s="198">
        <f>ROUND(N(data!W64), 0)</f>
        <v>0</v>
      </c>
      <c r="K22" s="198">
        <f>ROUND(N(data!W82), 0)</f>
        <v>0</v>
      </c>
      <c r="L22" s="198">
        <f>ROUND(N(data!W66), 0)</f>
        <v>2265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 t="e">
        <f>ROUND(N(data!#REF!), 0)</f>
        <v>#REF!</v>
      </c>
      <c r="AC22" s="198">
        <f>ROUND(N(data!W83), 0)</f>
        <v>0</v>
      </c>
      <c r="AD22" s="198">
        <f>ROUND(N(data!W84), 0)</f>
        <v>0</v>
      </c>
      <c r="AE22" s="198">
        <f>ROUND(N(data!W89), 0)</f>
        <v>-10717</v>
      </c>
      <c r="AF22" s="198">
        <f>ROUND(N(data!W87), 0)</f>
        <v>-10717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199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2.02</v>
      </c>
      <c r="G23" s="198">
        <f>ROUND(N(data!X61), 0)</f>
        <v>194242</v>
      </c>
      <c r="H23" s="198">
        <f>ROUND(N(data!X62), 0)</f>
        <v>44067</v>
      </c>
      <c r="I23" s="198">
        <f>ROUND(N(data!X63), 0)</f>
        <v>0</v>
      </c>
      <c r="J23" s="198">
        <f>ROUND(N(data!X64), 0)</f>
        <v>58895</v>
      </c>
      <c r="K23" s="198">
        <f>ROUND(N(data!X82),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364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 t="e">
        <f>ROUND(N(data!#REF!), 0)</f>
        <v>#REF!</v>
      </c>
      <c r="AC23" s="198">
        <f>ROUND(N(data!X83), 0)</f>
        <v>364</v>
      </c>
      <c r="AD23" s="198">
        <f>ROUND(N(data!X84), 0)</f>
        <v>0</v>
      </c>
      <c r="AE23" s="198">
        <f>ROUND(N(data!X89), 0)</f>
        <v>-23460838</v>
      </c>
      <c r="AF23" s="198">
        <f>ROUND(N(data!X87), 0)</f>
        <v>-2831337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199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12.6</v>
      </c>
      <c r="G24" s="198">
        <f>ROUND(N(data!Y61), 0)</f>
        <v>1014123</v>
      </c>
      <c r="H24" s="198">
        <f>ROUND(N(data!Y62), 0)</f>
        <v>227519</v>
      </c>
      <c r="I24" s="198">
        <f>ROUND(N(data!Y63), 0)</f>
        <v>0</v>
      </c>
      <c r="J24" s="198">
        <f>ROUND(N(data!Y64), 0)</f>
        <v>10599</v>
      </c>
      <c r="K24" s="198">
        <f>ROUND(N(data!Y82), 0)</f>
        <v>558</v>
      </c>
      <c r="L24" s="198">
        <f>ROUND(N(data!Y66), 0)</f>
        <v>302576</v>
      </c>
      <c r="M24" s="198">
        <f>ROUND(N(data!Y67), 0)</f>
        <v>37113</v>
      </c>
      <c r="N24" s="198">
        <f>ROUND(N(data!Y68), 0)</f>
        <v>1138</v>
      </c>
      <c r="O24" s="198">
        <f>ROUND(N(data!Y69), 0)</f>
        <v>4491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-3063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1070</v>
      </c>
      <c r="AB24" s="198" t="e">
        <f>ROUND(N(data!#REF!), 0)</f>
        <v>#REF!</v>
      </c>
      <c r="AC24" s="198">
        <f>ROUND(N(data!Y83), 0)</f>
        <v>5926</v>
      </c>
      <c r="AD24" s="198">
        <f>ROUND(N(data!Y84), 0)</f>
        <v>0</v>
      </c>
      <c r="AE24" s="198">
        <f>ROUND(N(data!Y89), 0)</f>
        <v>-16140801</v>
      </c>
      <c r="AF24" s="198">
        <f>ROUND(N(data!Y87), 0)</f>
        <v>-862023</v>
      </c>
      <c r="AG24" s="198">
        <f>ROUND(N(data!Y90), 0)</f>
        <v>3372</v>
      </c>
      <c r="AH24" s="198">
        <f>ROUND(N(data!Y91), 0)</f>
        <v>0</v>
      </c>
      <c r="AI24" s="198">
        <f>ROUND(N(data!Y92), 0)</f>
        <v>0</v>
      </c>
      <c r="AJ24" s="198">
        <f>ROUND(N(data!Y93), 0)</f>
        <v>41318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199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ROUND(N(data!Z82),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 t="e">
        <f>ROUND(N(data!#REF!), 0)</f>
        <v>#REF!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199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ROUND(N(data!AA82),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 t="e">
        <f>ROUND(N(data!#REF!), 0)</f>
        <v>#REF!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199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4.4400000000000004</v>
      </c>
      <c r="G27" s="198">
        <f>ROUND(N(data!AB61), 0)</f>
        <v>478926</v>
      </c>
      <c r="H27" s="198">
        <f>ROUND(N(data!AB62), 0)</f>
        <v>107247</v>
      </c>
      <c r="I27" s="198">
        <f>ROUND(N(data!AB63), 0)</f>
        <v>0</v>
      </c>
      <c r="J27" s="198">
        <f>ROUND(N(data!AB64), 0)</f>
        <v>879469</v>
      </c>
      <c r="K27" s="198">
        <f>ROUND(N(data!AB82), 0)</f>
        <v>250</v>
      </c>
      <c r="L27" s="198">
        <f>ROUND(N(data!AB66), 0)</f>
        <v>115585</v>
      </c>
      <c r="M27" s="198">
        <f>ROUND(N(data!AB67), 0)</f>
        <v>14979</v>
      </c>
      <c r="N27" s="198">
        <f>ROUND(N(data!AB68), 0)</f>
        <v>191363</v>
      </c>
      <c r="O27" s="198">
        <f>ROUND(N(data!AB69), 0)</f>
        <v>47950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1403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2578</v>
      </c>
      <c r="AB27" s="198" t="e">
        <f>ROUND(N(data!#REF!), 0)</f>
        <v>#REF!</v>
      </c>
      <c r="AC27" s="198">
        <f>ROUND(N(data!AB83), 0)</f>
        <v>43719</v>
      </c>
      <c r="AD27" s="198">
        <f>ROUND(N(data!AB84), 0)</f>
        <v>0</v>
      </c>
      <c r="AE27" s="198">
        <f>ROUND(N(data!AB89), 0)</f>
        <v>-10764826</v>
      </c>
      <c r="AF27" s="198">
        <f>ROUND(N(data!AB87), 0)</f>
        <v>-5735275</v>
      </c>
      <c r="AG27" s="198">
        <f>ROUND(N(data!AB90), 0)</f>
        <v>1361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199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32038</v>
      </c>
      <c r="K28" s="198">
        <f>ROUND(N(data!AC82), 0)</f>
        <v>0</v>
      </c>
      <c r="L28" s="198">
        <f>ROUND(N(data!AC66), 0)</f>
        <v>625735</v>
      </c>
      <c r="M28" s="198">
        <f>ROUND(N(data!AC67), 0)</f>
        <v>12074</v>
      </c>
      <c r="N28" s="198">
        <f>ROUND(N(data!AC68), 0)</f>
        <v>0</v>
      </c>
      <c r="O28" s="198">
        <f>ROUND(N(data!AC69), 0)</f>
        <v>13974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13974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 t="e">
        <f>ROUND(N(data!#REF!), 0)</f>
        <v>#REF!</v>
      </c>
      <c r="AC28" s="198">
        <f>ROUND(N(data!AC83), 0)</f>
        <v>0</v>
      </c>
      <c r="AD28" s="198">
        <f>ROUND(N(data!AC84), 0)</f>
        <v>0</v>
      </c>
      <c r="AE28" s="198">
        <f>ROUND(N(data!AC89), 0)</f>
        <v>-1934988</v>
      </c>
      <c r="AF28" s="198">
        <f>ROUND(N(data!AC87), 0)</f>
        <v>-1111259</v>
      </c>
      <c r="AG28" s="198">
        <f>ROUND(N(data!AC90), 0)</f>
        <v>1097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199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ROUND(N(data!AD82),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 t="e">
        <f>ROUND(N(data!#REF!), 0)</f>
        <v>#REF!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199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2.89</v>
      </c>
      <c r="G30" s="198">
        <f>ROUND(N(data!AE61), 0)</f>
        <v>263260</v>
      </c>
      <c r="H30" s="198">
        <f>ROUND(N(data!AE62), 0)</f>
        <v>61423</v>
      </c>
      <c r="I30" s="198">
        <f>ROUND(N(data!AE63), 0)</f>
        <v>0</v>
      </c>
      <c r="J30" s="198">
        <f>ROUND(N(data!AE64), 0)</f>
        <v>22705</v>
      </c>
      <c r="K30" s="198">
        <f>ROUND(N(data!AE82), 0)</f>
        <v>0</v>
      </c>
      <c r="L30" s="198">
        <f>ROUND(N(data!AE66), 0)</f>
        <v>150</v>
      </c>
      <c r="M30" s="198">
        <f>ROUND(N(data!AE67), 0)</f>
        <v>13328</v>
      </c>
      <c r="N30" s="198">
        <f>ROUND(N(data!AE68), 0)</f>
        <v>0</v>
      </c>
      <c r="O30" s="198">
        <f>ROUND(N(data!AE69), 0)</f>
        <v>439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 t="e">
        <f>ROUND(N(data!#REF!), 0)</f>
        <v>#REF!</v>
      </c>
      <c r="AC30" s="198">
        <f>ROUND(N(data!AE83), 0)</f>
        <v>439</v>
      </c>
      <c r="AD30" s="198">
        <f>ROUND(N(data!AE84), 0)</f>
        <v>0</v>
      </c>
      <c r="AE30" s="198">
        <f>ROUND(N(data!AE89), 0)</f>
        <v>-2044353</v>
      </c>
      <c r="AF30" s="198">
        <f>ROUND(N(data!AE87), 0)</f>
        <v>-182359</v>
      </c>
      <c r="AG30" s="198">
        <f>ROUND(N(data!AE90), 0)</f>
        <v>1211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199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ROUND(N(data!AF82),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 t="e">
        <f>ROUND(N(data!#REF!), 0)</f>
        <v>#REF!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199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24.1</v>
      </c>
      <c r="G32" s="198">
        <f>ROUND(N(data!AG61), 0)</f>
        <v>2623066</v>
      </c>
      <c r="H32" s="198">
        <f>ROUND(N(data!AG62), 0)</f>
        <v>579888</v>
      </c>
      <c r="I32" s="198">
        <f>ROUND(N(data!AG63), 0)</f>
        <v>39782</v>
      </c>
      <c r="J32" s="198">
        <f>ROUND(N(data!AG64), 0)</f>
        <v>265385</v>
      </c>
      <c r="K32" s="198">
        <f>ROUND(N(data!AG82), 0)</f>
        <v>0</v>
      </c>
      <c r="L32" s="198">
        <f>ROUND(N(data!AG66), 0)</f>
        <v>1302046</v>
      </c>
      <c r="M32" s="198">
        <f>ROUND(N(data!AG67), 0)</f>
        <v>50969</v>
      </c>
      <c r="N32" s="198">
        <f>ROUND(N(data!AG68), 0)</f>
        <v>0</v>
      </c>
      <c r="O32" s="198">
        <f>ROUND(N(data!AG69), 0)</f>
        <v>519970</v>
      </c>
      <c r="P32" s="198">
        <f>ROUND(N(data!AG70), 0)</f>
        <v>0</v>
      </c>
      <c r="Q32" s="198">
        <f>ROUND(N(data!AG71), 0)</f>
        <v>494114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10769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450</v>
      </c>
      <c r="AB32" s="198" t="e">
        <f>ROUND(N(data!#REF!), 0)</f>
        <v>#REF!</v>
      </c>
      <c r="AC32" s="198">
        <f>ROUND(N(data!AG83), 0)</f>
        <v>14637</v>
      </c>
      <c r="AD32" s="198">
        <f>ROUND(N(data!AG84), 0)</f>
        <v>0</v>
      </c>
      <c r="AE32" s="198">
        <f>ROUND(N(data!AG89), 0)</f>
        <v>-30676002</v>
      </c>
      <c r="AF32" s="198">
        <f>ROUND(N(data!AG87), 0)</f>
        <v>-2224916</v>
      </c>
      <c r="AG32" s="198">
        <f>ROUND(N(data!AG90), 0)</f>
        <v>4631</v>
      </c>
      <c r="AH32" s="198">
        <f>ROUND(N(data!AG91), 0)</f>
        <v>123</v>
      </c>
      <c r="AI32" s="198">
        <f>ROUND(N(data!AG92), 0)</f>
        <v>0</v>
      </c>
      <c r="AJ32" s="198">
        <f>ROUND(N(data!AG93), 0)</f>
        <v>150247</v>
      </c>
      <c r="AK32" s="271">
        <f>ROUND(N(data!AG94), 2)</f>
        <v>12.12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199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ROUND(N(data!AH82),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 t="e">
        <f>ROUND(N(data!#REF!), 0)</f>
        <v>#REF!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199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ROUND(N(data!AI82),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 t="e">
        <f>ROUND(N(data!#REF!), 0)</f>
        <v>#REF!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199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59.01</v>
      </c>
      <c r="G35" s="198">
        <f>ROUND(N(data!AJ61), 0)</f>
        <v>9302245</v>
      </c>
      <c r="H35" s="198">
        <f>ROUND(N(data!AJ62), 0)</f>
        <v>1630163</v>
      </c>
      <c r="I35" s="198">
        <f>ROUND(N(data!AJ63), 0)</f>
        <v>0</v>
      </c>
      <c r="J35" s="198">
        <f>ROUND(N(data!AJ64), 0)</f>
        <v>196520</v>
      </c>
      <c r="K35" s="198">
        <f>ROUND(N(data!AJ82), 0)</f>
        <v>83068</v>
      </c>
      <c r="L35" s="198">
        <f>ROUND(N(data!AJ66), 0)</f>
        <v>242937</v>
      </c>
      <c r="M35" s="198">
        <f>ROUND(N(data!AJ67), 0)</f>
        <v>0</v>
      </c>
      <c r="N35" s="198">
        <f>ROUND(N(data!AJ68), 0)</f>
        <v>422354</v>
      </c>
      <c r="O35" s="198">
        <f>ROUND(N(data!AJ69), 0)</f>
        <v>182814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25828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4735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11930</v>
      </c>
      <c r="AB35" s="198" t="e">
        <f>ROUND(N(data!#REF!), 0)</f>
        <v>#REF!</v>
      </c>
      <c r="AC35" s="198">
        <f>ROUND(N(data!AJ83), 0)</f>
        <v>57254</v>
      </c>
      <c r="AD35" s="198">
        <f>ROUND(N(data!AJ84), 0)</f>
        <v>0</v>
      </c>
      <c r="AE35" s="198">
        <f>ROUND(N(data!AJ89), 0)</f>
        <v>-16337452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199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0.08</v>
      </c>
      <c r="G36" s="198">
        <f>ROUND(N(data!AK61), 0)</f>
        <v>7279</v>
      </c>
      <c r="H36" s="198">
        <f>ROUND(N(data!AK62), 0)</f>
        <v>1529</v>
      </c>
      <c r="I36" s="198">
        <f>ROUND(N(data!AK63), 0)</f>
        <v>0</v>
      </c>
      <c r="J36" s="198">
        <f>ROUND(N(data!AK64), 0)</f>
        <v>0</v>
      </c>
      <c r="K36" s="198">
        <f>ROUND(N(data!AK82), 0)</f>
        <v>0</v>
      </c>
      <c r="L36" s="198">
        <f>ROUND(N(data!AK66), 0)</f>
        <v>40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 t="e">
        <f>ROUND(N(data!#REF!), 0)</f>
        <v>#REF!</v>
      </c>
      <c r="AC36" s="198">
        <f>ROUND(N(data!AK83), 0)</f>
        <v>0</v>
      </c>
      <c r="AD36" s="198">
        <f>ROUND(N(data!AK84), 0)</f>
        <v>0</v>
      </c>
      <c r="AE36" s="198">
        <f>ROUND(N(data!AK89), 0)</f>
        <v>-115060</v>
      </c>
      <c r="AF36" s="198">
        <f>ROUND(N(data!AK87), 0)</f>
        <v>-94350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199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0.46</v>
      </c>
      <c r="G37" s="198">
        <f>ROUND(N(data!AL61), 0)</f>
        <v>56535</v>
      </c>
      <c r="H37" s="198">
        <f>ROUND(N(data!AL62), 0)</f>
        <v>11638</v>
      </c>
      <c r="I37" s="198">
        <f>ROUND(N(data!AL63), 0)</f>
        <v>0</v>
      </c>
      <c r="J37" s="198">
        <f>ROUND(N(data!AL64), 0)</f>
        <v>174</v>
      </c>
      <c r="K37" s="198">
        <f>ROUND(N(data!AL82),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 t="e">
        <f>ROUND(N(data!#REF!), 0)</f>
        <v>#REF!</v>
      </c>
      <c r="AC37" s="198">
        <f>ROUND(N(data!AL83), 0)</f>
        <v>0</v>
      </c>
      <c r="AD37" s="198">
        <f>ROUND(N(data!AL84), 0)</f>
        <v>0</v>
      </c>
      <c r="AE37" s="198">
        <f>ROUND(N(data!AL89), 0)</f>
        <v>-374030</v>
      </c>
      <c r="AF37" s="198">
        <f>ROUND(N(data!AL87), 0)</f>
        <v>-40934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199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ROUND(N(data!AM82),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 t="e">
        <f>ROUND(N(data!#REF!), 0)</f>
        <v>#REF!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199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ROUND(N(data!AN82),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 t="e">
        <f>ROUND(N(data!#REF!), 0)</f>
        <v>#REF!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199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ROUND(N(data!AO82),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 t="e">
        <f>ROUND(N(data!#REF!), 0)</f>
        <v>#REF!</v>
      </c>
      <c r="AC40" s="198">
        <f>ROUND(N(data!AO83), 0)</f>
        <v>0</v>
      </c>
      <c r="AD40" s="198">
        <f>ROUND(N(data!AO84), 0)</f>
        <v>0</v>
      </c>
      <c r="AE40" s="198">
        <f>ROUND(N(data!AO89), 0)</f>
        <v>-3949451</v>
      </c>
      <c r="AF40" s="198">
        <f>ROUND(N(data!AO87), 0)</f>
        <v>-3732842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199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ROUND(N(data!AP82),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 t="e">
        <f>ROUND(N(data!#REF!), 0)</f>
        <v>#REF!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199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ROUND(N(data!AQ82),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 t="e">
        <f>ROUND(N(data!#REF!), 0)</f>
        <v>#REF!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199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ROUND(N(data!AR82),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 t="e">
        <f>ROUND(N(data!#REF!), 0)</f>
        <v>#REF!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199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ROUND(N(data!AS82),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 t="e">
        <f>ROUND(N(data!#REF!), 0)</f>
        <v>#REF!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199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ROUND(N(data!AT82),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 t="e">
        <f>ROUND(N(data!#REF!), 0)</f>
        <v>#REF!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199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ROUND(N(data!AU82),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 t="e">
        <f>ROUND(N(data!#REF!), 0)</f>
        <v>#REF!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199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ROUND(N(data!AV82),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 t="e">
        <f>ROUND(N(data!#REF!), 0)</f>
        <v>#REF!</v>
      </c>
      <c r="AC47" s="198">
        <f>ROUND(N(data!AV83), 0)</f>
        <v>0</v>
      </c>
      <c r="AD47" s="198">
        <f>ROUND(N(data!AV84), 0)</f>
        <v>0</v>
      </c>
      <c r="AE47" s="198">
        <f>ROUND(N(data!AV89), 0)</f>
        <v>-270195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199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ROUND(N(data!AW82),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 t="e">
        <f>ROUND(N(data!#REF!), 0)</f>
        <v>#REF!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199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ROUND(N(data!AX82),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 t="e">
        <f>ROUND(N(data!#REF!), 0)</f>
        <v>#REF!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199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5.89</v>
      </c>
      <c r="G50" s="198">
        <f>ROUND(N(data!AY61), 0)</f>
        <v>293584</v>
      </c>
      <c r="H50" s="198">
        <f>ROUND(N(data!AY62), 0)</f>
        <v>69306</v>
      </c>
      <c r="I50" s="198">
        <f>ROUND(N(data!AY63), 0)</f>
        <v>0</v>
      </c>
      <c r="J50" s="198">
        <f>ROUND(N(data!AY64), 0)</f>
        <v>349151</v>
      </c>
      <c r="K50" s="198">
        <f>ROUND(N(data!AY82), 0)</f>
        <v>0</v>
      </c>
      <c r="L50" s="198">
        <f>ROUND(N(data!AY66), 0)</f>
        <v>183</v>
      </c>
      <c r="M50" s="198">
        <f>ROUND(N(data!AY67), 0)</f>
        <v>24676</v>
      </c>
      <c r="N50" s="198">
        <f>ROUND(N(data!AY68), 0)</f>
        <v>1358</v>
      </c>
      <c r="O50" s="198">
        <f>ROUND(N(data!AY69), 0)</f>
        <v>33862</v>
      </c>
      <c r="P50" s="198">
        <f>ROUND(N(data!AY70), 0)</f>
        <v>0</v>
      </c>
      <c r="Q50" s="198">
        <f>ROUND(N(data!AY71), 0)</f>
        <v>19920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13905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 t="e">
        <f>ROUND(N(data!#REF!), 0)</f>
        <v>#REF!</v>
      </c>
      <c r="AC50" s="198">
        <f>ROUND(N(data!AY83), 0)</f>
        <v>37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2242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199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ROUND(N(data!AZ82),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 t="e">
        <f>ROUND(N(data!#REF!), 0)</f>
        <v>#REF!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199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ROUND(N(data!BA82),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 t="e">
        <f>ROUND(N(data!#REF!), 0)</f>
        <v>#REF!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199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ROUND(N(data!BB82),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 t="e">
        <f>ROUND(N(data!#REF!), 0)</f>
        <v>#REF!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199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ROUND(N(data!BC82),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 t="e">
        <f>ROUND(N(data!#REF!), 0)</f>
        <v>#REF!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199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2.69</v>
      </c>
      <c r="G55" s="198">
        <f>ROUND(N(data!BD61), 0)</f>
        <v>107075</v>
      </c>
      <c r="H55" s="198">
        <f>ROUND(N(data!BD62), 0)</f>
        <v>26208</v>
      </c>
      <c r="I55" s="198">
        <f>ROUND(N(data!BD63), 0)</f>
        <v>0</v>
      </c>
      <c r="J55" s="198">
        <f>ROUND(N(data!BD64), 0)</f>
        <v>-46305</v>
      </c>
      <c r="K55" s="198">
        <f>ROUND(N(data!BD82), 0)</f>
        <v>0</v>
      </c>
      <c r="L55" s="198">
        <f>ROUND(N(data!BD66), 0)</f>
        <v>2030</v>
      </c>
      <c r="M55" s="198">
        <f>ROUND(N(data!BD67), 0)</f>
        <v>36067</v>
      </c>
      <c r="N55" s="198">
        <f>ROUND(N(data!BD68), 0)</f>
        <v>0</v>
      </c>
      <c r="O55" s="198">
        <f>ROUND(N(data!BD69), 0)</f>
        <v>5644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 t="e">
        <f>ROUND(N(data!#REF!), 0)</f>
        <v>#REF!</v>
      </c>
      <c r="AC55" s="198">
        <f>ROUND(N(data!BD83), 0)</f>
        <v>5644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3277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199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71201</v>
      </c>
      <c r="F56" s="271">
        <f>ROUND(N(data!BE60), 2)</f>
        <v>2.71</v>
      </c>
      <c r="G56" s="198">
        <f>ROUND(N(data!BE61), 0)</f>
        <v>156931</v>
      </c>
      <c r="H56" s="198">
        <f>ROUND(N(data!BE62), 0)</f>
        <v>43294</v>
      </c>
      <c r="I56" s="198">
        <f>ROUND(N(data!BE63), 0)</f>
        <v>0</v>
      </c>
      <c r="J56" s="198">
        <f>ROUND(N(data!BE64), 0)</f>
        <v>68189</v>
      </c>
      <c r="K56" s="198">
        <f>ROUND(N(data!BE82), 0)</f>
        <v>544052</v>
      </c>
      <c r="L56" s="198">
        <f>ROUND(N(data!BE66), 0)</f>
        <v>85016</v>
      </c>
      <c r="M56" s="198">
        <f>ROUND(N(data!BE67), 0)</f>
        <v>14231</v>
      </c>
      <c r="N56" s="198">
        <f>ROUND(N(data!BE68), 0)</f>
        <v>15280</v>
      </c>
      <c r="O56" s="198">
        <f>ROUND(N(data!BE69), 0)</f>
        <v>646033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101354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205</v>
      </c>
      <c r="AB56" s="198" t="e">
        <f>ROUND(N(data!#REF!), 0)</f>
        <v>#REF!</v>
      </c>
      <c r="AC56" s="198">
        <f>ROUND(N(data!BE83), 0)</f>
        <v>422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1293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199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7.39</v>
      </c>
      <c r="G57" s="198">
        <f>ROUND(N(data!BF61), 0)</f>
        <v>338748</v>
      </c>
      <c r="H57" s="198">
        <f>ROUND(N(data!BF62), 0)</f>
        <v>82332</v>
      </c>
      <c r="I57" s="198">
        <f>ROUND(N(data!BF63), 0)</f>
        <v>0</v>
      </c>
      <c r="J57" s="198">
        <f>ROUND(N(data!BF64), 0)</f>
        <v>95990</v>
      </c>
      <c r="K57" s="198">
        <f>ROUND(N(data!BF82), 0)</f>
        <v>0</v>
      </c>
      <c r="L57" s="198">
        <f>ROUND(N(data!BF66), 0)</f>
        <v>272933</v>
      </c>
      <c r="M57" s="198">
        <f>ROUND(N(data!BF67), 0)</f>
        <v>5239</v>
      </c>
      <c r="N57" s="198">
        <f>ROUND(N(data!BF68), 0)</f>
        <v>1087</v>
      </c>
      <c r="O57" s="198">
        <f>ROUND(N(data!BF69), 0)</f>
        <v>3912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3912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 t="e">
        <f>ROUND(N(data!#REF!), 0)</f>
        <v>#REF!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476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199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ROUND(N(data!BG82), 0)</f>
        <v>0</v>
      </c>
      <c r="L58" s="198">
        <f>ROUND(N(data!BG66), 0)</f>
        <v>45934</v>
      </c>
      <c r="M58" s="198">
        <f>ROUND(N(data!BG67), 0)</f>
        <v>1365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 t="e">
        <f>ROUND(N(data!#REF!), 0)</f>
        <v>#REF!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124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199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68171</v>
      </c>
      <c r="K59" s="198">
        <f>ROUND(N(data!BH82), 0)</f>
        <v>1000</v>
      </c>
      <c r="L59" s="198">
        <f>ROUND(N(data!BH66), 0)</f>
        <v>363739</v>
      </c>
      <c r="M59" s="198">
        <f>ROUND(N(data!BH67), 0)</f>
        <v>0</v>
      </c>
      <c r="N59" s="198">
        <f>ROUND(N(data!BH68), 0)</f>
        <v>-236</v>
      </c>
      <c r="O59" s="198">
        <f>ROUND(N(data!BH69), 0)</f>
        <v>2891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2050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 t="e">
        <f>ROUND(N(data!#REF!), 0)</f>
        <v>#REF!</v>
      </c>
      <c r="AC59" s="198">
        <f>ROUND(N(data!BH83), 0)</f>
        <v>-159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199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ROUND(N(data!BI82),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 t="e">
        <f>ROUND(N(data!#REF!), 0)</f>
        <v>#REF!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199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1</v>
      </c>
      <c r="G61" s="198">
        <f>ROUND(N(data!BJ61), 0)</f>
        <v>89650</v>
      </c>
      <c r="H61" s="198">
        <f>ROUND(N(data!BJ62), 0)</f>
        <v>17273</v>
      </c>
      <c r="I61" s="198">
        <f>ROUND(N(data!BJ63), 0)</f>
        <v>15875</v>
      </c>
      <c r="J61" s="198">
        <f>ROUND(N(data!BJ64), 0)</f>
        <v>46</v>
      </c>
      <c r="K61" s="198">
        <f>ROUND(N(data!BJ82),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74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 t="e">
        <f>ROUND(N(data!#REF!), 0)</f>
        <v>#REF!</v>
      </c>
      <c r="AC61" s="198">
        <f>ROUND(N(data!BJ83), 0)</f>
        <v>74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199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745</v>
      </c>
      <c r="K62" s="198">
        <f>ROUND(N(data!BK82),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 t="e">
        <f>ROUND(N(data!#REF!), 0)</f>
        <v>#REF!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199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13.35</v>
      </c>
      <c r="G63" s="198">
        <f>ROUND(N(data!BL61), 0)</f>
        <v>634624</v>
      </c>
      <c r="H63" s="198">
        <f>ROUND(N(data!BL62), 0)</f>
        <v>149257</v>
      </c>
      <c r="I63" s="198">
        <f>ROUND(N(data!BL63), 0)</f>
        <v>0</v>
      </c>
      <c r="J63" s="198">
        <f>ROUND(N(data!BL64), 0)</f>
        <v>11413</v>
      </c>
      <c r="K63" s="198">
        <f>ROUND(N(data!BL82),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 t="e">
        <f>ROUND(N(data!#REF!), 0)</f>
        <v>#REF!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199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ROUND(N(data!BM82),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 t="e">
        <f>ROUND(N(data!#REF!), 0)</f>
        <v>#REF!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199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0.86</v>
      </c>
      <c r="G65" s="198">
        <f>ROUND(N(data!BN61), 0)</f>
        <v>16</v>
      </c>
      <c r="H65" s="198">
        <f>ROUND(N(data!BN62), 0)</f>
        <v>589</v>
      </c>
      <c r="I65" s="198">
        <f>ROUND(N(data!BN63), 0)</f>
        <v>60017</v>
      </c>
      <c r="J65" s="198">
        <f>ROUND(N(data!BN64), 0)</f>
        <v>10557</v>
      </c>
      <c r="K65" s="198">
        <f>ROUND(N(data!BN82), 0)</f>
        <v>0</v>
      </c>
      <c r="L65" s="198">
        <f>ROUND(N(data!BN66), 0)</f>
        <v>8913</v>
      </c>
      <c r="M65" s="198">
        <f>ROUND(N(data!BN67), 0)</f>
        <v>56979</v>
      </c>
      <c r="N65" s="198">
        <f>ROUND(N(data!BN68), 0)</f>
        <v>19160</v>
      </c>
      <c r="O65" s="198">
        <f>ROUND(N(data!BN69), 0)</f>
        <v>12141743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578102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5022</v>
      </c>
      <c r="X65" s="198">
        <f>ROUND(N(data!BN78), 0)</f>
        <v>9319897</v>
      </c>
      <c r="Y65" s="198">
        <f>ROUND(N(data!BN79), 0)</f>
        <v>0</v>
      </c>
      <c r="Z65" s="198">
        <f>ROUND(N(data!BN80), 0)</f>
        <v>0</v>
      </c>
      <c r="AA65" s="198">
        <f>ROUND(N(data!BN81), 0)</f>
        <v>2214467</v>
      </c>
      <c r="AB65" s="198" t="e">
        <f>ROUND(N(data!#REF!), 0)</f>
        <v>#REF!</v>
      </c>
      <c r="AC65" s="198">
        <f>ROUND(N(data!BN83), 0)</f>
        <v>24256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5177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199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ROUND(N(data!BO82),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528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 t="e">
        <f>ROUND(N(data!#REF!), 0)</f>
        <v>#REF!</v>
      </c>
      <c r="AC66" s="198">
        <f>ROUND(N(data!BO83), 0)</f>
        <v>528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199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ROUND(N(data!BP82),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 t="e">
        <f>ROUND(N(data!#REF!), 0)</f>
        <v>#REF!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199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ROUND(N(data!BQ82),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 t="e">
        <f>ROUND(N(data!#REF!), 0)</f>
        <v>#REF!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199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ROUND(N(data!BR82), 0)</f>
        <v>0</v>
      </c>
      <c r="L69" s="198">
        <f>ROUND(N(data!BR66), 0)</f>
        <v>22568</v>
      </c>
      <c r="M69" s="198">
        <f>ROUND(N(data!BR67), 0)</f>
        <v>0</v>
      </c>
      <c r="N69" s="198">
        <f>ROUND(N(data!BR68), 0)</f>
        <v>0</v>
      </c>
      <c r="O69" s="198">
        <f>ROUND(N(data!BR69), 0)</f>
        <v>6258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 t="e">
        <f>ROUND(N(data!#REF!), 0)</f>
        <v>#REF!</v>
      </c>
      <c r="AC69" s="198">
        <f>ROUND(N(data!BR83), 0)</f>
        <v>6258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199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ROUND(N(data!BS82),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 t="e">
        <f>ROUND(N(data!#REF!), 0)</f>
        <v>#REF!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199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ROUND(N(data!BT82),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 t="e">
        <f>ROUND(N(data!#REF!), 0)</f>
        <v>#REF!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199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ROUND(N(data!BU82),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 t="e">
        <f>ROUND(N(data!#REF!), 0)</f>
        <v>#REF!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199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-17691</v>
      </c>
      <c r="H73" s="198">
        <f>ROUND(N(data!BV62), 0)</f>
        <v>-1607</v>
      </c>
      <c r="I73" s="198">
        <f>ROUND(N(data!BV63), 0)</f>
        <v>0</v>
      </c>
      <c r="J73" s="198">
        <f>ROUND(N(data!BV64), 0)</f>
        <v>83694</v>
      </c>
      <c r="K73" s="198">
        <f>ROUND(N(data!BV82), 0)</f>
        <v>0</v>
      </c>
      <c r="L73" s="198">
        <f>ROUND(N(data!BV66), 0)</f>
        <v>69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 t="e">
        <f>ROUND(N(data!#REF!), 0)</f>
        <v>#REF!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199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1.08</v>
      </c>
      <c r="G74" s="198">
        <f>ROUND(N(data!BW61), 0)</f>
        <v>243377</v>
      </c>
      <c r="H74" s="198">
        <f>ROUND(N(data!BW62), 0)</f>
        <v>40587</v>
      </c>
      <c r="I74" s="198">
        <f>ROUND(N(data!BW63), 0)</f>
        <v>154949</v>
      </c>
      <c r="J74" s="198">
        <f>ROUND(N(data!BW64), 0)</f>
        <v>0</v>
      </c>
      <c r="K74" s="198">
        <f>ROUND(N(data!BW82), 0)</f>
        <v>0</v>
      </c>
      <c r="L74" s="198">
        <f>ROUND(N(data!BW66), 0)</f>
        <v>1905888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 t="e">
        <f>ROUND(N(data!#REF!), 0)</f>
        <v>#REF!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199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1.38</v>
      </c>
      <c r="G75" s="198">
        <f>ROUND(N(data!BX61), 0)</f>
        <v>153262</v>
      </c>
      <c r="H75" s="198">
        <f>ROUND(N(data!BX62), 0)</f>
        <v>32281</v>
      </c>
      <c r="I75" s="198">
        <f>ROUND(N(data!BX63), 0)</f>
        <v>0</v>
      </c>
      <c r="J75" s="198">
        <f>ROUND(N(data!BX64), 0)</f>
        <v>486</v>
      </c>
      <c r="K75" s="198">
        <f>ROUND(N(data!BX82), 0)</f>
        <v>0</v>
      </c>
      <c r="L75" s="198">
        <f>ROUND(N(data!BX66), 0)</f>
        <v>46590</v>
      </c>
      <c r="M75" s="198">
        <f>ROUND(N(data!BX67), 0)</f>
        <v>4557</v>
      </c>
      <c r="N75" s="198">
        <f>ROUND(N(data!BX68), 0)</f>
        <v>0</v>
      </c>
      <c r="O75" s="198">
        <f>ROUND(N(data!BX69), 0)</f>
        <v>9479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696</v>
      </c>
      <c r="AB75" s="198" t="e">
        <f>ROUND(N(data!#REF!), 0)</f>
        <v>#REF!</v>
      </c>
      <c r="AC75" s="198">
        <f>ROUND(N(data!BX83), 0)</f>
        <v>8783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414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199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4.97</v>
      </c>
      <c r="G76" s="198">
        <f>ROUND(N(data!BY61), 0)</f>
        <v>866292</v>
      </c>
      <c r="H76" s="198">
        <f>ROUND(N(data!BY62), 0)</f>
        <v>181253</v>
      </c>
      <c r="I76" s="198">
        <f>ROUND(N(data!BY63), 0)</f>
        <v>0</v>
      </c>
      <c r="J76" s="198">
        <f>ROUND(N(data!BY64), 0)</f>
        <v>1294</v>
      </c>
      <c r="K76" s="198">
        <f>ROUND(N(data!BY82), 0)</f>
        <v>0</v>
      </c>
      <c r="L76" s="198">
        <f>ROUND(N(data!BY66), 0)</f>
        <v>54619</v>
      </c>
      <c r="M76" s="198">
        <f>ROUND(N(data!BY67), 0)</f>
        <v>5756</v>
      </c>
      <c r="N76" s="198">
        <f>ROUND(N(data!BY68), 0)</f>
        <v>0</v>
      </c>
      <c r="O76" s="198">
        <f>ROUND(N(data!BY69), 0)</f>
        <v>14002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3997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 t="e">
        <f>ROUND(N(data!#REF!), 0)</f>
        <v>#REF!</v>
      </c>
      <c r="AC76" s="198">
        <f>ROUND(N(data!BY83), 0)</f>
        <v>10004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523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199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ROUND(N(data!BZ82),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 t="e">
        <f>ROUND(N(data!#REF!), 0)</f>
        <v>#REF!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199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439</v>
      </c>
      <c r="H78" s="198">
        <f>ROUND(N(data!CA62), 0)</f>
        <v>96</v>
      </c>
      <c r="I78" s="198">
        <f>ROUND(N(data!CA63), 0)</f>
        <v>0</v>
      </c>
      <c r="J78" s="198">
        <f>ROUND(N(data!CA64), 0)</f>
        <v>-3221</v>
      </c>
      <c r="K78" s="198">
        <f>ROUND(N(data!CA82), 0)</f>
        <v>0</v>
      </c>
      <c r="L78" s="198">
        <f>ROUND(N(data!CA66), 0)</f>
        <v>0</v>
      </c>
      <c r="M78" s="198">
        <f>ROUND(N(data!CA67), 0)</f>
        <v>6152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 t="e">
        <f>ROUND(N(data!#REF!), 0)</f>
        <v>#REF!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559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199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ROUND(N(data!CB82),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 t="e">
        <f>ROUND(N(data!#REF!), 0)</f>
        <v>#REF!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199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0</v>
      </c>
      <c r="G80" s="198">
        <f>ROUND(N(data!CC61), 0)</f>
        <v>8105</v>
      </c>
      <c r="H80" s="198">
        <f>ROUND(N(data!CC62), 0)</f>
        <v>748</v>
      </c>
      <c r="I80" s="198">
        <f>ROUND(N(data!CC63), 0)</f>
        <v>0</v>
      </c>
      <c r="J80" s="198">
        <f>ROUND(N(data!CC64), 0)</f>
        <v>336</v>
      </c>
      <c r="K80" s="198">
        <f>ROUND(N(data!CC82), 0)</f>
        <v>0</v>
      </c>
      <c r="L80" s="198">
        <f>ROUND(N(data!CC66), 0)</f>
        <v>190312</v>
      </c>
      <c r="M80" s="198">
        <f>ROUND(N(data!CC67), 0)</f>
        <v>146547</v>
      </c>
      <c r="N80" s="198">
        <f>ROUND(N(data!CC68), 0)</f>
        <v>0</v>
      </c>
      <c r="O80" s="198">
        <f>ROUND(N(data!CC69), 0)</f>
        <v>2567428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 t="e">
        <f>ROUND(N(data!#REF!), 0)</f>
        <v>#REF!</v>
      </c>
      <c r="AC80" s="198">
        <f>ROUND(N(data!CC83), 0)</f>
        <v>2567428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13315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ASTRIA TOPPENISH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H-199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502 W 4th Ave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502 W 4th Ave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Toppenish, 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 t="s">
        <v>1060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 t="s">
        <v>1062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YbS4Ga66EucSjJ4Jerg3V+8UFuG3/NaQPmUbIBY7pQZIZkG/R2QCksd92EOCYOzzPqKaPgkPursHWzBc2C0cag==" saltValue="g7jbTGZPK1bNjYtewphGz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18" sqref="I1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199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476951</v>
      </c>
      <c r="C15" s="228">
        <f>data!C85</f>
        <v>245219.09</v>
      </c>
      <c r="D15" s="228">
        <f>ROUND(N('Prior Year'!C59), 0)</f>
        <v>1282</v>
      </c>
      <c r="E15" s="1">
        <f>data!C59</f>
        <v>316</v>
      </c>
      <c r="F15" s="205">
        <f t="shared" ref="F15:F59" si="0">IF(B15=0,"",IF(D15=0,"",B15/D15))</f>
        <v>372.03666146645867</v>
      </c>
      <c r="G15" s="205">
        <f t="shared" ref="G15:G29" si="1">IF(C15=0,"",IF(E15=0,"",C15/E15))</f>
        <v>776.00977848101263</v>
      </c>
      <c r="H15" s="6">
        <f t="shared" ref="H15:H30" si="2">IF(B15 = 0, "", IF(C15 = 0, "", IF(D15 = 0, "", IF(E15 = 0, "", IF(G15 / F15 - 1 &lt; -0.25, G15 / F15 - 1, IF(G15 / F15 - 1 &gt; 0.25, G15 / F15 - 1, ""))))))</f>
        <v>1.085842227005831</v>
      </c>
      <c r="I15" s="228" t="s">
        <v>1376</v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734</v>
      </c>
      <c r="B17" s="228">
        <f>ROUND(N('Prior Year'!E85), 0)</f>
        <v>4248587</v>
      </c>
      <c r="C17" s="228">
        <f>data!E85</f>
        <v>2755199.3600000003</v>
      </c>
      <c r="D17" s="228">
        <f>ROUND(N('Prior Year'!E59), 0)</f>
        <v>1671</v>
      </c>
      <c r="E17" s="1">
        <f>data!E59</f>
        <v>1613</v>
      </c>
      <c r="F17" s="205">
        <f t="shared" si="0"/>
        <v>2542.5415918611611</v>
      </c>
      <c r="G17" s="205">
        <f t="shared" si="1"/>
        <v>1708.1211159330442</v>
      </c>
      <c r="H17" s="6">
        <f t="shared" si="2"/>
        <v>-0.32818360910954236</v>
      </c>
      <c r="I17" s="228" t="s">
        <v>1377</v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3938699</v>
      </c>
      <c r="C20" s="228">
        <f>data!H85</f>
        <v>3678732.38</v>
      </c>
      <c r="D20" s="228">
        <f>ROUND(N('Prior Year'!H59), 0)</f>
        <v>4978</v>
      </c>
      <c r="E20" s="1">
        <f>data!H59</f>
        <v>5144</v>
      </c>
      <c r="F20" s="205">
        <f t="shared" si="0"/>
        <v>791.22117316191236</v>
      </c>
      <c r="G20" s="205">
        <f t="shared" si="1"/>
        <v>715.15015163297039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120878</v>
      </c>
      <c r="C27" s="228">
        <f>data!O85</f>
        <v>77054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7701121</v>
      </c>
      <c r="C28" s="228">
        <f>data!P85</f>
        <v>6211857.9500000002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689842</v>
      </c>
      <c r="C29" s="228">
        <f>data!Q85</f>
        <v>689164.19999999984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1221113</v>
      </c>
      <c r="C30" s="228">
        <f>data!R85</f>
        <v>1131282.32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46412</v>
      </c>
      <c r="C31" s="228">
        <f>data!S85</f>
        <v>-233495.25999999998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54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2674856</v>
      </c>
      <c r="C33" s="228">
        <f>data!U85</f>
        <v>2568789.5500000003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88011</v>
      </c>
      <c r="C34" s="228">
        <f>data!V85</f>
        <v>135043.88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546617</v>
      </c>
      <c r="C35" s="228">
        <f>data!W85</f>
        <v>2073.0299999999997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168203</v>
      </c>
      <c r="C36" s="228">
        <f>data!X85</f>
        <v>297568.53999999998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1563318</v>
      </c>
      <c r="C37" s="228">
        <f>data!Y85</f>
        <v>1597558.17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1911744</v>
      </c>
      <c r="C40" s="228">
        <f>data!AB85</f>
        <v>1835518.73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815311</v>
      </c>
      <c r="C41" s="228">
        <f>data!AC85</f>
        <v>683821.48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352442</v>
      </c>
      <c r="C43" s="228">
        <f>data!AE85</f>
        <v>361306.08999999997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5059484</v>
      </c>
      <c r="C45" s="228">
        <f>data!AG85</f>
        <v>5381106.2500000009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10146130</v>
      </c>
      <c r="C48" s="228">
        <f>data!AJ85</f>
        <v>11977033.18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483</v>
      </c>
      <c r="C49" s="228">
        <f>data!AK85</f>
        <v>8848.49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35970</v>
      </c>
      <c r="C50" s="228">
        <f>data!AL85</f>
        <v>68346.939999999988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815084</v>
      </c>
      <c r="C63" s="228">
        <f>data!AY85</f>
        <v>772119.47999999986</v>
      </c>
      <c r="D63" s="228">
        <f>ROUND(N('Prior Year'!AY59), 0)</f>
        <v>26313</v>
      </c>
      <c r="E63" s="1">
        <f>data!AY59</f>
        <v>0</v>
      </c>
      <c r="F63" s="205">
        <f>IF(B63=0,"",IF(D63=0,"",B63/D63))</f>
        <v>30.976475506403681</v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155944</v>
      </c>
      <c r="C68" s="228">
        <f>data!BD85</f>
        <v>130718.76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1061764</v>
      </c>
      <c r="C69" s="228">
        <f>data!BE85</f>
        <v>1028973.43</v>
      </c>
      <c r="D69" s="228">
        <f>ROUND(N('Prior Year'!BE59), 0)</f>
        <v>70083</v>
      </c>
      <c r="E69" s="1">
        <f>data!BE59</f>
        <v>71201</v>
      </c>
      <c r="F69" s="205">
        <f>IF(B69=0,"",IF(D69=0,"",B69/D69))</f>
        <v>15.150093460610989</v>
      </c>
      <c r="G69" s="205">
        <f t="shared" si="4"/>
        <v>14.451671043946012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753450</v>
      </c>
      <c r="C70" s="228">
        <f>data!BF85</f>
        <v>800240.03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39486</v>
      </c>
      <c r="C71" s="228">
        <f>data!BG85</f>
        <v>47299.33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581343</v>
      </c>
      <c r="C72" s="228">
        <f>data!BH85</f>
        <v>434564.81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147692</v>
      </c>
      <c r="C74" s="228">
        <f>data!BJ85</f>
        <v>122917.48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0</v>
      </c>
      <c r="C75" s="228">
        <f>data!BK85</f>
        <v>744.92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730038</v>
      </c>
      <c r="C76" s="228">
        <f>data!BL85</f>
        <v>795294.6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11712127</v>
      </c>
      <c r="C78" s="228">
        <f>data!BN85</f>
        <v>12297974.58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291</v>
      </c>
      <c r="C79" s="228">
        <f>data!BO85</f>
        <v>527.5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2106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41138</v>
      </c>
      <c r="C82" s="228">
        <f>data!BR85</f>
        <v>28826.25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365806</v>
      </c>
      <c r="C86" s="228">
        <f>data!BV85</f>
        <v>64464.899999999994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344544</v>
      </c>
      <c r="C87" s="228">
        <f>data!BW85</f>
        <v>2344801.38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423283</v>
      </c>
      <c r="C88" s="228">
        <f>data!BX85</f>
        <v>246655.27000000002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1210718</v>
      </c>
      <c r="C89" s="228">
        <f>data!BY85</f>
        <v>1123215.1299999999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3465.9300000000003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3775570</v>
      </c>
      <c r="C93" s="228">
        <f>data!CC85</f>
        <v>2913477.15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t2sBi92304bcwDLJ/uPZZqqTYOp0KP7P2LLK6/C/3Vi+RHI4/WasBtOyKxyQ7MNqYIO4iG7s2YLejg5vPrdRMA==" saltValue="439tKJYOmj2MIYm2jo5So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21" sqref="D21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1054178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1370</v>
      </c>
      <c r="B15" s="267"/>
      <c r="C15" s="267"/>
      <c r="D15" s="267">
        <v>11.7</v>
      </c>
    </row>
    <row r="16" spans="1:4" ht="15.75" x14ac:dyDescent="0.25">
      <c r="A16" s="1" t="s">
        <v>1371</v>
      </c>
      <c r="B16" s="267"/>
      <c r="C16" s="267"/>
      <c r="D16" s="267">
        <v>1511.71</v>
      </c>
    </row>
    <row r="17" spans="1:4" ht="15.75" x14ac:dyDescent="0.25">
      <c r="A17" s="1" t="s">
        <v>1373</v>
      </c>
      <c r="B17" s="267"/>
      <c r="C17" s="267"/>
      <c r="D17" s="267">
        <v>2273.1</v>
      </c>
    </row>
    <row r="18" spans="1:4" ht="15.75" x14ac:dyDescent="0.25">
      <c r="A18" s="1" t="s">
        <v>1374</v>
      </c>
      <c r="B18" s="267"/>
      <c r="C18" s="267"/>
      <c r="D18" s="267">
        <v>367.95</v>
      </c>
    </row>
    <row r="19" spans="1:4" ht="15.75" x14ac:dyDescent="0.25">
      <c r="A19" s="1" t="s">
        <v>1375</v>
      </c>
      <c r="B19" s="267"/>
      <c r="C19" s="267"/>
      <c r="D19" s="267">
        <v>13.34</v>
      </c>
    </row>
    <row r="20" spans="1:4" ht="15.75" x14ac:dyDescent="0.25">
      <c r="A20" s="1" t="s">
        <v>1372</v>
      </c>
      <c r="B20" s="267"/>
      <c r="C20" s="267"/>
      <c r="D20" s="267">
        <v>1050000</v>
      </c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368913.12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8a7HciNdS3g1Z/gyr73qpW2CMs14wWQ/yhBG0ABAj71UJnLB74ssIxGda1pJAmtd4mjX90tLZsrw54323pK8HA==" saltValue="g1+gouU25R+gD2Pgwwtg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H-199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ASTRIA TOPPENISH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Yakima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Cathy Bambrick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Matthew Matthiessen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Bertha Ortega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509-865-3105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509-865-1519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552</v>
      </c>
      <c r="G23" s="67">
        <f>data!D127</f>
        <v>7073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18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10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12</v>
      </c>
      <c r="E34" s="64" t="s">
        <v>347</v>
      </c>
      <c r="F34" s="67"/>
      <c r="G34" s="67">
        <f>data!E143</f>
        <v>55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15</v>
      </c>
      <c r="E36" s="64" t="s">
        <v>348</v>
      </c>
      <c r="F36" s="67"/>
      <c r="G36" s="67">
        <f>data!C144</f>
        <v>78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ASTRIA TOPPENISH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216</v>
      </c>
      <c r="C7" s="127">
        <f>data!B155</f>
        <v>3189</v>
      </c>
      <c r="D7" s="127">
        <f>data!B156</f>
        <v>44832.807795820714</v>
      </c>
      <c r="E7" s="127">
        <f>data!B157</f>
        <v>16847845.870000001</v>
      </c>
      <c r="F7" s="127">
        <f>data!B158</f>
        <v>41689773.960000001</v>
      </c>
      <c r="G7" s="127">
        <f>data!B157+data!B158</f>
        <v>58537619.829999998</v>
      </c>
    </row>
    <row r="8" spans="1:7" ht="20.100000000000001" customHeight="1" x14ac:dyDescent="0.25">
      <c r="A8" s="63" t="s">
        <v>354</v>
      </c>
      <c r="B8" s="127">
        <f>data!C154</f>
        <v>239</v>
      </c>
      <c r="C8" s="127">
        <f>data!C155</f>
        <v>3540</v>
      </c>
      <c r="D8" s="127">
        <f>data!C156</f>
        <v>44201.335486901633</v>
      </c>
      <c r="E8" s="127">
        <f>data!C157</f>
        <v>16610543.130000001</v>
      </c>
      <c r="F8" s="127">
        <f>data!C158</f>
        <v>54973195.369999997</v>
      </c>
      <c r="G8" s="127">
        <f>data!C157+data!C158</f>
        <v>71583738.5</v>
      </c>
    </row>
    <row r="9" spans="1:7" ht="20.100000000000001" customHeight="1" x14ac:dyDescent="0.25">
      <c r="A9" s="63" t="s">
        <v>858</v>
      </c>
      <c r="B9" s="127">
        <f>data!D154</f>
        <v>97</v>
      </c>
      <c r="C9" s="127">
        <f>data!D155</f>
        <v>344</v>
      </c>
      <c r="D9" s="127">
        <f>data!D156</f>
        <v>18360.856717277664</v>
      </c>
      <c r="E9" s="127">
        <f>data!D157</f>
        <v>6899877.5499999998</v>
      </c>
      <c r="F9" s="127">
        <f>data!D158</f>
        <v>64299873.390000001</v>
      </c>
      <c r="G9" s="127">
        <f>data!D157+data!D158</f>
        <v>71199750.939999998</v>
      </c>
    </row>
    <row r="10" spans="1:7" ht="20.100000000000001" customHeight="1" x14ac:dyDescent="0.25">
      <c r="A10" s="78" t="s">
        <v>229</v>
      </c>
      <c r="B10" s="127">
        <f>data!E154</f>
        <v>552</v>
      </c>
      <c r="C10" s="127">
        <f>data!E155</f>
        <v>7073</v>
      </c>
      <c r="D10" s="127">
        <f>data!E156</f>
        <v>107395.00000000001</v>
      </c>
      <c r="E10" s="127">
        <f>data!E157</f>
        <v>40358266.549999997</v>
      </c>
      <c r="F10" s="127">
        <f>data!E158</f>
        <v>160962842.72</v>
      </c>
      <c r="G10" s="127">
        <f>E10+F10</f>
        <v>201321109.26999998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ASTRIA TOPPENISH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1539481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169713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228196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2351523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691670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588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4981171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653875.92000000004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73718.080000000002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727594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603929.81000000006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603929.81000000006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18825.03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2221542.14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2240367.17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2456469.41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2456469.41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ASTRIA TOPPENISH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550000</v>
      </c>
      <c r="D7" s="67">
        <f>data!C211</f>
        <v>0</v>
      </c>
      <c r="E7" s="67">
        <f>data!D211</f>
        <v>0</v>
      </c>
      <c r="F7" s="67">
        <f>data!E211</f>
        <v>550000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26953</v>
      </c>
      <c r="D8" s="67">
        <f>data!C212</f>
        <v>0</v>
      </c>
      <c r="E8" s="67">
        <f>data!D212</f>
        <v>0</v>
      </c>
      <c r="F8" s="67">
        <f>data!E212</f>
        <v>26953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8244365</v>
      </c>
      <c r="D9" s="67">
        <f>data!C213</f>
        <v>443878.87</v>
      </c>
      <c r="E9" s="67">
        <f>data!D213</f>
        <v>0</v>
      </c>
      <c r="F9" s="67">
        <f>data!E213</f>
        <v>8688243.8699999992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6073926.9399999995</v>
      </c>
      <c r="D12" s="67">
        <f>data!C216</f>
        <v>266056.75</v>
      </c>
      <c r="E12" s="67">
        <f>data!D216</f>
        <v>1000966.8900000001</v>
      </c>
      <c r="F12" s="67">
        <f>data!E216</f>
        <v>5339016.7999999989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402887</v>
      </c>
      <c r="D13" s="67">
        <f>data!C217</f>
        <v>12311.34</v>
      </c>
      <c r="E13" s="67">
        <f>data!D217</f>
        <v>0</v>
      </c>
      <c r="F13" s="67">
        <f>data!E217</f>
        <v>415198.34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822336</v>
      </c>
      <c r="D15" s="67">
        <f>data!C219</f>
        <v>1422132.47</v>
      </c>
      <c r="E15" s="67">
        <f>data!D219</f>
        <v>0</v>
      </c>
      <c r="F15" s="67">
        <f>data!E219</f>
        <v>2244468.4699999997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16120467.939999999</v>
      </c>
      <c r="D16" s="67">
        <f>data!C220</f>
        <v>2144379.4299999997</v>
      </c>
      <c r="E16" s="67">
        <f>data!D220</f>
        <v>1000966.8900000001</v>
      </c>
      <c r="F16" s="67">
        <f>data!E220</f>
        <v>17263880.479999997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8051</v>
      </c>
      <c r="D24" s="67">
        <f>data!C225</f>
        <v>1796.88</v>
      </c>
      <c r="E24" s="67">
        <f>data!D225</f>
        <v>0</v>
      </c>
      <c r="F24" s="67">
        <f>data!E225</f>
        <v>9847.880000000001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3031797</v>
      </c>
      <c r="D25" s="67">
        <f>data!C226</f>
        <v>504248.8</v>
      </c>
      <c r="E25" s="67">
        <f>data!D226</f>
        <v>0</v>
      </c>
      <c r="F25" s="67">
        <f>data!E226</f>
        <v>3536045.8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1592801</v>
      </c>
      <c r="D28" s="67">
        <f>data!C229</f>
        <v>199161.78</v>
      </c>
      <c r="E28" s="67">
        <f>data!D229</f>
        <v>155.75</v>
      </c>
      <c r="F28" s="67">
        <f>data!E229</f>
        <v>1791807.03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296689</v>
      </c>
      <c r="D29" s="67">
        <f>data!C230</f>
        <v>25422</v>
      </c>
      <c r="E29" s="67">
        <f>data!D230</f>
        <v>0</v>
      </c>
      <c r="F29" s="67">
        <f>data!E230</f>
        <v>322111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4929338</v>
      </c>
      <c r="D32" s="67">
        <f>data!C233</f>
        <v>730629.46</v>
      </c>
      <c r="E32" s="67">
        <f>data!D233</f>
        <v>155.75</v>
      </c>
      <c r="F32" s="67">
        <f>data!E233</f>
        <v>5659811.71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ASTRIA TOPPENISH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3712442.25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62409669.299999997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40097045.850000001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3799994.15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2639673.0600000033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29331281.969999999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4629114.47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142906778.80000001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209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96826.73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2351656.52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2448483.25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