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2F7C53BA-0998-4D7F-B24F-B3576E824E04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0" l="1"/>
  <c r="D229" i="24" l="1"/>
  <c r="D228" i="24"/>
  <c r="C229" i="24"/>
  <c r="C226" i="24"/>
  <c r="B226" i="24"/>
  <c r="D216" i="24"/>
  <c r="C219" i="24"/>
  <c r="B213" i="24"/>
  <c r="B216" i="24"/>
  <c r="AO59" i="24" l="1"/>
  <c r="AL59" i="24"/>
  <c r="AK59" i="24"/>
  <c r="AG59" i="24"/>
  <c r="AE59" i="24"/>
  <c r="AC59" i="24"/>
  <c r="AA59" i="24"/>
  <c r="AP92" i="24"/>
  <c r="BS92" i="24"/>
  <c r="BT92" i="24"/>
  <c r="BU92" i="24"/>
  <c r="BV92" i="24"/>
  <c r="BW92" i="24"/>
  <c r="BX92" i="24"/>
  <c r="BY92" i="24"/>
  <c r="BZ92" i="24"/>
  <c r="CA92" i="24"/>
  <c r="CB92" i="24"/>
  <c r="BL92" i="24"/>
  <c r="BM92" i="24"/>
  <c r="BK92" i="24"/>
  <c r="BI92" i="24"/>
  <c r="BH92" i="24"/>
  <c r="BB92" i="24"/>
  <c r="BC92" i="24"/>
  <c r="BA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Q92" i="24"/>
  <c r="R92" i="24"/>
  <c r="S92" i="24"/>
  <c r="T92" i="24"/>
  <c r="U92" i="24"/>
  <c r="V92" i="24"/>
  <c r="W92" i="24"/>
  <c r="X92" i="24"/>
  <c r="Y92" i="24"/>
  <c r="Z92" i="24"/>
  <c r="AA92" i="24"/>
  <c r="AB92" i="24"/>
  <c r="AC92" i="24"/>
  <c r="AD92" i="24"/>
  <c r="AE92" i="24"/>
  <c r="AF92" i="24"/>
  <c r="AG92" i="24"/>
  <c r="AH92" i="24"/>
  <c r="AI92" i="24"/>
  <c r="AJ92" i="24"/>
  <c r="AK92" i="24"/>
  <c r="AL92" i="24"/>
  <c r="AM92" i="24"/>
  <c r="AN92" i="24"/>
  <c r="AO92" i="24"/>
  <c r="AQ92" i="24"/>
  <c r="AR92" i="24"/>
  <c r="AS92" i="24"/>
  <c r="AT92" i="24"/>
  <c r="AU92" i="24"/>
  <c r="AV92" i="24"/>
  <c r="AW92" i="24"/>
  <c r="C92" i="24"/>
  <c r="D91" i="24"/>
  <c r="E91" i="24"/>
  <c r="F91" i="24"/>
  <c r="G91" i="24"/>
  <c r="H91" i="24"/>
  <c r="C91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D688" i="34"/>
  <c r="C688" i="34"/>
  <c r="C687" i="34"/>
  <c r="C686" i="34"/>
  <c r="D685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D669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D627" i="34"/>
  <c r="C627" i="34"/>
  <c r="C626" i="34"/>
  <c r="C625" i="34"/>
  <c r="C624" i="34"/>
  <c r="D623" i="34"/>
  <c r="C623" i="34"/>
  <c r="C622" i="34"/>
  <c r="C621" i="34"/>
  <c r="C620" i="34"/>
  <c r="D619" i="34"/>
  <c r="C619" i="34"/>
  <c r="C618" i="34"/>
  <c r="C617" i="34"/>
  <c r="C616" i="34"/>
  <c r="D615" i="34"/>
  <c r="D677" i="34" s="1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5" i="15" s="1"/>
  <c r="H64" i="15"/>
  <c r="I64" i="15" s="1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H58" i="15"/>
  <c r="I58" i="15" s="1"/>
  <c r="E58" i="15"/>
  <c r="D58" i="15"/>
  <c r="B58" i="15"/>
  <c r="F58" i="15" s="1"/>
  <c r="H57" i="15"/>
  <c r="I57" i="15" s="1"/>
  <c r="E57" i="15"/>
  <c r="D57" i="15"/>
  <c r="B57" i="15"/>
  <c r="F57" i="15" s="1"/>
  <c r="H56" i="15"/>
  <c r="I56" i="15" s="1"/>
  <c r="E56" i="15"/>
  <c r="D56" i="15"/>
  <c r="B56" i="15"/>
  <c r="F56" i="15" s="1"/>
  <c r="E55" i="15"/>
  <c r="D55" i="15"/>
  <c r="B55" i="15"/>
  <c r="F55" i="15" s="1"/>
  <c r="E54" i="15"/>
  <c r="D54" i="15"/>
  <c r="B54" i="15"/>
  <c r="E53" i="15"/>
  <c r="D53" i="15"/>
  <c r="B53" i="15"/>
  <c r="H52" i="15"/>
  <c r="I52" i="15" s="1"/>
  <c r="E52" i="15"/>
  <c r="D52" i="15"/>
  <c r="B52" i="15"/>
  <c r="F52" i="15" s="1"/>
  <c r="E51" i="15"/>
  <c r="D51" i="15"/>
  <c r="B51" i="15"/>
  <c r="F51" i="15" s="1"/>
  <c r="E50" i="15"/>
  <c r="D50" i="15"/>
  <c r="B50" i="15"/>
  <c r="E49" i="15"/>
  <c r="D49" i="15"/>
  <c r="B49" i="15"/>
  <c r="E48" i="15"/>
  <c r="D48" i="15"/>
  <c r="B48" i="15"/>
  <c r="H47" i="15"/>
  <c r="I47" i="15" s="1"/>
  <c r="E47" i="15"/>
  <c r="D47" i="15"/>
  <c r="B47" i="15"/>
  <c r="F47" i="15" s="1"/>
  <c r="H46" i="15"/>
  <c r="I46" i="15" s="1"/>
  <c r="F46" i="15"/>
  <c r="E46" i="15"/>
  <c r="D46" i="15"/>
  <c r="B46" i="15"/>
  <c r="F45" i="15"/>
  <c r="E45" i="15"/>
  <c r="D45" i="15"/>
  <c r="B45" i="15"/>
  <c r="H44" i="15"/>
  <c r="I44" i="15" s="1"/>
  <c r="F44" i="15"/>
  <c r="E44" i="15"/>
  <c r="D44" i="15"/>
  <c r="B44" i="15"/>
  <c r="E43" i="15"/>
  <c r="D43" i="15"/>
  <c r="F43" i="15" s="1"/>
  <c r="B43" i="15"/>
  <c r="F42" i="15"/>
  <c r="E42" i="15"/>
  <c r="D42" i="15"/>
  <c r="B42" i="15"/>
  <c r="E41" i="15"/>
  <c r="D41" i="15"/>
  <c r="F41" i="15" s="1"/>
  <c r="B41" i="15"/>
  <c r="I40" i="15"/>
  <c r="B40" i="15"/>
  <c r="F39" i="15"/>
  <c r="E39" i="15"/>
  <c r="D39" i="15"/>
  <c r="B39" i="15"/>
  <c r="F38" i="15"/>
  <c r="E38" i="15"/>
  <c r="D38" i="15"/>
  <c r="B38" i="15"/>
  <c r="F37" i="15"/>
  <c r="E37" i="15"/>
  <c r="D37" i="15"/>
  <c r="B37" i="15"/>
  <c r="F36" i="15"/>
  <c r="E36" i="15"/>
  <c r="D36" i="15"/>
  <c r="B36" i="15"/>
  <c r="F35" i="15"/>
  <c r="E35" i="15"/>
  <c r="D35" i="15"/>
  <c r="B35" i="15"/>
  <c r="F34" i="15"/>
  <c r="E34" i="15"/>
  <c r="D34" i="15"/>
  <c r="B34" i="15"/>
  <c r="F33" i="15"/>
  <c r="E33" i="15"/>
  <c r="D33" i="15"/>
  <c r="B33" i="15"/>
  <c r="I32" i="15"/>
  <c r="B32" i="15"/>
  <c r="I31" i="15"/>
  <c r="B31" i="15"/>
  <c r="F30" i="15"/>
  <c r="E30" i="15"/>
  <c r="D30" i="15"/>
  <c r="B30" i="15"/>
  <c r="F29" i="15"/>
  <c r="E29" i="15"/>
  <c r="D29" i="15"/>
  <c r="B29" i="15"/>
  <c r="F28" i="15"/>
  <c r="E28" i="15"/>
  <c r="D28" i="15"/>
  <c r="B28" i="15"/>
  <c r="F27" i="15"/>
  <c r="E27" i="15"/>
  <c r="D27" i="15"/>
  <c r="B27" i="15"/>
  <c r="H26" i="15"/>
  <c r="I26" i="15" s="1"/>
  <c r="F26" i="15"/>
  <c r="E26" i="15"/>
  <c r="D26" i="15"/>
  <c r="B26" i="15"/>
  <c r="H25" i="15"/>
  <c r="I25" i="15" s="1"/>
  <c r="F25" i="15"/>
  <c r="E25" i="15"/>
  <c r="D25" i="15"/>
  <c r="B25" i="15"/>
  <c r="H24" i="15"/>
  <c r="I24" i="15" s="1"/>
  <c r="F24" i="15"/>
  <c r="E24" i="15"/>
  <c r="D24" i="15"/>
  <c r="B24" i="15"/>
  <c r="H23" i="15"/>
  <c r="I23" i="15" s="1"/>
  <c r="F23" i="15"/>
  <c r="E23" i="15"/>
  <c r="D23" i="15"/>
  <c r="B23" i="15"/>
  <c r="F22" i="15"/>
  <c r="E22" i="15"/>
  <c r="D22" i="15"/>
  <c r="B22" i="15"/>
  <c r="H21" i="15"/>
  <c r="I21" i="15" s="1"/>
  <c r="F21" i="15"/>
  <c r="E21" i="15"/>
  <c r="D21" i="15"/>
  <c r="B21" i="15"/>
  <c r="F20" i="15"/>
  <c r="E20" i="15"/>
  <c r="D20" i="15"/>
  <c r="B20" i="15"/>
  <c r="H19" i="15"/>
  <c r="I19" i="15" s="1"/>
  <c r="F19" i="15"/>
  <c r="E19" i="15"/>
  <c r="D19" i="15"/>
  <c r="B19" i="15"/>
  <c r="F18" i="15"/>
  <c r="E18" i="15"/>
  <c r="D18" i="15"/>
  <c r="B18" i="15"/>
  <c r="F17" i="15"/>
  <c r="E17" i="15"/>
  <c r="D17" i="15"/>
  <c r="B17" i="15"/>
  <c r="H16" i="15"/>
  <c r="I16" i="15" s="1"/>
  <c r="F16" i="15"/>
  <c r="E16" i="15"/>
  <c r="D16" i="15"/>
  <c r="B16" i="15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O38" i="31" s="1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15" i="31" s="1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CE47" i="24"/>
  <c r="D341" i="24" l="1"/>
  <c r="C87" i="8" s="1"/>
  <c r="CF90" i="24"/>
  <c r="AA52" i="24" s="1"/>
  <c r="AA67" i="24" s="1"/>
  <c r="AJ52" i="24"/>
  <c r="AJ67" i="24" s="1"/>
  <c r="M35" i="31" s="1"/>
  <c r="AR52" i="24"/>
  <c r="AR67" i="24" s="1"/>
  <c r="M43" i="31" s="1"/>
  <c r="AK52" i="24"/>
  <c r="AK67" i="24" s="1"/>
  <c r="I145" i="32" s="1"/>
  <c r="AS52" i="24"/>
  <c r="AS67" i="24" s="1"/>
  <c r="BA52" i="24"/>
  <c r="BA67" i="24" s="1"/>
  <c r="BI52" i="24"/>
  <c r="BI67" i="24" s="1"/>
  <c r="M60" i="31" s="1"/>
  <c r="BQ52" i="24"/>
  <c r="BQ67" i="24" s="1"/>
  <c r="F305" i="32" s="1"/>
  <c r="W52" i="24"/>
  <c r="W67" i="24" s="1"/>
  <c r="I81" i="32" s="1"/>
  <c r="AE52" i="24"/>
  <c r="AE67" i="24" s="1"/>
  <c r="M30" i="31" s="1"/>
  <c r="AM52" i="24"/>
  <c r="AM67" i="24" s="1"/>
  <c r="AU52" i="24"/>
  <c r="AU67" i="24" s="1"/>
  <c r="E209" i="32" s="1"/>
  <c r="BS52" i="24"/>
  <c r="BS67" i="24" s="1"/>
  <c r="M70" i="31" s="1"/>
  <c r="D612" i="24"/>
  <c r="BR52" i="24"/>
  <c r="BR67" i="24" s="1"/>
  <c r="G305" i="32" s="1"/>
  <c r="H52" i="24"/>
  <c r="H67" i="24" s="1"/>
  <c r="M7" i="31" s="1"/>
  <c r="AF52" i="24"/>
  <c r="AF67" i="24" s="1"/>
  <c r="D145" i="32" s="1"/>
  <c r="AN52" i="24"/>
  <c r="AN67" i="24" s="1"/>
  <c r="M39" i="31" s="1"/>
  <c r="AV52" i="24"/>
  <c r="AV67" i="24" s="1"/>
  <c r="M47" i="31" s="1"/>
  <c r="BM52" i="24"/>
  <c r="BM67" i="24" s="1"/>
  <c r="M64" i="31" s="1"/>
  <c r="BU52" i="24"/>
  <c r="BU67" i="24" s="1"/>
  <c r="M72" i="31" s="1"/>
  <c r="CC52" i="24"/>
  <c r="CC67" i="24" s="1"/>
  <c r="M80" i="31" s="1"/>
  <c r="D48" i="24"/>
  <c r="D62" i="24" s="1"/>
  <c r="D12" i="32" s="1"/>
  <c r="O48" i="24"/>
  <c r="O62" i="24" s="1"/>
  <c r="H44" i="32" s="1"/>
  <c r="AB48" i="24"/>
  <c r="AB62" i="24" s="1"/>
  <c r="H27" i="31" s="1"/>
  <c r="U48" i="24"/>
  <c r="U62" i="24" s="1"/>
  <c r="H20" i="31" s="1"/>
  <c r="AS48" i="24"/>
  <c r="AS62" i="24" s="1"/>
  <c r="H44" i="31" s="1"/>
  <c r="CE69" i="24"/>
  <c r="I371" i="32" s="1"/>
  <c r="E48" i="24"/>
  <c r="E62" i="24" s="1"/>
  <c r="H4" i="31" s="1"/>
  <c r="AC48" i="24"/>
  <c r="AC62" i="24" s="1"/>
  <c r="H28" i="31" s="1"/>
  <c r="AU48" i="24"/>
  <c r="AU62" i="24" s="1"/>
  <c r="AU85" i="24" s="1"/>
  <c r="G48" i="24"/>
  <c r="G62" i="24" s="1"/>
  <c r="H6" i="31" s="1"/>
  <c r="S48" i="24"/>
  <c r="S62" i="24" s="1"/>
  <c r="AE48" i="24"/>
  <c r="AE62" i="24" s="1"/>
  <c r="H30" i="31" s="1"/>
  <c r="BA48" i="24"/>
  <c r="BA62" i="24" s="1"/>
  <c r="H48" i="24"/>
  <c r="H62" i="24" s="1"/>
  <c r="H7" i="31" s="1"/>
  <c r="T48" i="24"/>
  <c r="T62" i="24" s="1"/>
  <c r="H19" i="31" s="1"/>
  <c r="AF48" i="24"/>
  <c r="AF62" i="24" s="1"/>
  <c r="H31" i="31" s="1"/>
  <c r="BC48" i="24"/>
  <c r="BC62" i="24" s="1"/>
  <c r="F236" i="32" s="1"/>
  <c r="BI48" i="24"/>
  <c r="BI62" i="24" s="1"/>
  <c r="H60" i="31" s="1"/>
  <c r="AK48" i="24"/>
  <c r="AK62" i="24" s="1"/>
  <c r="H36" i="31" s="1"/>
  <c r="P48" i="24"/>
  <c r="P62" i="24" s="1"/>
  <c r="H15" i="31" s="1"/>
  <c r="I48" i="24"/>
  <c r="I62" i="24" s="1"/>
  <c r="H8" i="31" s="1"/>
  <c r="AI48" i="24"/>
  <c r="AI62" i="24" s="1"/>
  <c r="K48" i="24"/>
  <c r="K62" i="24" s="1"/>
  <c r="W48" i="24"/>
  <c r="W62" i="24" s="1"/>
  <c r="H22" i="31" s="1"/>
  <c r="AJ48" i="24"/>
  <c r="AJ62" i="24" s="1"/>
  <c r="AJ85" i="24" s="1"/>
  <c r="BK48" i="24"/>
  <c r="BK62" i="24" s="1"/>
  <c r="H62" i="31" s="1"/>
  <c r="L48" i="24"/>
  <c r="L62" i="24" s="1"/>
  <c r="H11" i="31" s="1"/>
  <c r="X48" i="24"/>
  <c r="X62" i="24" s="1"/>
  <c r="H23" i="31" s="1"/>
  <c r="BS48" i="24"/>
  <c r="BS62" i="24" s="1"/>
  <c r="H300" i="32" s="1"/>
  <c r="C48" i="24"/>
  <c r="C62" i="24" s="1"/>
  <c r="M48" i="24"/>
  <c r="M62" i="24" s="1"/>
  <c r="F44" i="32" s="1"/>
  <c r="AA48" i="24"/>
  <c r="AA62" i="24" s="1"/>
  <c r="H26" i="31" s="1"/>
  <c r="AM48" i="24"/>
  <c r="AM62" i="24" s="1"/>
  <c r="AM85" i="24" s="1"/>
  <c r="CA48" i="24"/>
  <c r="CA62" i="24" s="1"/>
  <c r="H78" i="31" s="1"/>
  <c r="BQ48" i="24"/>
  <c r="BQ62" i="24" s="1"/>
  <c r="H68" i="31" s="1"/>
  <c r="BY48" i="24"/>
  <c r="BY62" i="24" s="1"/>
  <c r="G332" i="32" s="1"/>
  <c r="F48" i="24"/>
  <c r="F62" i="24" s="1"/>
  <c r="N48" i="24"/>
  <c r="N62" i="24" s="1"/>
  <c r="V48" i="24"/>
  <c r="V62" i="24" s="1"/>
  <c r="AD48" i="24"/>
  <c r="AD62" i="24" s="1"/>
  <c r="H29" i="31" s="1"/>
  <c r="AL48" i="24"/>
  <c r="AL62" i="24" s="1"/>
  <c r="C172" i="32" s="1"/>
  <c r="AT48" i="24"/>
  <c r="AT62" i="24" s="1"/>
  <c r="H45" i="31" s="1"/>
  <c r="BB48" i="24"/>
  <c r="BB62" i="24" s="1"/>
  <c r="E236" i="32" s="1"/>
  <c r="BJ48" i="24"/>
  <c r="BJ62" i="24" s="1"/>
  <c r="BR48" i="24"/>
  <c r="BR62" i="24" s="1"/>
  <c r="H69" i="31" s="1"/>
  <c r="BZ48" i="24"/>
  <c r="BZ62" i="24" s="1"/>
  <c r="H77" i="31" s="1"/>
  <c r="AN48" i="24"/>
  <c r="AN62" i="24" s="1"/>
  <c r="H39" i="31" s="1"/>
  <c r="AV48" i="24"/>
  <c r="AV62" i="24" s="1"/>
  <c r="H47" i="31" s="1"/>
  <c r="BD48" i="24"/>
  <c r="BD62" i="24" s="1"/>
  <c r="G236" i="32" s="1"/>
  <c r="BL48" i="24"/>
  <c r="BL62" i="24" s="1"/>
  <c r="H268" i="32" s="1"/>
  <c r="BT48" i="24"/>
  <c r="BT62" i="24" s="1"/>
  <c r="H71" i="31" s="1"/>
  <c r="CB48" i="24"/>
  <c r="CB62" i="24" s="1"/>
  <c r="H79" i="31" s="1"/>
  <c r="Y48" i="24"/>
  <c r="Y62" i="24" s="1"/>
  <c r="H24" i="31" s="1"/>
  <c r="AO48" i="24"/>
  <c r="AO62" i="24" s="1"/>
  <c r="F172" i="32" s="1"/>
  <c r="BM48" i="24"/>
  <c r="BM62" i="24" s="1"/>
  <c r="H64" i="31" s="1"/>
  <c r="CC48" i="24"/>
  <c r="CC62" i="24" s="1"/>
  <c r="CC85" i="24" s="1"/>
  <c r="Q48" i="24"/>
  <c r="Q62" i="24" s="1"/>
  <c r="AG48" i="24"/>
  <c r="AG62" i="24" s="1"/>
  <c r="E140" i="32" s="1"/>
  <c r="AW48" i="24"/>
  <c r="AW62" i="24" s="1"/>
  <c r="G204" i="32" s="1"/>
  <c r="BE48" i="24"/>
  <c r="BE62" i="24" s="1"/>
  <c r="H56" i="31" s="1"/>
  <c r="BU48" i="24"/>
  <c r="BU62" i="24" s="1"/>
  <c r="C332" i="32" s="1"/>
  <c r="J48" i="24"/>
  <c r="J62" i="24" s="1"/>
  <c r="R48" i="24"/>
  <c r="R62" i="24" s="1"/>
  <c r="H17" i="31" s="1"/>
  <c r="Z48" i="24"/>
  <c r="Z62" i="24" s="1"/>
  <c r="AH48" i="24"/>
  <c r="AH62" i="24" s="1"/>
  <c r="H33" i="31" s="1"/>
  <c r="AP48" i="24"/>
  <c r="AP62" i="24" s="1"/>
  <c r="G172" i="32" s="1"/>
  <c r="AX48" i="24"/>
  <c r="AX62" i="24" s="1"/>
  <c r="BF48" i="24"/>
  <c r="BF62" i="24" s="1"/>
  <c r="H57" i="31" s="1"/>
  <c r="BN48" i="24"/>
  <c r="BN62" i="24" s="1"/>
  <c r="C300" i="32" s="1"/>
  <c r="BV48" i="24"/>
  <c r="BV62" i="24" s="1"/>
  <c r="CD48" i="24"/>
  <c r="AQ48" i="24"/>
  <c r="AQ62" i="24" s="1"/>
  <c r="AY48" i="24"/>
  <c r="AY62" i="24" s="1"/>
  <c r="I204" i="32" s="1"/>
  <c r="BG48" i="24"/>
  <c r="BG62" i="24" s="1"/>
  <c r="C268" i="32" s="1"/>
  <c r="BO48" i="24"/>
  <c r="BO62" i="24" s="1"/>
  <c r="BW48" i="24"/>
  <c r="BW62" i="24" s="1"/>
  <c r="AR48" i="24"/>
  <c r="AR62" i="24" s="1"/>
  <c r="AZ48" i="24"/>
  <c r="AZ62" i="24" s="1"/>
  <c r="H51" i="31" s="1"/>
  <c r="BH48" i="24"/>
  <c r="BH62" i="24" s="1"/>
  <c r="D268" i="32" s="1"/>
  <c r="BP48" i="24"/>
  <c r="BP62" i="24" s="1"/>
  <c r="H67" i="31" s="1"/>
  <c r="BX48" i="24"/>
  <c r="BX62" i="24" s="1"/>
  <c r="H75" i="31" s="1"/>
  <c r="M22" i="31"/>
  <c r="C145" i="32"/>
  <c r="M38" i="31"/>
  <c r="D177" i="32"/>
  <c r="M46" i="31"/>
  <c r="M31" i="31"/>
  <c r="M69" i="31"/>
  <c r="M36" i="31"/>
  <c r="M44" i="31"/>
  <c r="C209" i="32"/>
  <c r="M52" i="31"/>
  <c r="D241" i="32"/>
  <c r="E273" i="32"/>
  <c r="O44" i="31"/>
  <c r="C211" i="32"/>
  <c r="AE9" i="31"/>
  <c r="C58" i="32"/>
  <c r="C16" i="8"/>
  <c r="D308" i="24"/>
  <c r="O28" i="31"/>
  <c r="H115" i="32"/>
  <c r="AE17" i="31"/>
  <c r="D90" i="32"/>
  <c r="E19" i="4"/>
  <c r="G19" i="4"/>
  <c r="O5" i="31"/>
  <c r="F19" i="32"/>
  <c r="O21" i="31"/>
  <c r="H83" i="32"/>
  <c r="O37" i="31"/>
  <c r="C179" i="32"/>
  <c r="O53" i="31"/>
  <c r="E243" i="32"/>
  <c r="O69" i="31"/>
  <c r="G307" i="32"/>
  <c r="AE10" i="31"/>
  <c r="D58" i="32"/>
  <c r="AE26" i="31"/>
  <c r="F122" i="32"/>
  <c r="AE42" i="31"/>
  <c r="H186" i="32"/>
  <c r="I366" i="32"/>
  <c r="F612" i="24"/>
  <c r="O6" i="31"/>
  <c r="G19" i="32"/>
  <c r="O14" i="31"/>
  <c r="H51" i="32"/>
  <c r="O22" i="31"/>
  <c r="I83" i="32"/>
  <c r="O30" i="31"/>
  <c r="C147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DF2" i="30"/>
  <c r="C170" i="8"/>
  <c r="F420" i="24"/>
  <c r="O12" i="31"/>
  <c r="F51" i="32"/>
  <c r="O68" i="31"/>
  <c r="F307" i="32"/>
  <c r="O13" i="31"/>
  <c r="G51" i="32"/>
  <c r="O29" i="31"/>
  <c r="I115" i="32"/>
  <c r="O45" i="31"/>
  <c r="D211" i="32"/>
  <c r="O61" i="31"/>
  <c r="F275" i="32"/>
  <c r="O77" i="31"/>
  <c r="H339" i="32"/>
  <c r="AE2" i="31"/>
  <c r="C26" i="32"/>
  <c r="CE89" i="24"/>
  <c r="AE18" i="31"/>
  <c r="E90" i="32"/>
  <c r="AE34" i="31"/>
  <c r="G154" i="32"/>
  <c r="AH51" i="31"/>
  <c r="C253" i="32"/>
  <c r="CE91" i="24"/>
  <c r="CP2" i="30"/>
  <c r="D416" i="24"/>
  <c r="O7" i="31"/>
  <c r="H19" i="32"/>
  <c r="I382" i="32"/>
  <c r="I612" i="24"/>
  <c r="G10" i="4"/>
  <c r="E233" i="24"/>
  <c r="F32" i="6" s="1"/>
  <c r="O60" i="31"/>
  <c r="E275" i="32"/>
  <c r="AE33" i="31"/>
  <c r="F154" i="32"/>
  <c r="O4" i="31"/>
  <c r="E19" i="32"/>
  <c r="O52" i="31"/>
  <c r="D243" i="32"/>
  <c r="AE25" i="31"/>
  <c r="E122" i="32"/>
  <c r="O16" i="31"/>
  <c r="C83" i="32"/>
  <c r="O32" i="31"/>
  <c r="E147" i="32"/>
  <c r="O48" i="31"/>
  <c r="G211" i="32"/>
  <c r="O64" i="31"/>
  <c r="I275" i="32"/>
  <c r="AE5" i="31"/>
  <c r="F26" i="32"/>
  <c r="AE21" i="31"/>
  <c r="H90" i="32"/>
  <c r="AE37" i="31"/>
  <c r="C186" i="32"/>
  <c r="I383" i="32"/>
  <c r="J612" i="24"/>
  <c r="BN2" i="30"/>
  <c r="C117" i="8"/>
  <c r="D366" i="24"/>
  <c r="C120" i="8" s="1"/>
  <c r="F49" i="15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E371" i="32"/>
  <c r="C61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BP2" i="30"/>
  <c r="C119" i="8"/>
  <c r="D179" i="32"/>
  <c r="O36" i="31"/>
  <c r="I147" i="32"/>
  <c r="AE41" i="31"/>
  <c r="G186" i="32"/>
  <c r="O80" i="31"/>
  <c r="D371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C68" i="8"/>
  <c r="D350" i="24"/>
  <c r="L612" i="24"/>
  <c r="O20" i="31"/>
  <c r="G83" i="32"/>
  <c r="O76" i="31"/>
  <c r="G339" i="32"/>
  <c r="H5" i="31"/>
  <c r="O8" i="31"/>
  <c r="I19" i="32"/>
  <c r="O24" i="31"/>
  <c r="D115" i="32"/>
  <c r="O40" i="31"/>
  <c r="F179" i="32"/>
  <c r="O56" i="31"/>
  <c r="H243" i="32"/>
  <c r="O72" i="31"/>
  <c r="C339" i="32"/>
  <c r="AE13" i="31"/>
  <c r="G58" i="32"/>
  <c r="AE29" i="31"/>
  <c r="I122" i="32"/>
  <c r="AE45" i="31"/>
  <c r="D218" i="32"/>
  <c r="F7" i="6"/>
  <c r="E220" i="24"/>
  <c r="I362" i="32"/>
  <c r="BK2" i="30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E28" i="4"/>
  <c r="G28" i="4"/>
  <c r="I51" i="32"/>
  <c r="CF2" i="28"/>
  <c r="D5" i="7"/>
  <c r="F50" i="15"/>
  <c r="F48" i="15"/>
  <c r="F54" i="15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D383" i="24"/>
  <c r="D12" i="33" s="1"/>
  <c r="D258" i="24"/>
  <c r="C113" i="8"/>
  <c r="H51" i="15"/>
  <c r="I51" i="15" s="1"/>
  <c r="F53" i="15"/>
  <c r="H55" i="15"/>
  <c r="I55" i="15" s="1"/>
  <c r="F69" i="15"/>
  <c r="D674" i="34"/>
  <c r="D713" i="34"/>
  <c r="D716" i="34"/>
  <c r="D707" i="34"/>
  <c r="D699" i="34"/>
  <c r="D691" i="34"/>
  <c r="D712" i="34"/>
  <c r="D704" i="34"/>
  <c r="D696" i="34"/>
  <c r="D709" i="34"/>
  <c r="D701" i="34"/>
  <c r="D711" i="34"/>
  <c r="D703" i="34"/>
  <c r="D695" i="34"/>
  <c r="D710" i="34"/>
  <c r="D694" i="34"/>
  <c r="D693" i="34"/>
  <c r="D692" i="34"/>
  <c r="D681" i="34"/>
  <c r="D673" i="34"/>
  <c r="D705" i="34"/>
  <c r="D690" i="34"/>
  <c r="D686" i="34"/>
  <c r="D678" i="34"/>
  <c r="D670" i="34"/>
  <c r="D647" i="34"/>
  <c r="D646" i="34"/>
  <c r="D645" i="34"/>
  <c r="D629" i="34"/>
  <c r="D626" i="34"/>
  <c r="D621" i="34"/>
  <c r="D617" i="34"/>
  <c r="D706" i="34"/>
  <c r="D689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02" i="34"/>
  <c r="D698" i="34"/>
  <c r="D697" i="34"/>
  <c r="D680" i="34"/>
  <c r="D672" i="34"/>
  <c r="D620" i="34"/>
  <c r="D616" i="34"/>
  <c r="D700" i="34"/>
  <c r="D687" i="34"/>
  <c r="D679" i="34"/>
  <c r="D671" i="34"/>
  <c r="D625" i="34"/>
  <c r="D708" i="34"/>
  <c r="D684" i="34"/>
  <c r="D676" i="34"/>
  <c r="D668" i="34"/>
  <c r="D628" i="34"/>
  <c r="D622" i="34"/>
  <c r="D618" i="34"/>
  <c r="D682" i="34"/>
  <c r="C715" i="34"/>
  <c r="C648" i="34"/>
  <c r="M716" i="34" s="1"/>
  <c r="M68" i="31" l="1"/>
  <c r="H17" i="32"/>
  <c r="D369" i="32"/>
  <c r="C337" i="32"/>
  <c r="AY52" i="24"/>
  <c r="AY67" i="24" s="1"/>
  <c r="M26" i="31"/>
  <c r="F113" i="32"/>
  <c r="I177" i="32"/>
  <c r="H145" i="32"/>
  <c r="F209" i="32"/>
  <c r="BG52" i="24"/>
  <c r="BG67" i="24" s="1"/>
  <c r="I273" i="32"/>
  <c r="E177" i="32"/>
  <c r="H305" i="32"/>
  <c r="BT52" i="24"/>
  <c r="BT67" i="24" s="1"/>
  <c r="BB52" i="24"/>
  <c r="BB67" i="24" s="1"/>
  <c r="BB85" i="24" s="1"/>
  <c r="E245" i="32" s="1"/>
  <c r="O52" i="24"/>
  <c r="O67" i="24" s="1"/>
  <c r="BP52" i="24"/>
  <c r="BP67" i="24" s="1"/>
  <c r="AQ52" i="24"/>
  <c r="AQ67" i="24" s="1"/>
  <c r="AQ85" i="24" s="1"/>
  <c r="BL52" i="24"/>
  <c r="BL67" i="24" s="1"/>
  <c r="G52" i="24"/>
  <c r="G67" i="24" s="1"/>
  <c r="BH52" i="24"/>
  <c r="BH67" i="24" s="1"/>
  <c r="AI52" i="24"/>
  <c r="AI67" i="24" s="1"/>
  <c r="AI85" i="24" s="1"/>
  <c r="G149" i="32" s="1"/>
  <c r="BD52" i="24"/>
  <c r="BD67" i="24" s="1"/>
  <c r="BD85" i="24" s="1"/>
  <c r="G245" i="32" s="1"/>
  <c r="CA52" i="24"/>
  <c r="CA67" i="24" s="1"/>
  <c r="BY52" i="24"/>
  <c r="BY67" i="24" s="1"/>
  <c r="BY85" i="24" s="1"/>
  <c r="G341" i="32" s="1"/>
  <c r="AZ52" i="24"/>
  <c r="AZ67" i="24" s="1"/>
  <c r="AW52" i="24"/>
  <c r="AW67" i="24" s="1"/>
  <c r="AO52" i="24"/>
  <c r="AO67" i="24" s="1"/>
  <c r="AG52" i="24"/>
  <c r="AG67" i="24" s="1"/>
  <c r="AG85" i="24" s="1"/>
  <c r="C45" i="15" s="1"/>
  <c r="Y52" i="24"/>
  <c r="Y67" i="24" s="1"/>
  <c r="Y85" i="24" s="1"/>
  <c r="C690" i="24" s="1"/>
  <c r="Q52" i="24"/>
  <c r="Q67" i="24" s="1"/>
  <c r="I52" i="24"/>
  <c r="I67" i="24" s="1"/>
  <c r="AL52" i="24"/>
  <c r="AL67" i="24" s="1"/>
  <c r="V52" i="24"/>
  <c r="V67" i="24" s="1"/>
  <c r="V85" i="24" s="1"/>
  <c r="BV52" i="24"/>
  <c r="BV67" i="24" s="1"/>
  <c r="BV85" i="24" s="1"/>
  <c r="J52" i="24"/>
  <c r="J67" i="24" s="1"/>
  <c r="AT52" i="24"/>
  <c r="AT67" i="24" s="1"/>
  <c r="AT85" i="24" s="1"/>
  <c r="D213" i="32" s="1"/>
  <c r="AD52" i="24"/>
  <c r="AD67" i="24" s="1"/>
  <c r="AD85" i="24" s="1"/>
  <c r="I117" i="32" s="1"/>
  <c r="F52" i="24"/>
  <c r="F67" i="24" s="1"/>
  <c r="BN52" i="24"/>
  <c r="BN67" i="24" s="1"/>
  <c r="BN85" i="24" s="1"/>
  <c r="C309" i="32" s="1"/>
  <c r="R52" i="24"/>
  <c r="R67" i="24" s="1"/>
  <c r="N52" i="24"/>
  <c r="N67" i="24" s="1"/>
  <c r="AP52" i="24"/>
  <c r="AP67" i="24" s="1"/>
  <c r="U52" i="24"/>
  <c r="U67" i="24" s="1"/>
  <c r="M52" i="24"/>
  <c r="M67" i="24" s="1"/>
  <c r="M85" i="24" s="1"/>
  <c r="C678" i="24" s="1"/>
  <c r="E52" i="24"/>
  <c r="E67" i="24" s="1"/>
  <c r="E85" i="24" s="1"/>
  <c r="C17" i="15" s="1"/>
  <c r="AH52" i="24"/>
  <c r="AH67" i="24" s="1"/>
  <c r="AH85" i="24" s="1"/>
  <c r="F149" i="32" s="1"/>
  <c r="AB52" i="24"/>
  <c r="AB67" i="24" s="1"/>
  <c r="AB85" i="24" s="1"/>
  <c r="C40" i="15" s="1"/>
  <c r="G40" i="15" s="1"/>
  <c r="T52" i="24"/>
  <c r="T67" i="24" s="1"/>
  <c r="L52" i="24"/>
  <c r="L67" i="24" s="1"/>
  <c r="D52" i="24"/>
  <c r="D67" i="24" s="1"/>
  <c r="Z52" i="24"/>
  <c r="Z67" i="24" s="1"/>
  <c r="Z85" i="24" s="1"/>
  <c r="CD52" i="24"/>
  <c r="AX52" i="24"/>
  <c r="AX67" i="24" s="1"/>
  <c r="BF52" i="24"/>
  <c r="BF67" i="24" s="1"/>
  <c r="BF85" i="24" s="1"/>
  <c r="C629" i="24" s="1"/>
  <c r="S52" i="24"/>
  <c r="S67" i="24" s="1"/>
  <c r="AR85" i="24"/>
  <c r="C709" i="24" s="1"/>
  <c r="BA85" i="24"/>
  <c r="BE52" i="24"/>
  <c r="BE67" i="24" s="1"/>
  <c r="X52" i="24"/>
  <c r="X67" i="24" s="1"/>
  <c r="BK52" i="24"/>
  <c r="BK67" i="24" s="1"/>
  <c r="BK85" i="24" s="1"/>
  <c r="C75" i="15" s="1"/>
  <c r="G75" i="15" s="1"/>
  <c r="BJ52" i="24"/>
  <c r="BJ67" i="24" s="1"/>
  <c r="AC52" i="24"/>
  <c r="AC67" i="24" s="1"/>
  <c r="AC85" i="24" s="1"/>
  <c r="H117" i="32" s="1"/>
  <c r="BW52" i="24"/>
  <c r="BW67" i="24" s="1"/>
  <c r="BW85" i="24" s="1"/>
  <c r="K52" i="24"/>
  <c r="K67" i="24" s="1"/>
  <c r="K85" i="24" s="1"/>
  <c r="CB52" i="24"/>
  <c r="CB67" i="24" s="1"/>
  <c r="P52" i="24"/>
  <c r="P67" i="24" s="1"/>
  <c r="BC52" i="24"/>
  <c r="BC67" i="24" s="1"/>
  <c r="BZ52" i="24"/>
  <c r="BZ67" i="24" s="1"/>
  <c r="BZ85" i="24" s="1"/>
  <c r="C90" i="15" s="1"/>
  <c r="G90" i="15" s="1"/>
  <c r="BX52" i="24"/>
  <c r="BX67" i="24" s="1"/>
  <c r="BX85" i="24" s="1"/>
  <c r="C88" i="15" s="1"/>
  <c r="G88" i="15" s="1"/>
  <c r="BO52" i="24"/>
  <c r="BO67" i="24" s="1"/>
  <c r="C52" i="24"/>
  <c r="C140" i="32"/>
  <c r="CB85" i="24"/>
  <c r="C108" i="32"/>
  <c r="H76" i="31"/>
  <c r="F12" i="32"/>
  <c r="H65" i="31"/>
  <c r="BS85" i="24"/>
  <c r="C639" i="24" s="1"/>
  <c r="D236" i="32"/>
  <c r="H70" i="31"/>
  <c r="BR85" i="24"/>
  <c r="C82" i="15" s="1"/>
  <c r="G82" i="15" s="1"/>
  <c r="H52" i="31"/>
  <c r="C204" i="32"/>
  <c r="F300" i="32"/>
  <c r="D76" i="32"/>
  <c r="AP85" i="24"/>
  <c r="C707" i="24" s="1"/>
  <c r="E268" i="32"/>
  <c r="H63" i="31"/>
  <c r="H204" i="32"/>
  <c r="H53" i="31"/>
  <c r="D300" i="32"/>
  <c r="H49" i="31"/>
  <c r="D85" i="24"/>
  <c r="D21" i="32" s="1"/>
  <c r="G108" i="32"/>
  <c r="H48" i="31"/>
  <c r="H37" i="31"/>
  <c r="H66" i="31"/>
  <c r="H46" i="31"/>
  <c r="H16" i="31"/>
  <c r="E76" i="32"/>
  <c r="I140" i="32"/>
  <c r="H14" i="31"/>
  <c r="H58" i="31"/>
  <c r="BT85" i="24"/>
  <c r="I309" i="32" s="1"/>
  <c r="BQ85" i="24"/>
  <c r="F309" i="32" s="1"/>
  <c r="AN85" i="24"/>
  <c r="E181" i="32" s="1"/>
  <c r="E172" i="32"/>
  <c r="D44" i="32"/>
  <c r="H21" i="31"/>
  <c r="H12" i="31"/>
  <c r="T85" i="24"/>
  <c r="C32" i="15" s="1"/>
  <c r="G32" i="15" s="1"/>
  <c r="H10" i="31"/>
  <c r="E12" i="32"/>
  <c r="F76" i="32"/>
  <c r="H76" i="32"/>
  <c r="BM85" i="24"/>
  <c r="C77" i="15" s="1"/>
  <c r="G77" i="15" s="1"/>
  <c r="BL85" i="24"/>
  <c r="C637" i="24" s="1"/>
  <c r="H41" i="31"/>
  <c r="I332" i="32"/>
  <c r="O85" i="24"/>
  <c r="H53" i="32" s="1"/>
  <c r="H32" i="31"/>
  <c r="BI85" i="24"/>
  <c r="C634" i="24" s="1"/>
  <c r="D204" i="32"/>
  <c r="G85" i="24"/>
  <c r="G21" i="32" s="1"/>
  <c r="G268" i="32"/>
  <c r="G12" i="32"/>
  <c r="R85" i="24"/>
  <c r="D85" i="32" s="1"/>
  <c r="H59" i="31"/>
  <c r="BH85" i="24"/>
  <c r="D277" i="32" s="1"/>
  <c r="F140" i="32"/>
  <c r="AS85" i="24"/>
  <c r="C57" i="15" s="1"/>
  <c r="G57" i="15" s="1"/>
  <c r="I172" i="32"/>
  <c r="BU85" i="24"/>
  <c r="C85" i="15" s="1"/>
  <c r="G85" i="15" s="1"/>
  <c r="I12" i="32"/>
  <c r="D172" i="32"/>
  <c r="H55" i="31"/>
  <c r="H43" i="31"/>
  <c r="G300" i="32"/>
  <c r="H54" i="31"/>
  <c r="AL85" i="24"/>
  <c r="C181" i="32" s="1"/>
  <c r="H140" i="32"/>
  <c r="E204" i="32"/>
  <c r="L85" i="24"/>
  <c r="C24" i="15" s="1"/>
  <c r="G24" i="15" s="1"/>
  <c r="H50" i="31"/>
  <c r="F332" i="32"/>
  <c r="AW85" i="24"/>
  <c r="C61" i="15" s="1"/>
  <c r="H42" i="31"/>
  <c r="AA85" i="24"/>
  <c r="C692" i="24" s="1"/>
  <c r="E108" i="32"/>
  <c r="I108" i="32"/>
  <c r="H3" i="31"/>
  <c r="H72" i="31"/>
  <c r="D108" i="32"/>
  <c r="H25" i="31"/>
  <c r="H172" i="32"/>
  <c r="F108" i="32"/>
  <c r="AF85" i="24"/>
  <c r="D149" i="32" s="1"/>
  <c r="H80" i="31"/>
  <c r="D140" i="32"/>
  <c r="AV85" i="24"/>
  <c r="C60" i="15" s="1"/>
  <c r="W85" i="24"/>
  <c r="C35" i="15" s="1"/>
  <c r="E300" i="32"/>
  <c r="F204" i="32"/>
  <c r="I76" i="32"/>
  <c r="H108" i="32"/>
  <c r="C364" i="32"/>
  <c r="I44" i="32"/>
  <c r="I300" i="32"/>
  <c r="D332" i="32"/>
  <c r="H18" i="31"/>
  <c r="H38" i="31"/>
  <c r="G76" i="32"/>
  <c r="H35" i="31"/>
  <c r="E44" i="32"/>
  <c r="F268" i="32"/>
  <c r="U85" i="24"/>
  <c r="G85" i="32" s="1"/>
  <c r="H61" i="31"/>
  <c r="X85" i="24"/>
  <c r="C689" i="24" s="1"/>
  <c r="G44" i="32"/>
  <c r="AE85" i="24"/>
  <c r="C43" i="15" s="1"/>
  <c r="AK85" i="24"/>
  <c r="I149" i="32" s="1"/>
  <c r="H74" i="31"/>
  <c r="BE85" i="24"/>
  <c r="H245" i="32" s="1"/>
  <c r="E332" i="32"/>
  <c r="H236" i="32"/>
  <c r="I236" i="32"/>
  <c r="H332" i="32"/>
  <c r="AY85" i="24"/>
  <c r="C625" i="24" s="1"/>
  <c r="H34" i="31"/>
  <c r="C76" i="32"/>
  <c r="CE62" i="24"/>
  <c r="I364" i="32" s="1"/>
  <c r="D364" i="32"/>
  <c r="C44" i="32"/>
  <c r="H13" i="31"/>
  <c r="H73" i="31"/>
  <c r="H9" i="31"/>
  <c r="H85" i="24"/>
  <c r="C673" i="24" s="1"/>
  <c r="C12" i="32"/>
  <c r="C236" i="32"/>
  <c r="H12" i="32"/>
  <c r="H2" i="31"/>
  <c r="H40" i="31"/>
  <c r="CE48" i="24"/>
  <c r="G140" i="32"/>
  <c r="I268" i="32"/>
  <c r="AO85" i="24"/>
  <c r="C53" i="15" s="1"/>
  <c r="D715" i="34"/>
  <c r="E612" i="34"/>
  <c r="C137" i="8"/>
  <c r="E380" i="24"/>
  <c r="C92" i="15"/>
  <c r="G92" i="15" s="1"/>
  <c r="C373" i="32"/>
  <c r="C622" i="24"/>
  <c r="I181" i="32"/>
  <c r="C56" i="15"/>
  <c r="G56" i="15" s="1"/>
  <c r="E623" i="34"/>
  <c r="D367" i="24"/>
  <c r="C167" i="8"/>
  <c r="D26" i="33"/>
  <c r="E414" i="24"/>
  <c r="C59" i="15"/>
  <c r="G59" i="15" s="1"/>
  <c r="E213" i="32"/>
  <c r="C712" i="24"/>
  <c r="F16" i="6"/>
  <c r="F234" i="24"/>
  <c r="I378" i="32"/>
  <c r="K612" i="24"/>
  <c r="D245" i="32"/>
  <c r="C65" i="15"/>
  <c r="C630" i="24"/>
  <c r="H149" i="32"/>
  <c r="C48" i="15"/>
  <c r="C701" i="24"/>
  <c r="I381" i="32"/>
  <c r="G612" i="24"/>
  <c r="CF91" i="24"/>
  <c r="D373" i="32"/>
  <c r="C93" i="15"/>
  <c r="G93" i="15" s="1"/>
  <c r="C620" i="24"/>
  <c r="E373" i="32"/>
  <c r="C94" i="15"/>
  <c r="G94" i="15" s="1"/>
  <c r="F309" i="24"/>
  <c r="D352" i="24"/>
  <c r="C103" i="8" s="1"/>
  <c r="C50" i="8"/>
  <c r="D181" i="32"/>
  <c r="C51" i="15"/>
  <c r="G51" i="15" s="1"/>
  <c r="C704" i="24"/>
  <c r="G181" i="32" l="1"/>
  <c r="C643" i="24"/>
  <c r="E341" i="32"/>
  <c r="C87" i="15"/>
  <c r="G87" i="15" s="1"/>
  <c r="I209" i="32"/>
  <c r="M50" i="31"/>
  <c r="C54" i="15"/>
  <c r="C83" i="15"/>
  <c r="G83" i="15" s="1"/>
  <c r="D53" i="32"/>
  <c r="C23" i="15"/>
  <c r="G23" i="15" s="1"/>
  <c r="C676" i="24"/>
  <c r="C34" i="15"/>
  <c r="C687" i="24"/>
  <c r="H85" i="32"/>
  <c r="D341" i="32"/>
  <c r="C642" i="24"/>
  <c r="C86" i="15"/>
  <c r="G86" i="15" s="1"/>
  <c r="C708" i="24"/>
  <c r="C55" i="15"/>
  <c r="G55" i="15" s="1"/>
  <c r="H181" i="32"/>
  <c r="C241" i="32"/>
  <c r="M51" i="31"/>
  <c r="M67" i="31"/>
  <c r="E305" i="32"/>
  <c r="M14" i="31"/>
  <c r="H49" i="32"/>
  <c r="G241" i="32"/>
  <c r="M55" i="31"/>
  <c r="E241" i="32"/>
  <c r="M53" i="31"/>
  <c r="M58" i="31"/>
  <c r="C273" i="32"/>
  <c r="M78" i="31"/>
  <c r="I337" i="32"/>
  <c r="AZ85" i="24"/>
  <c r="C64" i="15" s="1"/>
  <c r="G64" i="15" s="1"/>
  <c r="C623" i="24"/>
  <c r="C44" i="15"/>
  <c r="G44" i="15" s="1"/>
  <c r="M34" i="31"/>
  <c r="G145" i="32"/>
  <c r="I305" i="32"/>
  <c r="M71" i="31"/>
  <c r="H177" i="32"/>
  <c r="M42" i="31"/>
  <c r="M76" i="31"/>
  <c r="G337" i="32"/>
  <c r="M59" i="31"/>
  <c r="D273" i="32"/>
  <c r="C47" i="15"/>
  <c r="G47" i="15" s="1"/>
  <c r="BP85" i="24"/>
  <c r="E309" i="32" s="1"/>
  <c r="CA85" i="24"/>
  <c r="G17" i="32"/>
  <c r="M6" i="31"/>
  <c r="BG85" i="24"/>
  <c r="C81" i="15"/>
  <c r="G81" i="15" s="1"/>
  <c r="C700" i="24"/>
  <c r="M63" i="31"/>
  <c r="H273" i="32"/>
  <c r="C691" i="24"/>
  <c r="E117" i="32"/>
  <c r="C38" i="15"/>
  <c r="M77" i="31"/>
  <c r="H337" i="32"/>
  <c r="M28" i="31"/>
  <c r="H113" i="32"/>
  <c r="M18" i="31"/>
  <c r="E81" i="32"/>
  <c r="M27" i="31"/>
  <c r="G113" i="32"/>
  <c r="C305" i="32"/>
  <c r="M65" i="31"/>
  <c r="I85" i="24"/>
  <c r="M8" i="31"/>
  <c r="I17" i="32"/>
  <c r="F241" i="32"/>
  <c r="M54" i="31"/>
  <c r="M61" i="31"/>
  <c r="F273" i="32"/>
  <c r="M57" i="31"/>
  <c r="I241" i="32"/>
  <c r="F145" i="32"/>
  <c r="M33" i="31"/>
  <c r="M5" i="31"/>
  <c r="F17" i="32"/>
  <c r="M16" i="31"/>
  <c r="C81" i="32"/>
  <c r="M15" i="31"/>
  <c r="I49" i="32"/>
  <c r="P85" i="24"/>
  <c r="M62" i="31"/>
  <c r="G273" i="32"/>
  <c r="M49" i="31"/>
  <c r="H209" i="32"/>
  <c r="M4" i="31"/>
  <c r="E17" i="32"/>
  <c r="I113" i="32"/>
  <c r="M29" i="31"/>
  <c r="D113" i="32"/>
  <c r="M24" i="31"/>
  <c r="M79" i="31"/>
  <c r="C369" i="32"/>
  <c r="C113" i="32"/>
  <c r="M23" i="31"/>
  <c r="M12" i="31"/>
  <c r="F49" i="32"/>
  <c r="M45" i="31"/>
  <c r="D209" i="32"/>
  <c r="M32" i="31"/>
  <c r="E145" i="32"/>
  <c r="BJ85" i="24"/>
  <c r="H241" i="32"/>
  <c r="M56" i="31"/>
  <c r="M25" i="31"/>
  <c r="E113" i="32"/>
  <c r="M20" i="31"/>
  <c r="G81" i="32"/>
  <c r="M9" i="31"/>
  <c r="C49" i="32"/>
  <c r="M40" i="31"/>
  <c r="F177" i="32"/>
  <c r="Q85" i="24"/>
  <c r="C67" i="24"/>
  <c r="CE52" i="24"/>
  <c r="M3" i="31"/>
  <c r="D17" i="32"/>
  <c r="M41" i="31"/>
  <c r="G177" i="32"/>
  <c r="M73" i="31"/>
  <c r="D337" i="32"/>
  <c r="M48" i="31"/>
  <c r="G209" i="32"/>
  <c r="S85" i="24"/>
  <c r="BC85" i="24"/>
  <c r="C67" i="15" s="1"/>
  <c r="G67" i="15" s="1"/>
  <c r="M66" i="31"/>
  <c r="D305" i="32"/>
  <c r="M10" i="31"/>
  <c r="D49" i="32"/>
  <c r="F85" i="24"/>
  <c r="M11" i="31"/>
  <c r="E49" i="32"/>
  <c r="G49" i="32"/>
  <c r="M13" i="31"/>
  <c r="H81" i="32"/>
  <c r="M21" i="31"/>
  <c r="N85" i="24"/>
  <c r="AX85" i="24"/>
  <c r="M75" i="31"/>
  <c r="F337" i="32"/>
  <c r="M74" i="31"/>
  <c r="E337" i="32"/>
  <c r="M19" i="31"/>
  <c r="F81" i="32"/>
  <c r="M17" i="31"/>
  <c r="D81" i="32"/>
  <c r="M37" i="31"/>
  <c r="C177" i="32"/>
  <c r="J85" i="24"/>
  <c r="BO85" i="24"/>
  <c r="H309" i="32"/>
  <c r="C647" i="24"/>
  <c r="C36" i="15"/>
  <c r="F85" i="32"/>
  <c r="C680" i="24"/>
  <c r="C705" i="24"/>
  <c r="C16" i="15"/>
  <c r="G16" i="15" s="1"/>
  <c r="C341" i="32"/>
  <c r="C52" i="15"/>
  <c r="G52" i="15" s="1"/>
  <c r="C669" i="24"/>
  <c r="G309" i="32"/>
  <c r="C626" i="24"/>
  <c r="E53" i="32"/>
  <c r="C76" i="15"/>
  <c r="G76" i="15" s="1"/>
  <c r="H277" i="32"/>
  <c r="C635" i="24"/>
  <c r="G277" i="32"/>
  <c r="E149" i="32"/>
  <c r="I277" i="32"/>
  <c r="C636" i="24"/>
  <c r="C685" i="24"/>
  <c r="C66" i="15"/>
  <c r="G66" i="15" s="1"/>
  <c r="G213" i="32"/>
  <c r="C670" i="24"/>
  <c r="C632" i="24"/>
  <c r="C84" i="15"/>
  <c r="G84" i="15" s="1"/>
  <c r="C72" i="15"/>
  <c r="G72" i="15" s="1"/>
  <c r="E21" i="32"/>
  <c r="C638" i="24"/>
  <c r="C698" i="24"/>
  <c r="C640" i="24"/>
  <c r="C677" i="24"/>
  <c r="C27" i="15"/>
  <c r="C619" i="24"/>
  <c r="C624" i="24"/>
  <c r="C614" i="24"/>
  <c r="C672" i="24"/>
  <c r="C68" i="15"/>
  <c r="G68" i="15" s="1"/>
  <c r="C78" i="15"/>
  <c r="G78" i="15" s="1"/>
  <c r="C19" i="15"/>
  <c r="G19" i="15" s="1"/>
  <c r="C628" i="24"/>
  <c r="C245" i="32"/>
  <c r="C213" i="32"/>
  <c r="C644" i="24"/>
  <c r="F341" i="32"/>
  <c r="C631" i="24"/>
  <c r="C633" i="24"/>
  <c r="C73" i="15"/>
  <c r="G73" i="15" s="1"/>
  <c r="C25" i="15"/>
  <c r="G25" i="15" s="1"/>
  <c r="F53" i="32"/>
  <c r="E277" i="32"/>
  <c r="H21" i="32"/>
  <c r="C711" i="24"/>
  <c r="C683" i="24"/>
  <c r="C58" i="15"/>
  <c r="G58" i="15" s="1"/>
  <c r="C30" i="15"/>
  <c r="C50" i="15"/>
  <c r="C710" i="24"/>
  <c r="C645" i="24"/>
  <c r="C686" i="24"/>
  <c r="C37" i="15"/>
  <c r="C117" i="32"/>
  <c r="I85" i="32"/>
  <c r="D117" i="32"/>
  <c r="C703" i="24"/>
  <c r="C63" i="15"/>
  <c r="G63" i="15" s="1"/>
  <c r="I213" i="32"/>
  <c r="C641" i="24"/>
  <c r="C695" i="24"/>
  <c r="C42" i="15"/>
  <c r="H42" i="15" s="1"/>
  <c r="I42" i="15" s="1"/>
  <c r="C713" i="24"/>
  <c r="F213" i="32"/>
  <c r="C49" i="15"/>
  <c r="G49" i="15" s="1"/>
  <c r="F117" i="32"/>
  <c r="C39" i="15"/>
  <c r="G39" i="15" s="1"/>
  <c r="C70" i="15"/>
  <c r="G70" i="15" s="1"/>
  <c r="C688" i="24"/>
  <c r="I245" i="32"/>
  <c r="C41" i="15"/>
  <c r="C699" i="24"/>
  <c r="C697" i="24"/>
  <c r="C46" i="15"/>
  <c r="G46" i="15" s="1"/>
  <c r="H341" i="32"/>
  <c r="C694" i="24"/>
  <c r="G117" i="32"/>
  <c r="C693" i="24"/>
  <c r="F181" i="32"/>
  <c r="C706" i="24"/>
  <c r="C149" i="32"/>
  <c r="C69" i="15"/>
  <c r="C89" i="15"/>
  <c r="G89" i="15" s="1"/>
  <c r="F245" i="32"/>
  <c r="C702" i="24"/>
  <c r="C696" i="24"/>
  <c r="C33" i="15"/>
  <c r="C20" i="15"/>
  <c r="G20" i="15" s="1"/>
  <c r="C646" i="24"/>
  <c r="C121" i="8"/>
  <c r="D384" i="24"/>
  <c r="H38" i="15"/>
  <c r="G38" i="15"/>
  <c r="H17" i="15"/>
  <c r="I17" i="15" s="1"/>
  <c r="G17" i="15"/>
  <c r="H65" i="15"/>
  <c r="I65" i="15" s="1"/>
  <c r="G65" i="15"/>
  <c r="E712" i="34"/>
  <c r="E704" i="34"/>
  <c r="E696" i="34"/>
  <c r="E709" i="34"/>
  <c r="E701" i="34"/>
  <c r="E706" i="34"/>
  <c r="E711" i="34"/>
  <c r="E708" i="34"/>
  <c r="E700" i="34"/>
  <c r="E692" i="34"/>
  <c r="E716" i="34"/>
  <c r="E705" i="34"/>
  <c r="E695" i="34"/>
  <c r="E691" i="34"/>
  <c r="E690" i="34"/>
  <c r="E686" i="34"/>
  <c r="E678" i="34"/>
  <c r="E670" i="34"/>
  <c r="E647" i="34"/>
  <c r="E646" i="34"/>
  <c r="E645" i="34"/>
  <c r="E629" i="34"/>
  <c r="E626" i="34"/>
  <c r="E689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702" i="34"/>
  <c r="E698" i="34"/>
  <c r="E697" i="34"/>
  <c r="E680" i="34"/>
  <c r="E672" i="34"/>
  <c r="E688" i="34"/>
  <c r="E685" i="34"/>
  <c r="E677" i="34"/>
  <c r="E669" i="34"/>
  <c r="E627" i="34"/>
  <c r="E684" i="34"/>
  <c r="E676" i="34"/>
  <c r="E668" i="34"/>
  <c r="E628" i="34"/>
  <c r="E710" i="34"/>
  <c r="E694" i="34"/>
  <c r="E693" i="34"/>
  <c r="E681" i="34"/>
  <c r="E673" i="34"/>
  <c r="E713" i="34"/>
  <c r="E679" i="34"/>
  <c r="E625" i="34"/>
  <c r="E674" i="34"/>
  <c r="E707" i="34"/>
  <c r="E703" i="34"/>
  <c r="E699" i="34"/>
  <c r="E687" i="34"/>
  <c r="E671" i="34"/>
  <c r="E682" i="34"/>
  <c r="G43" i="15"/>
  <c r="H43" i="15" s="1"/>
  <c r="I43" i="15" s="1"/>
  <c r="G34" i="15"/>
  <c r="H34" i="15" s="1"/>
  <c r="H53" i="15"/>
  <c r="I53" i="15" s="1"/>
  <c r="G53" i="15"/>
  <c r="G54" i="15"/>
  <c r="H54" i="15" s="1"/>
  <c r="I54" i="15" s="1"/>
  <c r="G48" i="15"/>
  <c r="H48" i="15"/>
  <c r="G35" i="15"/>
  <c r="H35" i="15" s="1"/>
  <c r="H45" i="15"/>
  <c r="I45" i="15" s="1"/>
  <c r="G45" i="15"/>
  <c r="G36" i="15" l="1"/>
  <c r="H36" i="15" s="1"/>
  <c r="H41" i="15"/>
  <c r="I41" i="15" s="1"/>
  <c r="C80" i="15"/>
  <c r="G80" i="15" s="1"/>
  <c r="C621" i="24"/>
  <c r="H39" i="15"/>
  <c r="C277" i="32"/>
  <c r="C618" i="24"/>
  <c r="C71" i="15"/>
  <c r="G71" i="15" s="1"/>
  <c r="I341" i="32"/>
  <c r="C91" i="15"/>
  <c r="G91" i="15" s="1"/>
  <c r="C616" i="24"/>
  <c r="C648" i="24" s="1"/>
  <c r="M716" i="24" s="1"/>
  <c r="H213" i="32"/>
  <c r="C62" i="15"/>
  <c r="C671" i="24"/>
  <c r="F21" i="32"/>
  <c r="C18" i="15"/>
  <c r="M2" i="31"/>
  <c r="C17" i="32"/>
  <c r="CE67" i="24"/>
  <c r="I369" i="32" s="1"/>
  <c r="C85" i="24"/>
  <c r="G53" i="32"/>
  <c r="C26" i="15"/>
  <c r="G26" i="15" s="1"/>
  <c r="C679" i="24"/>
  <c r="C682" i="24"/>
  <c r="C29" i="15"/>
  <c r="C85" i="32"/>
  <c r="I53" i="32"/>
  <c r="C681" i="24"/>
  <c r="C28" i="15"/>
  <c r="I21" i="32"/>
  <c r="C21" i="15"/>
  <c r="G21" i="15" s="1"/>
  <c r="C674" i="24"/>
  <c r="D309" i="32"/>
  <c r="C79" i="15"/>
  <c r="G79" i="15" s="1"/>
  <c r="C627" i="24"/>
  <c r="F277" i="32"/>
  <c r="C74" i="15"/>
  <c r="G74" i="15" s="1"/>
  <c r="C617" i="24"/>
  <c r="C22" i="15"/>
  <c r="C53" i="32"/>
  <c r="C675" i="24"/>
  <c r="E85" i="32"/>
  <c r="C684" i="24"/>
  <c r="C31" i="15"/>
  <c r="G31" i="15" s="1"/>
  <c r="G50" i="15"/>
  <c r="H50" i="15" s="1"/>
  <c r="I50" i="15" s="1"/>
  <c r="G27" i="15"/>
  <c r="H27" i="15" s="1"/>
  <c r="I27" i="15" s="1"/>
  <c r="D615" i="24"/>
  <c r="D697" i="24" s="1"/>
  <c r="G30" i="15"/>
  <c r="H30" i="15" s="1"/>
  <c r="H63" i="15"/>
  <c r="I63" i="15" s="1"/>
  <c r="G37" i="15"/>
  <c r="H37" i="15" s="1"/>
  <c r="H49" i="15"/>
  <c r="I49" i="15" s="1"/>
  <c r="G42" i="15"/>
  <c r="G41" i="15"/>
  <c r="G33" i="15"/>
  <c r="H33" i="15" s="1"/>
  <c r="G69" i="15"/>
  <c r="H69" i="15" s="1"/>
  <c r="I69" i="15" s="1"/>
  <c r="H20" i="15"/>
  <c r="I20" i="15" s="1"/>
  <c r="E715" i="34"/>
  <c r="F624" i="34"/>
  <c r="C138" i="8"/>
  <c r="D417" i="24"/>
  <c r="D684" i="24" l="1"/>
  <c r="D703" i="24"/>
  <c r="D622" i="24"/>
  <c r="D672" i="24"/>
  <c r="D700" i="24"/>
  <c r="D694" i="24"/>
  <c r="D702" i="24"/>
  <c r="D710" i="24"/>
  <c r="G29" i="15"/>
  <c r="H29" i="15" s="1"/>
  <c r="G22" i="15"/>
  <c r="H22" i="15" s="1"/>
  <c r="G28" i="15"/>
  <c r="H28" i="15" s="1"/>
  <c r="D627" i="24"/>
  <c r="E612" i="24" s="1"/>
  <c r="D682" i="24"/>
  <c r="C15" i="15"/>
  <c r="C21" i="32"/>
  <c r="C668" i="24"/>
  <c r="C715" i="24" s="1"/>
  <c r="CE85" i="24"/>
  <c r="G18" i="15"/>
  <c r="H18" i="15"/>
  <c r="I18" i="15" s="1"/>
  <c r="D636" i="24"/>
  <c r="D646" i="24"/>
  <c r="D632" i="24"/>
  <c r="D635" i="24"/>
  <c r="D668" i="24"/>
  <c r="D626" i="24"/>
  <c r="D689" i="24"/>
  <c r="D623" i="24"/>
  <c r="D705" i="24"/>
  <c r="D620" i="24"/>
  <c r="D681" i="24"/>
  <c r="D629" i="24"/>
  <c r="D677" i="24"/>
  <c r="D713" i="24"/>
  <c r="D706" i="24"/>
  <c r="D676" i="24"/>
  <c r="D637" i="24"/>
  <c r="D685" i="24"/>
  <c r="D618" i="24"/>
  <c r="D616" i="24"/>
  <c r="D640" i="24"/>
  <c r="D701" i="24"/>
  <c r="D674" i="24"/>
  <c r="D696" i="24"/>
  <c r="D679" i="24"/>
  <c r="D633" i="24"/>
  <c r="D692" i="24"/>
  <c r="D712" i="24"/>
  <c r="D625" i="24"/>
  <c r="D641" i="24"/>
  <c r="D670" i="24"/>
  <c r="D675" i="24"/>
  <c r="D671" i="24"/>
  <c r="D624" i="24"/>
  <c r="D708" i="24"/>
  <c r="D619" i="24"/>
  <c r="D631" i="24"/>
  <c r="D642" i="24"/>
  <c r="D690" i="24"/>
  <c r="D683" i="24"/>
  <c r="D691" i="24"/>
  <c r="D699" i="24"/>
  <c r="D698" i="24"/>
  <c r="D687" i="24"/>
  <c r="D711" i="24"/>
  <c r="D639" i="24"/>
  <c r="D617" i="24"/>
  <c r="E623" i="24" s="1"/>
  <c r="D693" i="24"/>
  <c r="D707" i="24"/>
  <c r="D647" i="24"/>
  <c r="D634" i="24"/>
  <c r="D644" i="24"/>
  <c r="D645" i="24"/>
  <c r="D709" i="24"/>
  <c r="D686" i="24"/>
  <c r="D628" i="24"/>
  <c r="D695" i="24"/>
  <c r="D630" i="24"/>
  <c r="D638" i="24"/>
  <c r="D673" i="24"/>
  <c r="D680" i="24"/>
  <c r="D688" i="24"/>
  <c r="D716" i="24"/>
  <c r="D643" i="24"/>
  <c r="D621" i="24"/>
  <c r="D669" i="24"/>
  <c r="D704" i="24"/>
  <c r="D678" i="24"/>
  <c r="C168" i="8"/>
  <c r="D421" i="24"/>
  <c r="F709" i="34"/>
  <c r="F701" i="34"/>
  <c r="F693" i="34"/>
  <c r="F706" i="34"/>
  <c r="F698" i="34"/>
  <c r="F711" i="34"/>
  <c r="F703" i="34"/>
  <c r="F713" i="34"/>
  <c r="F705" i="34"/>
  <c r="F697" i="34"/>
  <c r="F689" i="34"/>
  <c r="F712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02" i="34"/>
  <c r="F696" i="34"/>
  <c r="F680" i="34"/>
  <c r="F672" i="34"/>
  <c r="F688" i="34"/>
  <c r="F685" i="34"/>
  <c r="F677" i="34"/>
  <c r="F669" i="34"/>
  <c r="F627" i="34"/>
  <c r="F707" i="34"/>
  <c r="F699" i="34"/>
  <c r="F682" i="34"/>
  <c r="F674" i="34"/>
  <c r="F716" i="34"/>
  <c r="F710" i="34"/>
  <c r="F708" i="34"/>
  <c r="F704" i="34"/>
  <c r="F694" i="34"/>
  <c r="F681" i="34"/>
  <c r="F673" i="34"/>
  <c r="F695" i="34"/>
  <c r="F692" i="34"/>
  <c r="F691" i="34"/>
  <c r="F690" i="34"/>
  <c r="F686" i="34"/>
  <c r="F678" i="34"/>
  <c r="F670" i="34"/>
  <c r="F647" i="34"/>
  <c r="F646" i="34"/>
  <c r="F645" i="34"/>
  <c r="F629" i="34"/>
  <c r="F626" i="34"/>
  <c r="F684" i="34"/>
  <c r="F668" i="34"/>
  <c r="F679" i="34"/>
  <c r="F625" i="34"/>
  <c r="F700" i="34"/>
  <c r="F676" i="34"/>
  <c r="F628" i="34"/>
  <c r="F687" i="34"/>
  <c r="F671" i="34"/>
  <c r="D715" i="24" l="1"/>
  <c r="I373" i="32"/>
  <c r="C716" i="24"/>
  <c r="G15" i="15"/>
  <c r="H15" i="15" s="1"/>
  <c r="I15" i="15" s="1"/>
  <c r="E710" i="24"/>
  <c r="E702" i="24"/>
  <c r="E694" i="24"/>
  <c r="E686" i="24"/>
  <c r="E716" i="24"/>
  <c r="E707" i="24"/>
  <c r="E699" i="24"/>
  <c r="E691" i="24"/>
  <c r="E683" i="24"/>
  <c r="E675" i="24"/>
  <c r="E712" i="24"/>
  <c r="E704" i="24"/>
  <c r="E696" i="24"/>
  <c r="E688" i="24"/>
  <c r="E680" i="24"/>
  <c r="E672" i="24"/>
  <c r="E709" i="24"/>
  <c r="E701" i="24"/>
  <c r="E693" i="24"/>
  <c r="E706" i="24"/>
  <c r="E698" i="24"/>
  <c r="E690" i="24"/>
  <c r="E682" i="24"/>
  <c r="E674" i="24"/>
  <c r="E692" i="24"/>
  <c r="E673" i="24"/>
  <c r="E668" i="24"/>
  <c r="E646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99" i="24" s="1"/>
  <c r="E711" i="24"/>
  <c r="E681" i="24"/>
  <c r="E647" i="24"/>
  <c r="E713" i="24"/>
  <c r="E703" i="24"/>
  <c r="E627" i="24"/>
  <c r="E697" i="24"/>
  <c r="E687" i="24"/>
  <c r="E677" i="24"/>
  <c r="E625" i="24"/>
  <c r="E689" i="24"/>
  <c r="E684" i="24"/>
  <c r="E628" i="24"/>
  <c r="E695" i="24"/>
  <c r="E670" i="24"/>
  <c r="E669" i="24"/>
  <c r="E705" i="24"/>
  <c r="E700" i="24"/>
  <c r="E685" i="24"/>
  <c r="E678" i="24"/>
  <c r="E679" i="24"/>
  <c r="E676" i="24"/>
  <c r="E645" i="24"/>
  <c r="E708" i="24"/>
  <c r="E671" i="24"/>
  <c r="E626" i="24"/>
  <c r="E629" i="24"/>
  <c r="F715" i="34"/>
  <c r="G625" i="34"/>
  <c r="C172" i="8"/>
  <c r="D424" i="24"/>
  <c r="C177" i="8" s="1"/>
  <c r="F716" i="24"/>
  <c r="F707" i="24"/>
  <c r="F696" i="24"/>
  <c r="F688" i="24"/>
  <c r="F680" i="24"/>
  <c r="F672" i="24"/>
  <c r="F677" i="24"/>
  <c r="F669" i="24"/>
  <c r="F706" i="24"/>
  <c r="F698" i="24"/>
  <c r="F687" i="24"/>
  <c r="F679" i="24"/>
  <c r="F671" i="24"/>
  <c r="F694" i="24"/>
  <c r="F713" i="24"/>
  <c r="F682" i="24"/>
  <c r="F627" i="24"/>
  <c r="F705" i="24"/>
  <c r="F686" i="24"/>
  <c r="F684" i="24"/>
  <c r="F628" i="24"/>
  <c r="F708" i="24"/>
  <c r="F678" i="24"/>
  <c r="F700" i="24"/>
  <c r="F639" i="24"/>
  <c r="F631" i="24"/>
  <c r="F710" i="24"/>
  <c r="F644" i="24"/>
  <c r="F636" i="24"/>
  <c r="F646" i="24"/>
  <c r="F638" i="24"/>
  <c r="F630" i="24"/>
  <c r="F626" i="24"/>
  <c r="F702" i="24"/>
  <c r="F697" i="24"/>
  <c r="F692" i="24"/>
  <c r="F683" i="24"/>
  <c r="F643" i="24"/>
  <c r="F635" i="24"/>
  <c r="F673" i="24"/>
  <c r="F695" i="24" l="1"/>
  <c r="F704" i="24"/>
  <c r="F625" i="24"/>
  <c r="G625" i="24" s="1"/>
  <c r="F670" i="24"/>
  <c r="F637" i="24"/>
  <c r="F689" i="24"/>
  <c r="F647" i="24"/>
  <c r="F703" i="24"/>
  <c r="F693" i="24"/>
  <c r="F712" i="24"/>
  <c r="F685" i="24"/>
  <c r="F633" i="24"/>
  <c r="F674" i="24"/>
  <c r="F701" i="24"/>
  <c r="F629" i="24"/>
  <c r="F715" i="24" s="1"/>
  <c r="F640" i="24"/>
  <c r="F632" i="24"/>
  <c r="F634" i="24"/>
  <c r="F675" i="24"/>
  <c r="F711" i="24"/>
  <c r="F691" i="24"/>
  <c r="F645" i="24"/>
  <c r="F668" i="24"/>
  <c r="F641" i="24"/>
  <c r="F642" i="24"/>
  <c r="F676" i="24"/>
  <c r="F681" i="24"/>
  <c r="F690" i="24"/>
  <c r="F709" i="24"/>
  <c r="E715" i="24"/>
  <c r="G706" i="34"/>
  <c r="G698" i="34"/>
  <c r="G690" i="34"/>
  <c r="G711" i="34"/>
  <c r="G703" i="34"/>
  <c r="G695" i="34"/>
  <c r="G708" i="34"/>
  <c r="G700" i="34"/>
  <c r="G713" i="34"/>
  <c r="G710" i="34"/>
  <c r="G702" i="34"/>
  <c r="G694" i="34"/>
  <c r="G709" i="34"/>
  <c r="G712" i="34"/>
  <c r="G701" i="34"/>
  <c r="G696" i="34"/>
  <c r="G689" i="34"/>
  <c r="G680" i="34"/>
  <c r="G672" i="34"/>
  <c r="G697" i="34"/>
  <c r="G688" i="34"/>
  <c r="G685" i="34"/>
  <c r="G677" i="34"/>
  <c r="G669" i="34"/>
  <c r="G627" i="34"/>
  <c r="G707" i="34"/>
  <c r="G699" i="34"/>
  <c r="G682" i="34"/>
  <c r="G674" i="34"/>
  <c r="G687" i="34"/>
  <c r="G679" i="34"/>
  <c r="G671" i="34"/>
  <c r="G693" i="34"/>
  <c r="G692" i="34"/>
  <c r="G691" i="34"/>
  <c r="G686" i="34"/>
  <c r="G678" i="34"/>
  <c r="G670" i="34"/>
  <c r="G647" i="34"/>
  <c r="G646" i="34"/>
  <c r="G645" i="34"/>
  <c r="G629" i="34"/>
  <c r="G626" i="34"/>
  <c r="G705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4" i="34"/>
  <c r="G681" i="34"/>
  <c r="G676" i="34"/>
  <c r="G628" i="34"/>
  <c r="H628" i="34" s="1"/>
  <c r="G673" i="34"/>
  <c r="G684" i="34"/>
  <c r="G668" i="34"/>
  <c r="G716" i="34"/>
  <c r="G712" i="24" l="1"/>
  <c r="G713" i="24"/>
  <c r="G681" i="24"/>
  <c r="G676" i="24"/>
  <c r="G669" i="24"/>
  <c r="G629" i="24"/>
  <c r="G645" i="24"/>
  <c r="G707" i="24"/>
  <c r="G675" i="24"/>
  <c r="G639" i="24"/>
  <c r="G700" i="24"/>
  <c r="G631" i="24"/>
  <c r="G680" i="24"/>
  <c r="G646" i="24"/>
  <c r="G685" i="24"/>
  <c r="G684" i="24"/>
  <c r="G692" i="24"/>
  <c r="G678" i="24"/>
  <c r="G690" i="24"/>
  <c r="G705" i="24"/>
  <c r="G641" i="24"/>
  <c r="G702" i="24"/>
  <c r="G670" i="24"/>
  <c r="G674" i="24"/>
  <c r="G682" i="24"/>
  <c r="G640" i="24"/>
  <c r="G716" i="24"/>
  <c r="G698" i="24"/>
  <c r="G647" i="24"/>
  <c r="G671" i="24"/>
  <c r="G697" i="24"/>
  <c r="G689" i="24"/>
  <c r="G701" i="24"/>
  <c r="G634" i="24"/>
  <c r="G709" i="24"/>
  <c r="G636" i="24"/>
  <c r="G687" i="24"/>
  <c r="G626" i="24"/>
  <c r="G679" i="24"/>
  <c r="G711" i="24"/>
  <c r="G693" i="24"/>
  <c r="G673" i="24"/>
  <c r="G635" i="24"/>
  <c r="G710" i="24"/>
  <c r="G706" i="24"/>
  <c r="G691" i="24"/>
  <c r="G672" i="24"/>
  <c r="G637" i="24"/>
  <c r="G694" i="24"/>
  <c r="G699" i="24"/>
  <c r="G628" i="24"/>
  <c r="G708" i="24"/>
  <c r="G668" i="24"/>
  <c r="G704" i="24"/>
  <c r="G627" i="24"/>
  <c r="G644" i="24"/>
  <c r="G643" i="24"/>
  <c r="G703" i="24"/>
  <c r="G683" i="24"/>
  <c r="G630" i="24"/>
  <c r="G638" i="24"/>
  <c r="G686" i="24"/>
  <c r="G696" i="24"/>
  <c r="G633" i="24"/>
  <c r="G642" i="24"/>
  <c r="G695" i="24"/>
  <c r="G632" i="24"/>
  <c r="G688" i="24"/>
  <c r="G677" i="24"/>
  <c r="G715" i="34"/>
  <c r="H711" i="34"/>
  <c r="H703" i="34"/>
  <c r="H695" i="34"/>
  <c r="H708" i="34"/>
  <c r="H700" i="34"/>
  <c r="H713" i="34"/>
  <c r="H705" i="34"/>
  <c r="H710" i="34"/>
  <c r="H716" i="34"/>
  <c r="H707" i="34"/>
  <c r="H699" i="34"/>
  <c r="H691" i="34"/>
  <c r="H702" i="34"/>
  <c r="H697" i="34"/>
  <c r="H688" i="34"/>
  <c r="H685" i="34"/>
  <c r="H677" i="34"/>
  <c r="H669" i="34"/>
  <c r="H706" i="34"/>
  <c r="H698" i="34"/>
  <c r="H682" i="34"/>
  <c r="H674" i="34"/>
  <c r="H709" i="34"/>
  <c r="H687" i="34"/>
  <c r="H679" i="34"/>
  <c r="H671" i="34"/>
  <c r="H684" i="34"/>
  <c r="H676" i="34"/>
  <c r="H668" i="34"/>
  <c r="H690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12" i="34"/>
  <c r="H701" i="34"/>
  <c r="H696" i="34"/>
  <c r="H689" i="34"/>
  <c r="H680" i="34"/>
  <c r="H672" i="34"/>
  <c r="H694" i="34"/>
  <c r="H686" i="34"/>
  <c r="H670" i="34"/>
  <c r="H645" i="34"/>
  <c r="H629" i="34"/>
  <c r="H704" i="34"/>
  <c r="H681" i="34"/>
  <c r="H693" i="34"/>
  <c r="H647" i="34"/>
  <c r="H678" i="34"/>
  <c r="H692" i="34"/>
  <c r="H673" i="34"/>
  <c r="H646" i="34"/>
  <c r="H628" i="24" l="1"/>
  <c r="G715" i="24"/>
  <c r="H715" i="34"/>
  <c r="I629" i="34"/>
  <c r="H685" i="24" l="1"/>
  <c r="H646" i="24"/>
  <c r="H644" i="24"/>
  <c r="H670" i="24"/>
  <c r="H703" i="24"/>
  <c r="H713" i="24"/>
  <c r="H688" i="24"/>
  <c r="H692" i="24"/>
  <c r="H637" i="24"/>
  <c r="H636" i="24"/>
  <c r="H647" i="24"/>
  <c r="H696" i="24"/>
  <c r="H645" i="24"/>
  <c r="H686" i="24"/>
  <c r="H694" i="24"/>
  <c r="H673" i="24"/>
  <c r="H680" i="24"/>
  <c r="H702" i="24"/>
  <c r="H707" i="24"/>
  <c r="H675" i="24"/>
  <c r="H699" i="24"/>
  <c r="H638" i="24"/>
  <c r="H641" i="24"/>
  <c r="H629" i="24"/>
  <c r="H691" i="24"/>
  <c r="H708" i="24"/>
  <c r="H632" i="24"/>
  <c r="H683" i="24"/>
  <c r="H630" i="24"/>
  <c r="H697" i="24"/>
  <c r="H668" i="24"/>
  <c r="H705" i="24"/>
  <c r="H700" i="24"/>
  <c r="H682" i="24"/>
  <c r="H640" i="24"/>
  <c r="H689" i="24"/>
  <c r="H710" i="24"/>
  <c r="H687" i="24"/>
  <c r="H716" i="24"/>
  <c r="H695" i="24"/>
  <c r="H711" i="24"/>
  <c r="H677" i="24"/>
  <c r="H672" i="24"/>
  <c r="H679" i="24"/>
  <c r="H674" i="24"/>
  <c r="H706" i="24"/>
  <c r="H709" i="24"/>
  <c r="H712" i="24"/>
  <c r="H693" i="24"/>
  <c r="H631" i="24"/>
  <c r="H676" i="24"/>
  <c r="H698" i="24"/>
  <c r="H704" i="24"/>
  <c r="H678" i="24"/>
  <c r="H701" i="24"/>
  <c r="H639" i="24"/>
  <c r="H681" i="24"/>
  <c r="H684" i="24"/>
  <c r="H634" i="24"/>
  <c r="H635" i="24"/>
  <c r="H690" i="24"/>
  <c r="H669" i="24"/>
  <c r="H671" i="24"/>
  <c r="H633" i="24"/>
  <c r="H642" i="24"/>
  <c r="H643" i="24"/>
  <c r="I708" i="34"/>
  <c r="I700" i="34"/>
  <c r="I692" i="34"/>
  <c r="I713" i="34"/>
  <c r="I705" i="34"/>
  <c r="I697" i="34"/>
  <c r="I710" i="34"/>
  <c r="I702" i="34"/>
  <c r="I716" i="34"/>
  <c r="I712" i="34"/>
  <c r="I704" i="34"/>
  <c r="I696" i="34"/>
  <c r="I688" i="34"/>
  <c r="I711" i="34"/>
  <c r="I706" i="34"/>
  <c r="I698" i="34"/>
  <c r="I682" i="34"/>
  <c r="I674" i="34"/>
  <c r="I709" i="34"/>
  <c r="I707" i="34"/>
  <c r="I699" i="34"/>
  <c r="I687" i="34"/>
  <c r="I679" i="34"/>
  <c r="I671" i="34"/>
  <c r="I684" i="34"/>
  <c r="I676" i="34"/>
  <c r="I668" i="34"/>
  <c r="I703" i="34"/>
  <c r="I681" i="34"/>
  <c r="I673" i="34"/>
  <c r="I701" i="34"/>
  <c r="I695" i="34"/>
  <c r="I689" i="34"/>
  <c r="I680" i="34"/>
  <c r="I672" i="34"/>
  <c r="I685" i="34"/>
  <c r="I677" i="34"/>
  <c r="I669" i="34"/>
  <c r="I686" i="34"/>
  <c r="I670" i="34"/>
  <c r="I645" i="34"/>
  <c r="I640" i="34"/>
  <c r="I632" i="34"/>
  <c r="I691" i="34"/>
  <c r="I637" i="34"/>
  <c r="I693" i="34"/>
  <c r="I647" i="34"/>
  <c r="I642" i="34"/>
  <c r="I634" i="34"/>
  <c r="I683" i="34"/>
  <c r="I639" i="34"/>
  <c r="I631" i="34"/>
  <c r="I690" i="34"/>
  <c r="I678" i="34"/>
  <c r="I644" i="34"/>
  <c r="I636" i="34"/>
  <c r="I646" i="34"/>
  <c r="I641" i="34"/>
  <c r="I633" i="34"/>
  <c r="I638" i="34"/>
  <c r="I630" i="34"/>
  <c r="I694" i="34"/>
  <c r="I643" i="34"/>
  <c r="I675" i="34"/>
  <c r="I635" i="34"/>
  <c r="H715" i="24" l="1"/>
  <c r="I629" i="24"/>
  <c r="I715" i="34"/>
  <c r="J630" i="34"/>
  <c r="I687" i="24" l="1"/>
  <c r="I637" i="24"/>
  <c r="I630" i="24"/>
  <c r="I701" i="24"/>
  <c r="I710" i="24"/>
  <c r="I672" i="24"/>
  <c r="I641" i="24"/>
  <c r="I634" i="24"/>
  <c r="I635" i="24"/>
  <c r="I682" i="24"/>
  <c r="I646" i="24"/>
  <c r="I638" i="24"/>
  <c r="I686" i="24"/>
  <c r="I692" i="24"/>
  <c r="I683" i="24"/>
  <c r="I712" i="24"/>
  <c r="I642" i="24"/>
  <c r="I643" i="24"/>
  <c r="I640" i="24"/>
  <c r="I699" i="24"/>
  <c r="I669" i="24"/>
  <c r="I695" i="24"/>
  <c r="I690" i="24"/>
  <c r="I689" i="24"/>
  <c r="I707" i="24"/>
  <c r="I677" i="24"/>
  <c r="I691" i="24"/>
  <c r="I704" i="24"/>
  <c r="I633" i="24"/>
  <c r="I694" i="24"/>
  <c r="I709" i="24"/>
  <c r="I675" i="24"/>
  <c r="I636" i="24"/>
  <c r="I700" i="24"/>
  <c r="I697" i="24"/>
  <c r="I670" i="24"/>
  <c r="I678" i="24"/>
  <c r="I674" i="24"/>
  <c r="I676" i="24"/>
  <c r="I702" i="24"/>
  <c r="I631" i="24"/>
  <c r="I668" i="24"/>
  <c r="I698" i="24"/>
  <c r="I708" i="24"/>
  <c r="I705" i="24"/>
  <c r="I713" i="24"/>
  <c r="I644" i="24"/>
  <c r="I703" i="24"/>
  <c r="I684" i="24"/>
  <c r="I639" i="24"/>
  <c r="I681" i="24"/>
  <c r="I696" i="24"/>
  <c r="I706" i="24"/>
  <c r="I679" i="24"/>
  <c r="I647" i="24"/>
  <c r="I688" i="24"/>
  <c r="I680" i="24"/>
  <c r="I711" i="24"/>
  <c r="I671" i="24"/>
  <c r="I632" i="24"/>
  <c r="I685" i="24"/>
  <c r="I645" i="24"/>
  <c r="I716" i="24"/>
  <c r="I693" i="24"/>
  <c r="I673" i="24"/>
  <c r="J713" i="34"/>
  <c r="J705" i="34"/>
  <c r="J697" i="34"/>
  <c r="J689" i="34"/>
  <c r="J710" i="34"/>
  <c r="J702" i="34"/>
  <c r="J694" i="34"/>
  <c r="J716" i="34"/>
  <c r="J707" i="34"/>
  <c r="J699" i="34"/>
  <c r="J712" i="34"/>
  <c r="J709" i="34"/>
  <c r="J701" i="34"/>
  <c r="J693" i="34"/>
  <c r="J708" i="34"/>
  <c r="J687" i="34"/>
  <c r="J679" i="34"/>
  <c r="J671" i="34"/>
  <c r="J684" i="34"/>
  <c r="J676" i="34"/>
  <c r="J668" i="34"/>
  <c r="J703" i="34"/>
  <c r="J681" i="34"/>
  <c r="J673" i="34"/>
  <c r="J711" i="34"/>
  <c r="J704" i="34"/>
  <c r="J686" i="34"/>
  <c r="J678" i="34"/>
  <c r="J670" i="34"/>
  <c r="J647" i="34"/>
  <c r="J646" i="34"/>
  <c r="J645" i="34"/>
  <c r="J696" i="34"/>
  <c r="J685" i="34"/>
  <c r="J677" i="34"/>
  <c r="J669" i="34"/>
  <c r="J706" i="34"/>
  <c r="J698" i="34"/>
  <c r="J688" i="34"/>
  <c r="J682" i="34"/>
  <c r="J674" i="34"/>
  <c r="J691" i="34"/>
  <c r="J637" i="34"/>
  <c r="J642" i="34"/>
  <c r="J634" i="34"/>
  <c r="J700" i="34"/>
  <c r="J683" i="34"/>
  <c r="J672" i="34"/>
  <c r="J639" i="34"/>
  <c r="J631" i="34"/>
  <c r="J690" i="34"/>
  <c r="J644" i="34"/>
  <c r="J636" i="34"/>
  <c r="J641" i="34"/>
  <c r="J633" i="34"/>
  <c r="J695" i="34"/>
  <c r="J692" i="34"/>
  <c r="J638" i="34"/>
  <c r="J680" i="34"/>
  <c r="J675" i="34"/>
  <c r="J643" i="34"/>
  <c r="J635" i="34"/>
  <c r="J640" i="34"/>
  <c r="J632" i="34"/>
  <c r="I715" i="24" l="1"/>
  <c r="J630" i="24"/>
  <c r="K644" i="34"/>
  <c r="J715" i="34"/>
  <c r="L647" i="34"/>
  <c r="J687" i="24" l="1"/>
  <c r="J677" i="24"/>
  <c r="J682" i="24"/>
  <c r="J634" i="24"/>
  <c r="J673" i="24"/>
  <c r="J703" i="24"/>
  <c r="J711" i="24"/>
  <c r="J681" i="24"/>
  <c r="J693" i="24"/>
  <c r="J713" i="24"/>
  <c r="J631" i="24"/>
  <c r="J685" i="24"/>
  <c r="J641" i="24"/>
  <c r="J640" i="24"/>
  <c r="J639" i="24"/>
  <c r="J692" i="24"/>
  <c r="J700" i="24"/>
  <c r="J707" i="24"/>
  <c r="J684" i="24"/>
  <c r="J690" i="24"/>
  <c r="J683" i="24"/>
  <c r="J704" i="24"/>
  <c r="J688" i="24"/>
  <c r="J633" i="24"/>
  <c r="J686" i="24"/>
  <c r="J689" i="24"/>
  <c r="J697" i="24"/>
  <c r="J637" i="24"/>
  <c r="J712" i="24"/>
  <c r="J643" i="24"/>
  <c r="J675" i="24"/>
  <c r="J698" i="24"/>
  <c r="J710" i="24"/>
  <c r="J644" i="24"/>
  <c r="J672" i="24"/>
  <c r="J671" i="24"/>
  <c r="J708" i="24"/>
  <c r="J691" i="24"/>
  <c r="J705" i="24"/>
  <c r="J695" i="24"/>
  <c r="J646" i="24"/>
  <c r="J706" i="24"/>
  <c r="J679" i="24"/>
  <c r="J680" i="24"/>
  <c r="J635" i="24"/>
  <c r="J642" i="24"/>
  <c r="J676" i="24"/>
  <c r="J678" i="24"/>
  <c r="J632" i="24"/>
  <c r="J668" i="24"/>
  <c r="J670" i="24"/>
  <c r="J701" i="24"/>
  <c r="J709" i="24"/>
  <c r="J696" i="24"/>
  <c r="J638" i="24"/>
  <c r="J699" i="24"/>
  <c r="J636" i="24"/>
  <c r="J716" i="24"/>
  <c r="J669" i="24"/>
  <c r="J694" i="24"/>
  <c r="J702" i="24"/>
  <c r="J645" i="24"/>
  <c r="J674" i="24"/>
  <c r="J647" i="24"/>
  <c r="L647" i="24" s="1"/>
  <c r="L716" i="34"/>
  <c r="L707" i="34"/>
  <c r="L699" i="34"/>
  <c r="L691" i="34"/>
  <c r="L712" i="34"/>
  <c r="L704" i="34"/>
  <c r="L696" i="34"/>
  <c r="M696" i="34" s="1"/>
  <c r="L709" i="34"/>
  <c r="L701" i="34"/>
  <c r="L711" i="34"/>
  <c r="L703" i="34"/>
  <c r="L695" i="34"/>
  <c r="L687" i="34"/>
  <c r="L710" i="34"/>
  <c r="L681" i="34"/>
  <c r="M681" i="34" s="1"/>
  <c r="L673" i="34"/>
  <c r="M673" i="34" s="1"/>
  <c r="L686" i="34"/>
  <c r="L678" i="34"/>
  <c r="L670" i="34"/>
  <c r="L700" i="34"/>
  <c r="L693" i="34"/>
  <c r="L692" i="34"/>
  <c r="M692" i="34" s="1"/>
  <c r="L683" i="34"/>
  <c r="M683" i="34" s="1"/>
  <c r="L675" i="34"/>
  <c r="M675" i="34" s="1"/>
  <c r="L713" i="34"/>
  <c r="L694" i="34"/>
  <c r="L690" i="34"/>
  <c r="L680" i="34"/>
  <c r="L672" i="34"/>
  <c r="L706" i="34"/>
  <c r="M706" i="34" s="1"/>
  <c r="L698" i="34"/>
  <c r="M698" i="34" s="1"/>
  <c r="L697" i="34"/>
  <c r="M697" i="34" s="1"/>
  <c r="L679" i="34"/>
  <c r="L671" i="34"/>
  <c r="L702" i="34"/>
  <c r="M702" i="34" s="1"/>
  <c r="L684" i="34"/>
  <c r="L676" i="34"/>
  <c r="L668" i="34"/>
  <c r="L705" i="34"/>
  <c r="M705" i="34" s="1"/>
  <c r="L708" i="34"/>
  <c r="L688" i="34"/>
  <c r="L674" i="34"/>
  <c r="L685" i="34"/>
  <c r="L669" i="34"/>
  <c r="L689" i="34"/>
  <c r="L682" i="34"/>
  <c r="L677" i="34"/>
  <c r="M677" i="34" s="1"/>
  <c r="K710" i="34"/>
  <c r="K702" i="34"/>
  <c r="K694" i="34"/>
  <c r="K716" i="34"/>
  <c r="K707" i="34"/>
  <c r="K699" i="34"/>
  <c r="K712" i="34"/>
  <c r="K704" i="34"/>
  <c r="K709" i="34"/>
  <c r="K706" i="34"/>
  <c r="K698" i="34"/>
  <c r="K690" i="34"/>
  <c r="K713" i="34"/>
  <c r="K684" i="34"/>
  <c r="K676" i="34"/>
  <c r="K668" i="34"/>
  <c r="K703" i="34"/>
  <c r="K681" i="34"/>
  <c r="K673" i="34"/>
  <c r="K711" i="34"/>
  <c r="K686" i="34"/>
  <c r="K678" i="34"/>
  <c r="K670" i="34"/>
  <c r="K700" i="34"/>
  <c r="K693" i="34"/>
  <c r="K692" i="34"/>
  <c r="K691" i="34"/>
  <c r="K683" i="34"/>
  <c r="K675" i="34"/>
  <c r="K705" i="34"/>
  <c r="K688" i="34"/>
  <c r="K682" i="34"/>
  <c r="K674" i="34"/>
  <c r="K697" i="34"/>
  <c r="K687" i="34"/>
  <c r="K679" i="34"/>
  <c r="K671" i="34"/>
  <c r="K701" i="34"/>
  <c r="K677" i="34"/>
  <c r="K672" i="34"/>
  <c r="K708" i="34"/>
  <c r="K696" i="34"/>
  <c r="K695" i="34"/>
  <c r="K685" i="34"/>
  <c r="K669" i="34"/>
  <c r="K680" i="34"/>
  <c r="K689" i="34"/>
  <c r="J715" i="24" l="1"/>
  <c r="K644" i="24"/>
  <c r="L705" i="24"/>
  <c r="L699" i="24"/>
  <c r="L682" i="24"/>
  <c r="L679" i="24"/>
  <c r="L683" i="24"/>
  <c r="L680" i="24"/>
  <c r="L703" i="24"/>
  <c r="L693" i="24"/>
  <c r="L686" i="24"/>
  <c r="L670" i="24"/>
  <c r="L685" i="24"/>
  <c r="L702" i="24"/>
  <c r="L708" i="24"/>
  <c r="L696" i="24"/>
  <c r="L677" i="24"/>
  <c r="L712" i="24"/>
  <c r="L711" i="24"/>
  <c r="L669" i="24"/>
  <c r="L675" i="24"/>
  <c r="L692" i="24"/>
  <c r="L695" i="24"/>
  <c r="L716" i="24"/>
  <c r="L690" i="24"/>
  <c r="L704" i="24"/>
  <c r="L694" i="24"/>
  <c r="L674" i="24"/>
  <c r="L688" i="24"/>
  <c r="L710" i="24"/>
  <c r="L698" i="24"/>
  <c r="L709" i="24"/>
  <c r="L689" i="24"/>
  <c r="L678" i="24"/>
  <c r="L706" i="24"/>
  <c r="L687" i="24"/>
  <c r="L707" i="24"/>
  <c r="L672" i="24"/>
  <c r="L713" i="24"/>
  <c r="L673" i="24"/>
  <c r="L701" i="24"/>
  <c r="L697" i="24"/>
  <c r="L700" i="24"/>
  <c r="L671" i="24"/>
  <c r="L676" i="24"/>
  <c r="L684" i="24"/>
  <c r="L691" i="24"/>
  <c r="L681" i="24"/>
  <c r="L668" i="24"/>
  <c r="K715" i="34"/>
  <c r="M710" i="34"/>
  <c r="M704" i="34"/>
  <c r="M676" i="34"/>
  <c r="M672" i="34"/>
  <c r="M693" i="34"/>
  <c r="M687" i="34"/>
  <c r="M712" i="34"/>
  <c r="M709" i="34"/>
  <c r="L715" i="34"/>
  <c r="M668" i="34"/>
  <c r="M689" i="34"/>
  <c r="M669" i="34"/>
  <c r="M684" i="34"/>
  <c r="M680" i="34"/>
  <c r="M700" i="34"/>
  <c r="M695" i="34"/>
  <c r="M691" i="34"/>
  <c r="M708" i="34"/>
  <c r="M690" i="34"/>
  <c r="M670" i="34"/>
  <c r="M703" i="34"/>
  <c r="M699" i="34"/>
  <c r="M682" i="34"/>
  <c r="M685" i="34"/>
  <c r="M674" i="34"/>
  <c r="M671" i="34"/>
  <c r="M694" i="34"/>
  <c r="M678" i="34"/>
  <c r="M711" i="34"/>
  <c r="M707" i="34"/>
  <c r="M688" i="34"/>
  <c r="M679" i="34"/>
  <c r="M713" i="34"/>
  <c r="M686" i="34"/>
  <c r="M701" i="34"/>
  <c r="M696" i="24" l="1"/>
  <c r="C151" i="32" s="1"/>
  <c r="M682" i="24"/>
  <c r="C87" i="32" s="1"/>
  <c r="M699" i="24"/>
  <c r="F151" i="32" s="1"/>
  <c r="M684" i="24"/>
  <c r="E87" i="32" s="1"/>
  <c r="M702" i="24"/>
  <c r="I151" i="32" s="1"/>
  <c r="M686" i="24"/>
  <c r="G87" i="32" s="1"/>
  <c r="M705" i="24"/>
  <c r="E183" i="32" s="1"/>
  <c r="M681" i="24"/>
  <c r="I55" i="32" s="1"/>
  <c r="M688" i="24"/>
  <c r="I87" i="32" s="1"/>
  <c r="M704" i="24"/>
  <c r="D183" i="32" s="1"/>
  <c r="K700" i="24"/>
  <c r="M700" i="24" s="1"/>
  <c r="G151" i="32" s="1"/>
  <c r="K677" i="24"/>
  <c r="K668" i="24"/>
  <c r="K703" i="24"/>
  <c r="K704" i="24"/>
  <c r="K706" i="24"/>
  <c r="M706" i="24" s="1"/>
  <c r="F183" i="32" s="1"/>
  <c r="K669" i="24"/>
  <c r="M669" i="24" s="1"/>
  <c r="D23" i="32" s="1"/>
  <c r="K676" i="24"/>
  <c r="M676" i="24" s="1"/>
  <c r="D55" i="32" s="1"/>
  <c r="K694" i="24"/>
  <c r="M694" i="24" s="1"/>
  <c r="H119" i="32" s="1"/>
  <c r="K688" i="24"/>
  <c r="K696" i="24"/>
  <c r="K686" i="24"/>
  <c r="K702" i="24"/>
  <c r="K711" i="24"/>
  <c r="M711" i="24" s="1"/>
  <c r="D215" i="32" s="1"/>
  <c r="K687" i="24"/>
  <c r="M687" i="24" s="1"/>
  <c r="H87" i="32" s="1"/>
  <c r="K708" i="24"/>
  <c r="M708" i="24" s="1"/>
  <c r="H183" i="32" s="1"/>
  <c r="K678" i="24"/>
  <c r="M678" i="24" s="1"/>
  <c r="K705" i="24"/>
  <c r="K699" i="24"/>
  <c r="K673" i="24"/>
  <c r="K680" i="24"/>
  <c r="M680" i="24" s="1"/>
  <c r="H55" i="32" s="1"/>
  <c r="K685" i="24"/>
  <c r="M685" i="24" s="1"/>
  <c r="F87" i="32" s="1"/>
  <c r="K697" i="24"/>
  <c r="M697" i="24" s="1"/>
  <c r="D151" i="32" s="1"/>
  <c r="K710" i="24"/>
  <c r="M710" i="24" s="1"/>
  <c r="C215" i="32" s="1"/>
  <c r="K683" i="24"/>
  <c r="M683" i="24" s="1"/>
  <c r="D87" i="32" s="1"/>
  <c r="K690" i="24"/>
  <c r="K674" i="24"/>
  <c r="M674" i="24" s="1"/>
  <c r="I23" i="32" s="1"/>
  <c r="K681" i="24"/>
  <c r="K713" i="24"/>
  <c r="M713" i="24" s="1"/>
  <c r="F215" i="32" s="1"/>
  <c r="K675" i="24"/>
  <c r="M675" i="24" s="1"/>
  <c r="C55" i="32" s="1"/>
  <c r="K670" i="24"/>
  <c r="M670" i="24" s="1"/>
  <c r="E23" i="32" s="1"/>
  <c r="K692" i="24"/>
  <c r="M692" i="24" s="1"/>
  <c r="K701" i="24"/>
  <c r="M701" i="24" s="1"/>
  <c r="H151" i="32" s="1"/>
  <c r="K671" i="24"/>
  <c r="K689" i="24"/>
  <c r="K709" i="24"/>
  <c r="M709" i="24" s="1"/>
  <c r="I183" i="32" s="1"/>
  <c r="K716" i="24"/>
  <c r="K679" i="24"/>
  <c r="M679" i="24" s="1"/>
  <c r="K691" i="24"/>
  <c r="K672" i="24"/>
  <c r="M672" i="24" s="1"/>
  <c r="G23" i="32" s="1"/>
  <c r="K695" i="24"/>
  <c r="M695" i="24" s="1"/>
  <c r="I119" i="32" s="1"/>
  <c r="K712" i="24"/>
  <c r="K682" i="24"/>
  <c r="K698" i="24"/>
  <c r="M698" i="24" s="1"/>
  <c r="E151" i="32" s="1"/>
  <c r="K684" i="24"/>
  <c r="K707" i="24"/>
  <c r="M707" i="24" s="1"/>
  <c r="G183" i="32" s="1"/>
  <c r="K693" i="24"/>
  <c r="M693" i="24" s="1"/>
  <c r="M673" i="24"/>
  <c r="H23" i="32" s="1"/>
  <c r="M691" i="24"/>
  <c r="M671" i="24"/>
  <c r="F23" i="32" s="1"/>
  <c r="M712" i="24"/>
  <c r="E215" i="32" s="1"/>
  <c r="L715" i="24"/>
  <c r="M668" i="24"/>
  <c r="M689" i="24"/>
  <c r="C119" i="32" s="1"/>
  <c r="M690" i="24"/>
  <c r="D119" i="32" s="1"/>
  <c r="M677" i="24"/>
  <c r="M703" i="24"/>
  <c r="C183" i="32" s="1"/>
  <c r="M715" i="34"/>
  <c r="F119" i="32" l="1"/>
  <c r="F55" i="32"/>
  <c r="G55" i="32"/>
  <c r="G119" i="32"/>
  <c r="E119" i="32"/>
  <c r="E55" i="32"/>
  <c r="K715" i="24"/>
  <c r="M715" i="24"/>
  <c r="C23" i="32"/>
</calcChain>
</file>

<file path=xl/sharedStrings.xml><?xml version="1.0" encoding="utf-8"?>
<sst xmlns="http://schemas.openxmlformats.org/spreadsheetml/2006/main" count="4864" uniqueCount="1381">
  <si>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</si>
  <si>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</si>
  <si>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</si>
  <si>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</si>
  <si>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</si>
  <si>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</si>
  <si>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</si>
  <si>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</si>
  <si>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</si>
  <si>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</si>
  <si>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</si>
  <si>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</si>
  <si>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</si>
  <si>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</si>
  <si>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</si>
  <si>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</si>
  <si>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</si>
  <si>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</si>
  <si>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</si>
  <si>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</si>
  <si>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</si>
  <si>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</si>
  <si>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</si>
  <si>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</si>
  <si>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</si>
  <si>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</si>
  <si>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</si>
  <si>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</si>
  <si>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</si>
  <si>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</si>
  <si>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</si>
  <si>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</si>
  <si>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</si>
  <si>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</si>
  <si>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</si>
  <si>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</si>
  <si>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</si>
  <si>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</si>
  <si>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</si>
  <si>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</si>
  <si>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</si>
  <si>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</si>
  <si>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</si>
  <si>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</si>
  <si>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</si>
  <si>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</si>
  <si>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</si>
  <si>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</si>
  <si>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</si>
  <si>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</si>
  <si>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</si>
  <si>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</si>
  <si>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</si>
  <si>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</si>
  <si>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</si>
  <si>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</si>
  <si>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</si>
  <si>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</si>
  <si>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</si>
  <si>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</si>
  <si>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</si>
  <si>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</si>
  <si>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</si>
  <si>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</si>
  <si>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</si>
  <si>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</si>
  <si>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</si>
  <si>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</si>
  <si>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</si>
  <si>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</si>
  <si>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</si>
  <si>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</si>
  <si>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</si>
  <si>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</si>
  <si>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</si>
  <si>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</si>
  <si>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</si>
  <si>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</si>
  <si>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</si>
  <si>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</si>
  <si>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</si>
  <si>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</si>
  <si>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</si>
  <si>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</si>
  <si>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</si>
  <si>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</si>
  <si>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</si>
  <si>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</si>
  <si>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</si>
  <si>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</si>
  <si>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</si>
  <si>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</si>
  <si>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</si>
  <si>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</si>
  <si>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</si>
  <si>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</si>
  <si>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</si>
  <si>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</si>
  <si>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</si>
  <si>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</si>
  <si>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</si>
  <si>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</si>
  <si>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</si>
  <si>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</si>
  <si>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</si>
  <si>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</si>
  <si>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</si>
  <si>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</si>
  <si>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</si>
  <si>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</si>
  <si>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</si>
  <si>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</si>
  <si>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</si>
  <si>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</si>
  <si>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</si>
  <si>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</si>
  <si>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</si>
  <si>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</si>
  <si>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</si>
  <si>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</si>
  <si>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</si>
  <si>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</si>
  <si>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</si>
  <si>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</si>
  <si>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</si>
  <si>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</si>
  <si>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</si>
  <si>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</si>
  <si>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</si>
  <si>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</si>
  <si>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</si>
  <si>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</si>
  <si>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</si>
  <si>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</si>
  <si>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</si>
  <si>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</si>
  <si>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</si>
  <si>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</si>
  <si>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</si>
  <si>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</si>
  <si>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</si>
  <si>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</si>
  <si>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</si>
  <si>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</si>
  <si>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</si>
  <si>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</si>
  <si>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</si>
  <si>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</si>
  <si>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</si>
  <si>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</si>
  <si>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</si>
  <si>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</si>
  <si>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</si>
  <si>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</si>
  <si>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</si>
  <si>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</si>
  <si>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</si>
  <si>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</si>
  <si>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</si>
  <si>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</si>
  <si>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</si>
  <si>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</si>
  <si>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</si>
  <si>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</si>
  <si>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</si>
  <si>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</si>
  <si>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</si>
  <si>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</si>
  <si>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</si>
  <si>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</si>
  <si>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</si>
  <si>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</si>
  <si>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</si>
  <si>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</si>
  <si>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</si>
  <si>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</si>
  <si>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</si>
  <si>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</si>
  <si>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</si>
  <si>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</si>
  <si>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</si>
  <si>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</si>
  <si>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</si>
  <si>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</si>
  <si>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</si>
  <si>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</si>
  <si>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</si>
  <si>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</si>
  <si>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</si>
  <si>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</si>
  <si>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</si>
  <si>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</si>
  <si>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</si>
  <si>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</si>
  <si>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</si>
  <si>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</si>
  <si>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</si>
  <si>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</si>
  <si>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</si>
  <si>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</si>
  <si>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</si>
  <si>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</si>
  <si>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</si>
  <si>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</si>
  <si>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</si>
  <si>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</si>
  <si>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</si>
  <si>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</si>
  <si>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</si>
  <si>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</si>
  <si>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</si>
  <si>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</si>
  <si>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</si>
  <si>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</si>
  <si>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</si>
  <si>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</si>
  <si>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</si>
  <si>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</si>
  <si>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</si>
  <si>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</si>
  <si>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</si>
  <si>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</si>
  <si>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</si>
  <si>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</si>
  <si>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</si>
  <si>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</si>
  <si>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</si>
  <si>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</si>
  <si>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</si>
  <si>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</si>
  <si>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</si>
  <si>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</si>
  <si>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</si>
  <si>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</si>
  <si>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</si>
  <si>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</si>
  <si>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</si>
  <si>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</si>
  <si>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</si>
  <si>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</si>
  <si>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</si>
  <si>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</si>
  <si>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</si>
  <si>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</si>
  <si>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</si>
  <si>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</si>
  <si>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</si>
  <si>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</si>
  <si>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</si>
  <si>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</si>
  <si>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</si>
  <si>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</si>
  <si>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</si>
  <si>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</si>
  <si>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</si>
  <si>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</si>
  <si>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</si>
  <si>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</si>
  <si>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</si>
  <si>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</si>
  <si>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</si>
  <si>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</si>
  <si>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</si>
  <si>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</si>
  <si>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</si>
  <si>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</si>
  <si>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</si>
  <si>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</si>
  <si>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</si>
  <si>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</si>
  <si>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</si>
  <si>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</si>
  <si>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</si>
  <si>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</si>
  <si>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</si>
  <si>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</si>
  <si>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</si>
  <si>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</si>
  <si>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</si>
  <si>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</si>
  <si>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</si>
  <si>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</si>
  <si>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</si>
  <si>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</si>
  <si>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</si>
  <si>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</si>
  <si>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</si>
  <si>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</si>
  <si>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</si>
  <si>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</si>
  <si>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</si>
  <si>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</si>
  <si>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</si>
  <si>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</si>
  <si>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</si>
  <si>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</si>
  <si>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</si>
  <si>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</si>
  <si>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</si>
  <si>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</si>
  <si>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207</t>
  </si>
  <si>
    <t>Hospital Name</t>
  </si>
  <si>
    <t>SKAGIT REGIONAL HEALTH</t>
  </si>
  <si>
    <t>Mailing Address</t>
  </si>
  <si>
    <t>PO BOX 1376</t>
  </si>
  <si>
    <t>City</t>
  </si>
  <si>
    <t>MT. VERNON</t>
  </si>
  <si>
    <t>State</t>
  </si>
  <si>
    <t>WA</t>
  </si>
  <si>
    <t>Zip</t>
  </si>
  <si>
    <t>County</t>
  </si>
  <si>
    <t xml:space="preserve">Skagit  </t>
  </si>
  <si>
    <t>Chief Executive Officer</t>
  </si>
  <si>
    <t>Chief Financial Officer</t>
  </si>
  <si>
    <t>Chair of Governing Board</t>
  </si>
  <si>
    <t>Telephone Number</t>
  </si>
  <si>
    <t>(360)445-8514</t>
  </si>
  <si>
    <t>Facsimile Number</t>
  </si>
  <si>
    <t>(360)445-8522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</si>
  <si>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</si>
  <si>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</si>
  <si>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</si>
  <si>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</si>
  <si>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</si>
  <si>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</si>
  <si>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</si>
  <si>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</si>
  <si>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</si>
  <si>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</si>
  <si>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</si>
  <si>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</si>
  <si>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</si>
  <si>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</si>
  <si>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</si>
  <si>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</si>
  <si>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</si>
  <si>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</si>
  <si>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</si>
  <si>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</si>
  <si>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</si>
  <si>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</si>
  <si>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</si>
  <si>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</si>
  <si>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</si>
  <si>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</si>
  <si>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</si>
  <si>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</si>
  <si>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</si>
  <si>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</si>
  <si>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</si>
  <si>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</si>
  <si>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</si>
  <si>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</si>
  <si>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</si>
  <si>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</si>
  <si>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</si>
  <si>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</si>
  <si>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</si>
  <si>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</si>
  <si>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</si>
  <si>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</si>
  <si>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</si>
  <si>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</si>
  <si>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</si>
  <si>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</si>
  <si>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</si>
  <si>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</si>
  <si>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</si>
  <si>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</si>
  <si>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</si>
  <si>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</si>
  <si>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</si>
  <si>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</si>
  <si>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</si>
  <si>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</si>
  <si>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</si>
  <si>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</si>
  <si>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</si>
  <si>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</si>
  <si>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</si>
  <si>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</si>
  <si>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</si>
  <si>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</si>
  <si>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</si>
  <si>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</si>
  <si>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</si>
  <si>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</si>
  <si>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</si>
  <si>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</si>
  <si>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</si>
  <si>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</si>
  <si>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</si>
  <si>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</si>
  <si>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</si>
  <si>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</si>
  <si>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</si>
  <si>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</si>
  <si>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</si>
  <si>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</si>
  <si>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</si>
  <si>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</si>
  <si>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</si>
  <si>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</si>
  <si>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</si>
  <si>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</si>
  <si>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</si>
  <si>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</si>
  <si>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</si>
  <si>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</si>
  <si>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</si>
  <si>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</si>
  <si>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</si>
  <si>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</si>
  <si>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</si>
  <si>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</si>
  <si>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</si>
  <si>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</si>
  <si>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</si>
  <si>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</si>
  <si>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</si>
  <si>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</si>
  <si>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</si>
  <si>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</si>
  <si>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</si>
  <si>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</si>
  <si>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</si>
  <si>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</si>
  <si>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</si>
  <si>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</si>
  <si>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</si>
  <si>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</si>
  <si>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</si>
  <si>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</si>
  <si>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</si>
  <si>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</si>
  <si>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</si>
  <si>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</si>
  <si>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</si>
  <si>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</si>
  <si>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</si>
  <si>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</si>
  <si>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</si>
  <si>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</si>
  <si>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</si>
  <si>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</si>
  <si>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</si>
  <si>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</si>
  <si>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</si>
  <si>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</si>
  <si>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</si>
  <si>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</si>
  <si>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</si>
  <si>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</si>
  <si>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</si>
  <si>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</si>
  <si>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</si>
  <si>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</si>
  <si>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</si>
  <si>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</si>
  <si>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</si>
  <si>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</si>
  <si>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</si>
  <si>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</si>
  <si>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</si>
  <si>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</si>
  <si>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</si>
  <si>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</si>
  <si>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</si>
  <si>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</si>
  <si>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</si>
  <si>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</si>
  <si>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</si>
  <si>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</si>
  <si>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</si>
  <si>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</si>
  <si>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</si>
  <si>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</si>
  <si>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</si>
  <si>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</si>
  <si>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</si>
  <si>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</si>
  <si>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</si>
  <si>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</si>
  <si>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</si>
  <si>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</si>
  <si>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</si>
  <si>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</si>
  <si>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</si>
  <si>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</si>
  <si>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</si>
  <si>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</si>
  <si>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</si>
  <si>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</si>
  <si>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</si>
  <si>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</si>
  <si>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</si>
  <si>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</si>
  <si>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</si>
  <si>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</si>
  <si>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</si>
  <si>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</si>
  <si>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</si>
  <si>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</si>
  <si>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</si>
  <si>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</si>
  <si>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</si>
  <si>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</si>
  <si>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</si>
  <si>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</si>
  <si>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</si>
  <si>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</si>
  <si>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</si>
  <si>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</si>
  <si>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</si>
  <si>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</si>
  <si>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</si>
  <si>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</si>
  <si>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</si>
  <si>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</si>
  <si>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</si>
  <si>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</si>
  <si>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</si>
  <si>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</si>
  <si>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</si>
  <si>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</si>
  <si>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</si>
  <si>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</si>
  <si>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</si>
  <si>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</si>
  <si>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</si>
  <si>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</si>
  <si>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</si>
  <si>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</si>
  <si>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</si>
  <si>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</si>
  <si>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</si>
  <si>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</si>
  <si>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</si>
  <si>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</si>
  <si>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</si>
  <si>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</si>
  <si>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</si>
  <si>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</si>
  <si>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</si>
  <si>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</si>
  <si>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</si>
  <si>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</si>
  <si>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</si>
  <si>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</si>
  <si>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</si>
  <si>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</si>
  <si>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</si>
  <si>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</si>
  <si>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</si>
  <si>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</si>
  <si>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</si>
  <si>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</si>
  <si>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</si>
  <si>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</si>
  <si>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</si>
  <si>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</si>
  <si>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</si>
  <si>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</si>
  <si>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</si>
  <si>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</si>
  <si>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</si>
  <si>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</si>
  <si>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</si>
  <si>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</si>
  <si>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</si>
  <si>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</si>
  <si>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</si>
  <si>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</si>
  <si>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</si>
  <si>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</si>
  <si>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</si>
  <si>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</si>
  <si>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</si>
  <si>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</si>
  <si>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</si>
  <si>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</si>
  <si>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</si>
  <si>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</si>
  <si>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</si>
  <si>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</si>
  <si>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</si>
  <si>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</si>
  <si>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</si>
  <si>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</si>
  <si>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</si>
  <si>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</si>
  <si>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</si>
  <si>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</si>
  <si>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</si>
  <si>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</si>
  <si>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</si>
  <si>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</si>
  <si>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</si>
  <si>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</si>
  <si>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</si>
  <si>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</si>
  <si>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</si>
  <si>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</si>
  <si>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</si>
  <si>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</si>
  <si>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</si>
  <si>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</si>
  <si>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</si>
  <si>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</si>
  <si>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</si>
  <si>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</si>
  <si>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</si>
  <si>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</si>
  <si>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</si>
  <si>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</si>
  <si>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</si>
  <si>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</si>
  <si>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</si>
  <si>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</si>
  <si>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</si>
  <si>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</si>
  <si>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</si>
  <si>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</si>
  <si>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</si>
  <si>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</si>
  <si>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</si>
  <si>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</si>
  <si>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</si>
  <si>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</si>
  <si>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</si>
  <si>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</si>
  <si>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</si>
  <si>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</si>
  <si>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</si>
  <si>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</si>
  <si>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</si>
  <si>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</si>
  <si>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</si>
  <si>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</si>
  <si>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</si>
  <si>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</si>
  <si>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</si>
  <si>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</si>
  <si>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</si>
  <si>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</si>
  <si>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</si>
  <si>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</si>
  <si>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</si>
  <si>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</si>
  <si>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</si>
  <si>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</si>
  <si>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</si>
  <si>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</si>
  <si>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</si>
  <si>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</si>
  <si>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</si>
  <si>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</si>
  <si>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</si>
  <si>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</si>
  <si>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</si>
  <si>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</si>
  <si>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</si>
  <si>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</si>
  <si>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</si>
  <si>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</si>
  <si>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</si>
  <si>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</si>
  <si>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</si>
  <si>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</si>
  <si>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</si>
  <si>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</si>
  <si>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</si>
  <si>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</si>
  <si>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</si>
  <si>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</si>
  <si>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</si>
  <si>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</si>
  <si>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</si>
  <si>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</si>
  <si>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</si>
  <si>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</si>
  <si>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</si>
  <si>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</si>
  <si>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</si>
  <si>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</si>
  <si>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</si>
  <si>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</si>
  <si>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</si>
  <si>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</si>
  <si>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</si>
  <si>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</si>
  <si>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</si>
  <si>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</si>
  <si>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</si>
  <si>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</si>
  <si>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</si>
  <si>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</si>
  <si>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</si>
  <si>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</si>
  <si>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</si>
  <si>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</si>
  <si>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</si>
  <si>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</si>
  <si>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</si>
  <si>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</si>
  <si>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</si>
  <si>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</si>
  <si>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</si>
  <si>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</si>
  <si>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</si>
  <si>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</si>
  <si>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</si>
  <si>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</si>
  <si>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</si>
  <si>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</si>
  <si>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</si>
  <si>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</si>
  <si>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</si>
  <si>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</si>
  <si>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</si>
  <si>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</si>
  <si>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</si>
  <si>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</si>
  <si>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</si>
  <si>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</si>
  <si>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</si>
  <si>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</si>
  <si>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</si>
  <si>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</si>
  <si>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</si>
  <si>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</si>
  <si>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</si>
  <si>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</si>
  <si>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</si>
  <si>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</si>
  <si>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</si>
  <si>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</si>
  <si>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</si>
  <si>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</si>
  <si>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</si>
  <si>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</si>
  <si>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</si>
  <si>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</si>
  <si>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</si>
  <si>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</si>
  <si>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</si>
  <si>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</si>
  <si>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</si>
  <si>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</si>
  <si>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</si>
  <si>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</si>
  <si>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</si>
  <si>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</si>
  <si>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</si>
  <si>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</si>
  <si>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</si>
  <si>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</si>
  <si>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</si>
  <si>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</si>
  <si>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</si>
  <si>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</si>
  <si>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</si>
  <si>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</si>
  <si>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</si>
  <si>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</si>
  <si>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</si>
  <si>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</si>
  <si>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</si>
  <si>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</si>
  <si>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</si>
  <si>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</si>
  <si>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</si>
  <si>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</si>
  <si>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</si>
  <si>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</si>
  <si>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</si>
  <si>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</si>
  <si>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</si>
  <si>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</si>
  <si>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</si>
  <si>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</si>
  <si>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</si>
  <si>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</si>
  <si>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</si>
  <si>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</si>
  <si>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</si>
  <si>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</si>
  <si>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</si>
  <si>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</si>
  <si>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</si>
  <si>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</si>
  <si>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</si>
  <si>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</si>
  <si>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</si>
  <si>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</si>
  <si>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</si>
  <si>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</si>
  <si>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</si>
  <si>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</si>
  <si>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</si>
  <si>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</si>
  <si>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</si>
  <si>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</si>
  <si>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</si>
  <si>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</si>
  <si>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</si>
  <si>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</si>
  <si>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</si>
  <si>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</si>
  <si>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</si>
  <si>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</si>
  <si>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</si>
  <si>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</si>
  <si>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</si>
  <si>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</si>
  <si>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</si>
  <si>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</si>
  <si>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</si>
  <si>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</si>
  <si>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</si>
  <si>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</si>
  <si>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</si>
  <si>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</si>
  <si>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</si>
  <si>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</si>
  <si>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</si>
  <si>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</si>
  <si>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</si>
  <si>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</si>
  <si>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</si>
  <si>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</si>
  <si>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</si>
  <si>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</si>
  <si>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</si>
  <si>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</si>
  <si>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</si>
  <si>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</si>
  <si>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</si>
  <si>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</si>
  <si>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</si>
  <si>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</si>
  <si>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</si>
  <si>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</si>
  <si>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</si>
  <si>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</si>
  <si>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</si>
  <si>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</si>
  <si>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</si>
  <si>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</si>
  <si>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</si>
  <si>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</si>
  <si>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</si>
  <si>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</si>
  <si>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</si>
  <si>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</si>
  <si>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</si>
  <si>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</si>
  <si>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</si>
  <si>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</si>
  <si>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</si>
  <si>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</si>
  <si>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</si>
  <si>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</si>
  <si>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</si>
  <si>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</si>
  <si>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</si>
  <si>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</si>
  <si>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</si>
  <si>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</si>
  <si>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</si>
  <si>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</si>
  <si>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</si>
  <si>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</si>
  <si>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</si>
  <si>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</si>
  <si>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</si>
  <si>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</si>
  <si>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</si>
  <si>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</si>
  <si>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</si>
  <si>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</si>
  <si>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</si>
  <si>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</si>
  <si>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</si>
  <si>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</si>
  <si>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</si>
  <si>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</si>
  <si>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</si>
  <si>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</si>
  <si>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</si>
  <si>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</si>
  <si>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</si>
  <si>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</si>
  <si>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</si>
  <si>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</si>
  <si>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</si>
  <si>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</si>
  <si>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</si>
  <si>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</si>
  <si>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</si>
  <si>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</si>
  <si>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</si>
  <si>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</si>
  <si>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</si>
  <si>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</si>
  <si>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</si>
  <si>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</si>
  <si>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</si>
  <si>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</si>
  <si>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</si>
  <si>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</si>
  <si>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</si>
  <si>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</si>
  <si>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</si>
  <si>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</si>
  <si>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</si>
  <si>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</si>
  <si>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</si>
  <si>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</si>
  <si>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</si>
  <si>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</si>
  <si>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</si>
  <si>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</si>
  <si>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</si>
  <si>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</si>
  <si>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</si>
  <si>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</si>
  <si>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</si>
  <si>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</si>
  <si>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</si>
  <si>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</si>
  <si>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</si>
  <si>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</si>
  <si>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</si>
  <si>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</si>
  <si>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</si>
  <si>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</si>
  <si>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</si>
  <si>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</si>
  <si>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</si>
  <si>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</si>
  <si>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</si>
  <si>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</si>
  <si>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</si>
  <si>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</si>
  <si>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</si>
  <si>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</si>
  <si>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</si>
  <si>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</si>
  <si>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</si>
  <si>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</si>
  <si>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</si>
  <si>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</si>
  <si>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</si>
  <si>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</si>
  <si>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</si>
  <si>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</si>
  <si>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</si>
  <si>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</si>
  <si>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</si>
  <si>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</si>
  <si>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</si>
  <si>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</si>
  <si>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</si>
  <si>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</si>
  <si>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</si>
  <si>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</si>
  <si>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</si>
  <si>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</si>
  <si>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</si>
  <si>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</si>
  <si>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</si>
  <si>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</si>
  <si>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</si>
  <si>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</si>
  <si>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</si>
  <si>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</si>
  <si>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</si>
  <si>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</si>
  <si>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</si>
  <si>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</si>
  <si>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</si>
  <si>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</si>
  <si>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</si>
  <si>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</si>
  <si>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</si>
  <si>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</si>
  <si>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</si>
  <si>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</si>
  <si>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</si>
  <si>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</si>
  <si>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</si>
  <si>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</si>
  <si>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</si>
  <si>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</si>
  <si>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</si>
  <si>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</si>
  <si>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</si>
  <si>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</si>
  <si>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</si>
  <si>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</si>
  <si>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</si>
  <si>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</si>
  <si>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</si>
  <si>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</si>
  <si>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</si>
  <si>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</si>
  <si>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</si>
  <si>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</si>
  <si>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</si>
  <si>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</si>
  <si>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</si>
  <si>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</si>
  <si>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</si>
  <si>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</si>
  <si>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</si>
  <si>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</si>
  <si>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</si>
  <si>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</si>
  <si>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</si>
  <si>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</si>
  <si>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</si>
  <si>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</si>
  <si>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</si>
  <si>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</si>
  <si>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</si>
  <si>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</si>
  <si>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</si>
  <si>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</si>
  <si>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</si>
  <si>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</si>
  <si>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</si>
  <si>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</si>
  <si>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</si>
  <si>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</si>
  <si>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</si>
  <si>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</si>
  <si>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</si>
  <si>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</si>
  <si>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</si>
  <si>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</si>
  <si>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</si>
  <si>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</si>
  <si>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</si>
  <si>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</si>
  <si>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</si>
  <si>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</si>
  <si>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</si>
  <si>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</si>
  <si>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</si>
  <si>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</si>
  <si>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</si>
  <si>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</si>
  <si>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</si>
  <si>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</si>
  <si>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</si>
  <si>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</si>
  <si>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</si>
  <si>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Brian Ivie</t>
  </si>
  <si>
    <t>Tamara Cesena</t>
  </si>
  <si>
    <t>Frei Burton</t>
  </si>
  <si>
    <t>Stephen Ong</t>
  </si>
  <si>
    <t>song@skagitregionalhealth.org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</si>
  <si>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</si>
  <si>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</si>
  <si>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</si>
  <si>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</si>
  <si>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</si>
  <si>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</si>
  <si>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</si>
  <si>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</si>
  <si>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</si>
  <si>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</si>
  <si>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</si>
  <si>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</si>
  <si>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</si>
  <si>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</si>
  <si>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</si>
  <si>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</si>
  <si>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</si>
  <si>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</si>
  <si>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</si>
  <si>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</si>
  <si>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</si>
  <si>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</si>
  <si>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</si>
  <si>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</si>
  <si>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</si>
  <si>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</si>
  <si>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</si>
  <si>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</si>
  <si>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</si>
  <si>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</si>
  <si>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</si>
  <si>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</si>
  <si>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</si>
  <si>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</si>
  <si>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</si>
  <si>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</si>
  <si>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</si>
  <si>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</si>
  <si>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</si>
  <si>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</si>
  <si>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</si>
  <si>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</si>
  <si>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</si>
  <si>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</si>
  <si>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</si>
  <si>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</si>
  <si>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</si>
  <si>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</si>
  <si>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</si>
  <si>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</si>
  <si>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</si>
  <si>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</si>
  <si>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</si>
  <si>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</si>
  <si>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</si>
  <si>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</si>
  <si>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</si>
  <si>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</si>
  <si>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</si>
  <si>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</si>
  <si>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</si>
  <si>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</si>
  <si>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</si>
  <si>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</si>
  <si>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</si>
  <si>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</si>
  <si>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</si>
  <si>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</si>
  <si>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</si>
  <si>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</si>
  <si>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</si>
  <si>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</si>
  <si>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</si>
  <si>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</si>
  <si>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</si>
  <si>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</si>
  <si>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</si>
  <si>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</si>
  <si>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</si>
  <si>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</si>
  <si>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</si>
  <si>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</si>
  <si>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</si>
  <si>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</si>
  <si>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</si>
  <si>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</si>
  <si>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</si>
  <si>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</si>
  <si>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</si>
  <si>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</si>
  <si>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</si>
  <si>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</si>
  <si>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</si>
  <si>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</si>
  <si>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</si>
  <si>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</si>
  <si>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</si>
  <si>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</si>
  <si>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</si>
  <si>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</si>
  <si>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</si>
  <si>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</si>
  <si>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</si>
  <si>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</si>
  <si>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</si>
  <si>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</si>
  <si>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</si>
  <si>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</si>
  <si>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</si>
  <si>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</si>
  <si>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</si>
  <si>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</si>
  <si>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</si>
  <si>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</si>
  <si>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</si>
  <si>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</si>
  <si>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</si>
  <si>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</si>
  <si>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</si>
  <si>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</si>
  <si>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</si>
  <si>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</si>
  <si>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</si>
  <si>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</si>
  <si>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</si>
  <si>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</si>
  <si>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</si>
  <si>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</si>
  <si>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</si>
  <si>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</si>
  <si>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</si>
  <si>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</si>
  <si>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</si>
  <si>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</si>
  <si>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</si>
  <si>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</si>
  <si>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</si>
  <si>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</si>
  <si>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</si>
  <si>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</si>
  <si>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</si>
  <si>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</si>
  <si>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</si>
  <si>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</si>
  <si>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</si>
  <si>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</si>
  <si>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</si>
  <si>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</si>
  <si>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</si>
  <si>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</si>
  <si>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</si>
  <si>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</si>
  <si>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</si>
  <si>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</si>
  <si>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</si>
  <si>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</si>
  <si>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</si>
  <si>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</si>
  <si>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</si>
  <si>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</si>
  <si>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</si>
  <si>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</si>
  <si>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</si>
  <si>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</si>
  <si>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</si>
  <si>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</si>
  <si>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</si>
  <si>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</si>
  <si>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</si>
  <si>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</si>
  <si>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</si>
  <si>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</si>
  <si>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</si>
  <si>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</si>
  <si>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</si>
  <si>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</si>
  <si>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</si>
  <si>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</si>
  <si>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</si>
  <si>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</si>
  <si>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</si>
  <si>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</si>
  <si>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</si>
  <si>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</si>
  <si>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</si>
  <si>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</si>
  <si>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</si>
  <si>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</si>
  <si>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</si>
  <si>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</si>
  <si>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</si>
  <si>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</si>
  <si>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</si>
  <si>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</si>
  <si>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</si>
  <si>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</si>
  <si>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</si>
  <si>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</si>
  <si>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</si>
  <si>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</si>
  <si>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</si>
  <si>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</si>
  <si>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</si>
  <si>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</si>
  <si>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</si>
  <si>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</si>
  <si>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</si>
  <si>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</si>
  <si>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</si>
  <si>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</si>
  <si>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</si>
  <si>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</si>
  <si>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</si>
  <si>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</si>
  <si>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</si>
  <si>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</si>
  <si>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</si>
  <si>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</si>
  <si>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</si>
  <si>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</si>
  <si>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</si>
  <si>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</si>
  <si>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</si>
  <si>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</si>
  <si>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</si>
  <si>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</si>
  <si>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</si>
  <si>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</si>
  <si>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</si>
  <si>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</si>
  <si>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</si>
  <si>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</si>
  <si>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</si>
  <si>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</si>
  <si>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</si>
  <si>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</si>
  <si>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</si>
  <si>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</si>
  <si>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</si>
  <si>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</si>
  <si>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</si>
  <si>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</si>
  <si>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</si>
  <si>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</si>
  <si>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</si>
  <si>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</si>
  <si>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</si>
  <si>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</si>
  <si>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</si>
  <si>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</si>
  <si>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</si>
  <si>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</si>
  <si>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</si>
  <si>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</si>
  <si>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</si>
  <si>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</si>
  <si>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</si>
  <si>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</si>
  <si>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</si>
  <si>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</si>
  <si>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</si>
  <si>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</si>
  <si>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</si>
  <si>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</si>
  <si>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</si>
  <si>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</si>
  <si>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</si>
  <si>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</si>
  <si>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</si>
  <si>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</si>
  <si>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</si>
  <si>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</si>
  <si>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</si>
  <si>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</si>
  <si>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</si>
  <si>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</si>
  <si>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</si>
  <si>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</si>
  <si>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</si>
  <si>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</si>
  <si>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</si>
  <si>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</si>
  <si>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</si>
  <si>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</si>
  <si>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</si>
  <si>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</si>
  <si>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</si>
  <si>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</si>
  <si>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</si>
  <si>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</si>
  <si>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</si>
  <si>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</si>
  <si>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</si>
  <si>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</si>
  <si>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</si>
  <si>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</si>
  <si>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</si>
  <si>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</si>
  <si>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</si>
  <si>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</si>
  <si>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</si>
  <si>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</si>
  <si>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</si>
  <si>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</si>
  <si>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</si>
  <si>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</si>
  <si>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Added new surgical center</t>
  </si>
  <si>
    <t>Admin and Travel Miles</t>
  </si>
  <si>
    <t>Dues and Subs</t>
  </si>
  <si>
    <t>Min Order Fee</t>
  </si>
  <si>
    <t>Misc</t>
  </si>
  <si>
    <t>Variance AP</t>
  </si>
  <si>
    <t>EV Charging</t>
  </si>
  <si>
    <t>Interest Income</t>
  </si>
  <si>
    <t>Invest Income</t>
  </si>
  <si>
    <t>Reimbursed Cost Rebates</t>
  </si>
  <si>
    <t>Sales and Fees</t>
  </si>
  <si>
    <t>Large reduction in expense with change to use of pediatric hospitalist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</si>
</sst>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9">
    <xf numFmtId="37" fontId="0" fillId="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0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39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39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39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39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39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39" fillId="27" borderId="0"/>
    <xf numFmtId="0" fontId="6" fillId="27" borderId="0"/>
    <xf numFmtId="0" fontId="6" fillId="27" borderId="0"/>
    <xf numFmtId="43" fontId="11" fillId="0" borderId="0"/>
    <xf numFmtId="41" fontId="11" fillId="0" borderId="0"/>
    <xf numFmtId="41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0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2" fontId="11" fillId="0" borderId="0"/>
    <xf numFmtId="42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0" fontId="12" fillId="0" borderId="0">
      <alignment vertical="top"/>
      <protection locked="0"/>
    </xf>
    <xf numFmtId="0" fontId="36" fillId="0" borderId="0"/>
    <xf numFmtId="0" fontId="36" fillId="0" borderId="0"/>
    <xf numFmtId="0" fontId="12" fillId="0" borderId="0">
      <alignment vertical="top"/>
      <protection locked="0"/>
    </xf>
    <xf numFmtId="0" fontId="38" fillId="28" borderId="0"/>
    <xf numFmtId="0" fontId="42" fillId="28" borderId="0"/>
    <xf numFmtId="0" fontId="38" fillId="28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44" fillId="0" borderId="0"/>
    <xf numFmtId="0" fontId="14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11" fillId="0" borderId="0"/>
    <xf numFmtId="169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6" fillId="0" borderId="0"/>
    <xf numFmtId="0" fontId="40" fillId="0" borderId="0"/>
    <xf numFmtId="0" fontId="6" fillId="0" borderId="0"/>
    <xf numFmtId="0" fontId="7" fillId="0" borderId="0"/>
    <xf numFmtId="0" fontId="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0" fontId="6" fillId="9" borderId="33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9" fontId="6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0" fontId="37" fillId="0" borderId="0"/>
    <xf numFmtId="0" fontId="43" fillId="0" borderId="0"/>
    <xf numFmtId="0" fontId="37" fillId="0" borderId="0"/>
    <xf numFmtId="0" fontId="2" fillId="0" borderId="0"/>
    <xf numFmtId="0" fontId="13" fillId="0" borderId="0"/>
  </cellStyleXfs>
  <cellXfs count="348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10" fontId="13" fillId="0" borderId="0" xfId="0" applyNumberFormat="1" applyFont="1"/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631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6" borderId="0" xfId="0" applyFont="1" applyFill="1"/>
    <xf numFmtId="37" fontId="17" fillId="6" borderId="0" xfId="0" quotePrefix="1" applyFont="1" applyFill="1" applyAlignment="1">
      <alignment horizontal="left" indent="1"/>
    </xf>
    <xf numFmtId="43" fontId="17" fillId="3" borderId="0" xfId="547" applyFont="1" applyFill="1"/>
    <xf numFmtId="37" fontId="17" fillId="3" borderId="0" xfId="547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6" borderId="0" xfId="0" quotePrefix="1" applyFont="1" applyFill="1" applyAlignment="1">
      <alignment horizontal="left"/>
    </xf>
    <xf numFmtId="37" fontId="17" fillId="6" borderId="0" xfId="0" applyFont="1" applyFill="1" applyAlignment="1">
      <alignment horizontal="right"/>
    </xf>
    <xf numFmtId="37" fontId="17" fillId="6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6" borderId="0" xfId="0" applyFont="1" applyFill="1" applyAlignment="1">
      <alignment horizontal="centerContinuous"/>
    </xf>
    <xf numFmtId="37" fontId="17" fillId="6" borderId="0" xfId="0" applyFont="1" applyFill="1" applyAlignment="1">
      <alignment horizontal="left" indent="1"/>
    </xf>
    <xf numFmtId="10" fontId="17" fillId="0" borderId="0" xfId="939" applyNumberFormat="1" applyFont="1"/>
    <xf numFmtId="37" fontId="17" fillId="6" borderId="0" xfId="0" applyFont="1" applyFill="1" applyAlignment="1">
      <alignment horizontal="left" indent="2"/>
    </xf>
    <xf numFmtId="37" fontId="17" fillId="6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6" borderId="0" xfId="547" applyFont="1" applyFill="1"/>
    <xf numFmtId="37" fontId="22" fillId="6" borderId="0" xfId="0" applyFont="1" applyFill="1"/>
    <xf numFmtId="2" fontId="13" fillId="0" borderId="0" xfId="0" applyNumberFormat="1" applyFont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7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8" borderId="0" xfId="0" applyFont="1" applyFill="1"/>
    <xf numFmtId="37" fontId="28" fillId="8" borderId="0" xfId="0" applyFont="1" applyFill="1" applyAlignment="1">
      <alignment horizontal="center"/>
    </xf>
    <xf numFmtId="37" fontId="28" fillId="9" borderId="0" xfId="0" applyFont="1" applyFill="1"/>
    <xf numFmtId="37" fontId="28" fillId="9" borderId="0" xfId="0" applyFont="1" applyFill="1" applyAlignment="1">
      <alignment horizontal="left"/>
    </xf>
    <xf numFmtId="37" fontId="28" fillId="9" borderId="0" xfId="0" applyFont="1" applyFill="1" applyAlignment="1">
      <alignment horizontal="center"/>
    </xf>
    <xf numFmtId="39" fontId="28" fillId="9" borderId="0" xfId="0" applyNumberFormat="1" applyFont="1" applyFill="1"/>
    <xf numFmtId="39" fontId="28" fillId="8" borderId="0" xfId="0" applyNumberFormat="1" applyFont="1" applyFill="1"/>
    <xf numFmtId="37" fontId="17" fillId="6" borderId="0" xfId="0" quotePrefix="1" applyFont="1" applyFill="1" applyAlignment="1">
      <alignment horizontal="fill"/>
    </xf>
    <xf numFmtId="38" fontId="17" fillId="6" borderId="0" xfId="0" applyNumberFormat="1" applyFont="1" applyFill="1"/>
    <xf numFmtId="39" fontId="17" fillId="6" borderId="0" xfId="0" applyNumberFormat="1" applyFont="1" applyFill="1"/>
    <xf numFmtId="2" fontId="17" fillId="6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29" fillId="0" borderId="1" xfId="0" applyFont="1" applyBorder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30" fillId="0" borderId="0" xfId="0" applyFont="1"/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4" borderId="2" xfId="0" applyFont="1" applyFill="1" applyBorder="1"/>
    <xf numFmtId="37" fontId="29" fillId="5" borderId="2" xfId="0" applyFont="1" applyFill="1" applyBorder="1"/>
    <xf numFmtId="37" fontId="32" fillId="0" borderId="0" xfId="0" applyFont="1"/>
    <xf numFmtId="37" fontId="29" fillId="5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5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5" borderId="2" xfId="0" quotePrefix="1" applyFont="1" applyFill="1" applyBorder="1"/>
    <xf numFmtId="39" fontId="29" fillId="5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5" borderId="2" xfId="0" applyNumberFormat="1" applyFont="1" applyFill="1" applyBorder="1"/>
    <xf numFmtId="2" fontId="29" fillId="0" borderId="2" xfId="0" applyNumberFormat="1" applyFont="1" applyBorder="1"/>
    <xf numFmtId="3" fontId="29" fillId="5" borderId="2" xfId="0" applyNumberFormat="1" applyFont="1" applyFill="1" applyBorder="1"/>
    <xf numFmtId="37" fontId="17" fillId="6" borderId="0" xfId="547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631" applyFont="1">
      <alignment vertical="top"/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2" fontId="17" fillId="0" borderId="0" xfId="0" applyNumberFormat="1" applyFont="1" applyAlignment="1">
      <alignment horizontal="right"/>
    </xf>
    <xf numFmtId="37" fontId="19" fillId="30" borderId="1" xfId="0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2" fontId="19" fillId="30" borderId="1" xfId="547" quotePrefix="1" applyNumberFormat="1" applyFont="1" applyFill="1" applyBorder="1" applyProtection="1">
      <protection locked="0"/>
    </xf>
    <xf numFmtId="37" fontId="19" fillId="30" borderId="1" xfId="547" quotePrefix="1" applyNumberFormat="1" applyFont="1" applyFill="1" applyBorder="1" applyProtection="1">
      <protection locked="0"/>
    </xf>
    <xf numFmtId="37" fontId="19" fillId="30" borderId="1" xfId="547" applyNumberFormat="1" applyFont="1" applyFill="1" applyBorder="1" applyProtection="1">
      <protection locked="0"/>
    </xf>
    <xf numFmtId="2" fontId="19" fillId="30" borderId="1" xfId="0" quotePrefix="1" applyNumberFormat="1" applyFont="1" applyFill="1" applyBorder="1" applyProtection="1">
      <protection locked="0"/>
    </xf>
    <xf numFmtId="2" fontId="19" fillId="30" borderId="1" xfId="939" quotePrefix="1" applyNumberFormat="1" applyFont="1" applyFill="1" applyBorder="1" applyProtection="1">
      <protection locked="0"/>
    </xf>
    <xf numFmtId="2" fontId="19" fillId="30" borderId="1" xfId="547" applyNumberFormat="1" applyFont="1" applyFill="1" applyBorder="1" applyProtection="1">
      <protection locked="0"/>
    </xf>
    <xf numFmtId="37" fontId="19" fillId="30" borderId="1" xfId="939" quotePrefix="1" applyNumberFormat="1" applyFont="1" applyFill="1" applyBorder="1" applyProtection="1">
      <protection locked="0"/>
    </xf>
    <xf numFmtId="1" fontId="19" fillId="30" borderId="1" xfId="0" quotePrefix="1" applyNumberFormat="1" applyFont="1" applyFill="1" applyBorder="1" applyProtection="1">
      <protection locked="0"/>
    </xf>
    <xf numFmtId="37" fontId="19" fillId="29" borderId="1" xfId="0" quotePrefix="1" applyFont="1" applyFill="1" applyBorder="1" applyProtection="1">
      <protection locked="0"/>
    </xf>
    <xf numFmtId="167" fontId="19" fillId="29" borderId="1" xfId="0" quotePrefix="1" applyNumberFormat="1" applyFont="1" applyFill="1" applyBorder="1" applyProtection="1">
      <protection locked="0"/>
    </xf>
    <xf numFmtId="38" fontId="19" fillId="29" borderId="8" xfId="0" applyNumberFormat="1" applyFont="1" applyFill="1" applyBorder="1" applyProtection="1">
      <protection locked="0"/>
    </xf>
    <xf numFmtId="38" fontId="19" fillId="29" borderId="2" xfId="0" applyNumberFormat="1" applyFont="1" applyFill="1" applyBorder="1" applyProtection="1">
      <protection locked="0"/>
    </xf>
    <xf numFmtId="38" fontId="19" fillId="29" borderId="1" xfId="0" quotePrefix="1" applyNumberFormat="1" applyFont="1" applyFill="1" applyBorder="1" applyAlignment="1" applyProtection="1">
      <alignment horizontal="left"/>
      <protection locked="0"/>
    </xf>
    <xf numFmtId="38" fontId="19" fillId="29" borderId="14" xfId="0" applyNumberFormat="1" applyFont="1" applyFill="1" applyBorder="1" applyProtection="1">
      <protection locked="0"/>
    </xf>
    <xf numFmtId="38" fontId="19" fillId="29" borderId="14" xfId="0" quotePrefix="1" applyNumberFormat="1" applyFont="1" applyFill="1" applyBorder="1" applyProtection="1">
      <protection locked="0"/>
    </xf>
    <xf numFmtId="166" fontId="19" fillId="29" borderId="14" xfId="0" applyNumberFormat="1" applyFont="1" applyFill="1" applyBorder="1" applyAlignment="1" applyProtection="1">
      <alignment horizontal="left"/>
      <protection locked="0"/>
    </xf>
    <xf numFmtId="49" fontId="19" fillId="29" borderId="1" xfId="0" quotePrefix="1" applyNumberFormat="1" applyFont="1" applyFill="1" applyBorder="1" applyProtection="1">
      <protection locked="0"/>
    </xf>
    <xf numFmtId="168" fontId="19" fillId="29" borderId="1" xfId="0" quotePrefix="1" applyNumberFormat="1" applyFont="1" applyFill="1" applyBorder="1" applyAlignment="1" applyProtection="1">
      <alignment horizontal="left"/>
      <protection locked="0"/>
    </xf>
    <xf numFmtId="38" fontId="19" fillId="29" borderId="1" xfId="0" applyNumberFormat="1" applyFont="1" applyFill="1" applyBorder="1" applyProtection="1">
      <protection locked="0"/>
    </xf>
    <xf numFmtId="38" fontId="19" fillId="29" borderId="1" xfId="0" applyNumberFormat="1" applyFont="1" applyFill="1" applyBorder="1" applyAlignment="1" applyProtection="1">
      <alignment horizontal="right"/>
      <protection locked="0"/>
    </xf>
    <xf numFmtId="38" fontId="19" fillId="30" borderId="1" xfId="0" applyNumberFormat="1" applyFont="1" applyFill="1" applyBorder="1" applyProtection="1">
      <protection locked="0"/>
    </xf>
    <xf numFmtId="37" fontId="19" fillId="29" borderId="1" xfId="0" applyFont="1" applyFill="1" applyBorder="1" applyProtection="1">
      <protection locked="0"/>
    </xf>
    <xf numFmtId="38" fontId="27" fillId="29" borderId="1" xfId="0" applyNumberFormat="1" applyFont="1" applyFill="1" applyBorder="1" applyProtection="1">
      <protection locked="0"/>
    </xf>
    <xf numFmtId="38" fontId="19" fillId="29" borderId="1" xfId="0" applyNumberFormat="1" applyFont="1" applyFill="1" applyBorder="1" applyAlignment="1" applyProtection="1">
      <alignment horizontal="center"/>
      <protection locked="0"/>
    </xf>
    <xf numFmtId="37" fontId="17" fillId="29" borderId="0" xfId="0" applyFont="1" applyFill="1" applyProtection="1">
      <protection locked="0"/>
    </xf>
    <xf numFmtId="37" fontId="34" fillId="0" borderId="0" xfId="0" quotePrefix="1" applyFont="1" applyAlignment="1">
      <alignment horizontal="left"/>
    </xf>
    <xf numFmtId="37" fontId="9" fillId="0" borderId="0" xfId="0" applyFont="1"/>
    <xf numFmtId="38" fontId="9" fillId="0" borderId="0" xfId="0" applyNumberFormat="1" applyFont="1"/>
    <xf numFmtId="37" fontId="9" fillId="0" borderId="0" xfId="0" quotePrefix="1" applyFont="1" applyAlignment="1">
      <alignment horizontal="left"/>
    </xf>
    <xf numFmtId="37" fontId="8" fillId="0" borderId="0" xfId="0" quotePrefix="1" applyFont="1"/>
    <xf numFmtId="37" fontId="34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4" fillId="0" borderId="0" xfId="0" quotePrefix="1" applyFont="1" applyAlignment="1">
      <alignment vertical="center" readingOrder="1"/>
    </xf>
    <xf numFmtId="37" fontId="4" fillId="0" borderId="0" xfId="0" applyFont="1" applyAlignment="1">
      <alignment vertical="center" readingOrder="1"/>
    </xf>
    <xf numFmtId="37" fontId="13" fillId="0" borderId="0" xfId="0" quotePrefix="1" applyFont="1"/>
    <xf numFmtId="37" fontId="51" fillId="0" borderId="0" xfId="0" applyFont="1" applyAlignment="1">
      <alignment vertical="center"/>
    </xf>
    <xf numFmtId="37" fontId="52" fillId="0" borderId="0" xfId="0" applyFont="1"/>
    <xf numFmtId="0" fontId="18" fillId="0" borderId="0" xfId="630" applyNumberFormat="1" applyFont="1" applyAlignment="1" applyProtection="1">
      <alignment vertical="top"/>
      <protection locked="0"/>
    </xf>
    <xf numFmtId="37" fontId="18" fillId="0" borderId="0" xfId="630" applyNumberFormat="1" applyFont="1"/>
    <xf numFmtId="37" fontId="34" fillId="30" borderId="34" xfId="0" quotePrefix="1" applyFont="1" applyFill="1" applyBorder="1" applyAlignment="1">
      <alignment horizontal="left"/>
    </xf>
    <xf numFmtId="37" fontId="3" fillId="30" borderId="35" xfId="0" applyFont="1" applyFill="1" applyBorder="1"/>
    <xf numFmtId="38" fontId="3" fillId="30" borderId="35" xfId="0" applyNumberFormat="1" applyFont="1" applyFill="1" applyBorder="1"/>
    <xf numFmtId="37" fontId="3" fillId="30" borderId="36" xfId="0" applyFont="1" applyFill="1" applyBorder="1"/>
    <xf numFmtId="37" fontId="3" fillId="30" borderId="37" xfId="0" quotePrefix="1" applyFont="1" applyFill="1" applyBorder="1" applyAlignment="1">
      <alignment vertical="center" readingOrder="1"/>
    </xf>
    <xf numFmtId="37" fontId="3" fillId="30" borderId="0" xfId="0" quotePrefix="1" applyFont="1" applyFill="1" applyAlignment="1">
      <alignment horizontal="left"/>
    </xf>
    <xf numFmtId="38" fontId="3" fillId="30" borderId="0" xfId="0" applyNumberFormat="1" applyFont="1" applyFill="1"/>
    <xf numFmtId="37" fontId="3" fillId="30" borderId="0" xfId="0" applyFont="1" applyFill="1"/>
    <xf numFmtId="37" fontId="3" fillId="30" borderId="38" xfId="0" applyFont="1" applyFill="1" applyBorder="1"/>
    <xf numFmtId="37" fontId="3" fillId="30" borderId="37" xfId="0" quotePrefix="1" applyFont="1" applyFill="1" applyBorder="1"/>
    <xf numFmtId="37" fontId="3" fillId="30" borderId="37" xfId="0" applyFont="1" applyFill="1" applyBorder="1" applyAlignment="1">
      <alignment vertical="center" readingOrder="1"/>
    </xf>
    <xf numFmtId="37" fontId="3" fillId="30" borderId="39" xfId="0" quotePrefix="1" applyFont="1" applyFill="1" applyBorder="1"/>
    <xf numFmtId="37" fontId="3" fillId="30" borderId="40" xfId="0" applyFont="1" applyFill="1" applyBorder="1"/>
    <xf numFmtId="38" fontId="3" fillId="30" borderId="40" xfId="0" applyNumberFormat="1" applyFont="1" applyFill="1" applyBorder="1"/>
    <xf numFmtId="37" fontId="3" fillId="30" borderId="41" xfId="0" applyFont="1" applyFill="1" applyBorder="1"/>
    <xf numFmtId="37" fontId="17" fillId="30" borderId="0" xfId="0" applyFont="1" applyFill="1"/>
    <xf numFmtId="37" fontId="53" fillId="30" borderId="1" xfId="0" applyFont="1" applyFill="1" applyBorder="1" applyProtection="1">
      <protection locked="0"/>
    </xf>
    <xf numFmtId="37" fontId="19" fillId="30" borderId="1" xfId="546" quotePrefix="1" applyNumberFormat="1" applyFont="1" applyFill="1" applyBorder="1" applyProtection="1">
      <protection locked="0"/>
    </xf>
    <xf numFmtId="37" fontId="17" fillId="6" borderId="0" xfId="546" applyNumberFormat="1" applyFont="1" applyFill="1"/>
    <xf numFmtId="37" fontId="19" fillId="30" borderId="1" xfId="546" applyNumberFormat="1" applyFont="1" applyFill="1" applyBorder="1" applyProtection="1">
      <protection locked="0"/>
    </xf>
    <xf numFmtId="2" fontId="19" fillId="30" borderId="1" xfId="546" quotePrefix="1" applyNumberFormat="1" applyFont="1" applyFill="1" applyBorder="1" applyProtection="1">
      <protection locked="0"/>
    </xf>
    <xf numFmtId="2" fontId="19" fillId="30" borderId="1" xfId="546" applyNumberFormat="1" applyFont="1" applyFill="1" applyBorder="1" applyProtection="1">
      <protection locked="0"/>
    </xf>
    <xf numFmtId="2" fontId="17" fillId="30" borderId="0" xfId="0" applyNumberFormat="1" applyFont="1" applyFill="1"/>
    <xf numFmtId="43" fontId="17" fillId="3" borderId="0" xfId="546" applyNumberFormat="1" applyFont="1" applyFill="1"/>
    <xf numFmtId="43" fontId="17" fillId="6" borderId="0" xfId="546" applyNumberFormat="1" applyFont="1" applyFill="1"/>
    <xf numFmtId="37" fontId="17" fillId="3" borderId="0" xfId="546" quotePrefix="1" applyNumberFormat="1" applyFont="1" applyFill="1" applyAlignment="1">
      <alignment horizontal="fill"/>
    </xf>
    <xf numFmtId="38" fontId="27" fillId="29" borderId="14" xfId="0" applyNumberFormat="1" applyFont="1" applyFill="1" applyBorder="1" applyProtection="1">
      <protection locked="0"/>
    </xf>
    <xf numFmtId="38" fontId="27" fillId="29" borderId="14" xfId="0" quotePrefix="1" applyNumberFormat="1" applyFont="1" applyFill="1" applyBorder="1" applyAlignment="1" applyProtection="1">
      <alignment horizontal="left"/>
      <protection locked="0"/>
    </xf>
    <xf numFmtId="38" fontId="27" fillId="29" borderId="1" xfId="0" quotePrefix="1" applyNumberFormat="1" applyFont="1" applyFill="1" applyBorder="1" applyAlignment="1" applyProtection="1">
      <alignment horizontal="left"/>
      <protection locked="0"/>
    </xf>
    <xf numFmtId="49" fontId="27" fillId="29" borderId="1" xfId="0" applyNumberFormat="1" applyFont="1" applyFill="1" applyBorder="1" applyAlignment="1" applyProtection="1">
      <alignment horizontal="left"/>
      <protection locked="0"/>
    </xf>
    <xf numFmtId="0" fontId="12" fillId="30" borderId="0" xfId="630" applyNumberFormat="1" applyFont="1" applyFill="1" applyAlignment="1" applyProtection="1">
      <alignment vertical="top"/>
      <protection locked="0"/>
    </xf>
    <xf numFmtId="37" fontId="19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79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16" xfId="977" xr:uid="{F3152311-DB23-46E8-9697-24D22785C9E7}"/>
    <cellStyle name="Normal 2" xfId="669" xr:uid="{B190D761-ADDB-4CFB-8149-54EEFCE0B1C0}"/>
    <cellStyle name="Normal 2 10" xfId="670" xr:uid="{25635D35-6675-4E4D-AAB1-9A83726B5117}"/>
    <cellStyle name="Normal 2 11" xfId="978" xr:uid="{AB882AD2-30D1-4C7F-A714-02A59473208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song@skagitregionalhealth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64610460</v>
      </c>
      <c r="C48" s="25">
        <f t="shared" ref="C48:AH48" si="0">IF($B$48,(ROUND((($B$48/$CE$61)*C61),0)))</f>
        <v>663981</v>
      </c>
      <c r="D48" s="25">
        <f t="shared" si="0"/>
        <v>0</v>
      </c>
      <c r="E48" s="25">
        <f t="shared" si="0"/>
        <v>5381503</v>
      </c>
      <c r="F48" s="25">
        <f t="shared" si="0"/>
        <v>1307469</v>
      </c>
      <c r="G48" s="25">
        <f t="shared" si="0"/>
        <v>0</v>
      </c>
      <c r="H48" s="25">
        <f t="shared" si="0"/>
        <v>660552</v>
      </c>
      <c r="I48" s="25">
        <f t="shared" si="0"/>
        <v>0</v>
      </c>
      <c r="J48" s="25">
        <f t="shared" si="0"/>
        <v>149584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260594</v>
      </c>
      <c r="P48" s="25">
        <f t="shared" si="0"/>
        <v>1190439</v>
      </c>
      <c r="Q48" s="25">
        <f t="shared" si="0"/>
        <v>838849</v>
      </c>
      <c r="R48" s="25">
        <f t="shared" si="0"/>
        <v>59144</v>
      </c>
      <c r="S48" s="25">
        <f t="shared" si="0"/>
        <v>368452</v>
      </c>
      <c r="T48" s="25">
        <f t="shared" si="0"/>
        <v>173323</v>
      </c>
      <c r="U48" s="25">
        <f t="shared" si="0"/>
        <v>1308018</v>
      </c>
      <c r="V48" s="25">
        <f t="shared" si="0"/>
        <v>44015</v>
      </c>
      <c r="W48" s="25">
        <f t="shared" si="0"/>
        <v>74412</v>
      </c>
      <c r="X48" s="25">
        <f t="shared" si="0"/>
        <v>0</v>
      </c>
      <c r="Y48" s="25">
        <f t="shared" si="0"/>
        <v>1446166</v>
      </c>
      <c r="Z48" s="25">
        <f t="shared" si="0"/>
        <v>324086</v>
      </c>
      <c r="AA48" s="25">
        <f t="shared" si="0"/>
        <v>0</v>
      </c>
      <c r="AB48" s="25">
        <f t="shared" si="0"/>
        <v>1639081</v>
      </c>
      <c r="AC48" s="25">
        <f t="shared" si="0"/>
        <v>485851</v>
      </c>
      <c r="AD48" s="25">
        <f t="shared" si="0"/>
        <v>148379</v>
      </c>
      <c r="AE48" s="25">
        <f t="shared" si="0"/>
        <v>486345</v>
      </c>
      <c r="AF48" s="25">
        <f t="shared" si="0"/>
        <v>0</v>
      </c>
      <c r="AG48" s="25">
        <f t="shared" si="0"/>
        <v>1955668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1226705</v>
      </c>
      <c r="AK48" s="25">
        <f t="shared" si="1"/>
        <v>87984</v>
      </c>
      <c r="AL48" s="25">
        <f t="shared" si="1"/>
        <v>84930</v>
      </c>
      <c r="AM48" s="25">
        <f t="shared" si="1"/>
        <v>0</v>
      </c>
      <c r="AN48" s="25">
        <f t="shared" si="1"/>
        <v>0</v>
      </c>
      <c r="AO48" s="25">
        <f t="shared" si="1"/>
        <v>426153</v>
      </c>
      <c r="AP48" s="25">
        <f t="shared" si="1"/>
        <v>25697575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1054839</v>
      </c>
      <c r="AW48" s="25">
        <f t="shared" si="1"/>
        <v>1714925</v>
      </c>
      <c r="AX48" s="25">
        <f t="shared" si="1"/>
        <v>11893</v>
      </c>
      <c r="AY48" s="25">
        <f t="shared" si="1"/>
        <v>582220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178773</v>
      </c>
      <c r="BE48" s="25">
        <f t="shared" si="1"/>
        <v>831154</v>
      </c>
      <c r="BF48" s="25">
        <f t="shared" si="1"/>
        <v>579108</v>
      </c>
      <c r="BG48" s="25">
        <f t="shared" si="1"/>
        <v>713427</v>
      </c>
      <c r="BH48" s="25">
        <f t="shared" si="1"/>
        <v>2478076</v>
      </c>
      <c r="BI48" s="25">
        <f t="shared" si="1"/>
        <v>373060</v>
      </c>
      <c r="BJ48" s="25">
        <f t="shared" si="1"/>
        <v>520352</v>
      </c>
      <c r="BK48" s="25">
        <f t="shared" si="1"/>
        <v>917505</v>
      </c>
      <c r="BL48" s="25">
        <f t="shared" si="1"/>
        <v>1019322</v>
      </c>
      <c r="BM48" s="25">
        <f t="shared" si="1"/>
        <v>0</v>
      </c>
      <c r="BN48" s="25">
        <f t="shared" si="1"/>
        <v>1411555</v>
      </c>
      <c r="BO48" s="25">
        <f t="shared" ref="BO48:CD48" si="2">IF($B$48,(ROUND((($B$48/$CE$61)*BO61),0)))</f>
        <v>95108</v>
      </c>
      <c r="BP48" s="25">
        <f t="shared" si="2"/>
        <v>160751</v>
      </c>
      <c r="BQ48" s="25">
        <f t="shared" si="2"/>
        <v>0</v>
      </c>
      <c r="BR48" s="25">
        <f t="shared" si="2"/>
        <v>496663</v>
      </c>
      <c r="BS48" s="25">
        <f t="shared" si="2"/>
        <v>92485</v>
      </c>
      <c r="BT48" s="25">
        <f t="shared" si="2"/>
        <v>0</v>
      </c>
      <c r="BU48" s="25">
        <f t="shared" si="2"/>
        <v>0</v>
      </c>
      <c r="BV48" s="25">
        <f t="shared" si="2"/>
        <v>992093</v>
      </c>
      <c r="BW48" s="25">
        <f t="shared" si="2"/>
        <v>114420</v>
      </c>
      <c r="BX48" s="25">
        <f t="shared" si="2"/>
        <v>1759644</v>
      </c>
      <c r="BY48" s="25">
        <f t="shared" si="2"/>
        <v>771674</v>
      </c>
      <c r="BZ48" s="25">
        <f t="shared" si="2"/>
        <v>229440</v>
      </c>
      <c r="CA48" s="25">
        <f t="shared" si="2"/>
        <v>0</v>
      </c>
      <c r="CB48" s="25">
        <f t="shared" si="2"/>
        <v>0</v>
      </c>
      <c r="CC48" s="25">
        <f t="shared" si="2"/>
        <v>1022715</v>
      </c>
      <c r="CD48" s="25">
        <f t="shared" si="2"/>
        <v>0</v>
      </c>
      <c r="CE48" s="25">
        <f>SUM(C48:CD48)</f>
        <v>64610460</v>
      </c>
    </row>
    <row r="49" spans="1:83" x14ac:dyDescent="0.25">
      <c r="A49" s="16" t="s">
        <v>232</v>
      </c>
      <c r="B49" s="25">
        <f>B47+B48</f>
        <v>64610460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33162434</v>
      </c>
      <c r="C52" s="25">
        <f t="shared" ref="C52:AH52" si="3">IF($B$52,ROUND(($B$52/($CE$90+$CF$90)*C90),0))</f>
        <v>163617</v>
      </c>
      <c r="D52" s="25">
        <f t="shared" si="3"/>
        <v>0</v>
      </c>
      <c r="E52" s="25">
        <f t="shared" si="3"/>
        <v>1578601</v>
      </c>
      <c r="F52" s="25">
        <f t="shared" si="3"/>
        <v>555356</v>
      </c>
      <c r="G52" s="25">
        <f t="shared" si="3"/>
        <v>0</v>
      </c>
      <c r="H52" s="25">
        <f t="shared" si="3"/>
        <v>290954</v>
      </c>
      <c r="I52" s="25">
        <f t="shared" si="3"/>
        <v>0</v>
      </c>
      <c r="J52" s="25">
        <f t="shared" si="3"/>
        <v>33734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61873</v>
      </c>
      <c r="P52" s="25">
        <f t="shared" si="3"/>
        <v>633135</v>
      </c>
      <c r="Q52" s="25">
        <f t="shared" si="3"/>
        <v>241063</v>
      </c>
      <c r="R52" s="25">
        <f t="shared" si="3"/>
        <v>12984</v>
      </c>
      <c r="S52" s="25">
        <f t="shared" si="3"/>
        <v>239685</v>
      </c>
      <c r="T52" s="25">
        <f t="shared" si="3"/>
        <v>7849</v>
      </c>
      <c r="U52" s="25">
        <f t="shared" si="3"/>
        <v>297676</v>
      </c>
      <c r="V52" s="25">
        <f t="shared" si="3"/>
        <v>0</v>
      </c>
      <c r="W52" s="25">
        <f t="shared" si="3"/>
        <v>85295</v>
      </c>
      <c r="X52" s="25">
        <f t="shared" si="3"/>
        <v>69263</v>
      </c>
      <c r="Y52" s="25">
        <f t="shared" si="3"/>
        <v>563372</v>
      </c>
      <c r="Z52" s="25">
        <f t="shared" si="3"/>
        <v>272835</v>
      </c>
      <c r="AA52" s="25">
        <f t="shared" si="3"/>
        <v>78531</v>
      </c>
      <c r="AB52" s="25">
        <f t="shared" si="3"/>
        <v>328613</v>
      </c>
      <c r="AC52" s="25">
        <f t="shared" si="3"/>
        <v>70808</v>
      </c>
      <c r="AD52" s="25">
        <f t="shared" si="3"/>
        <v>264026</v>
      </c>
      <c r="AE52" s="25">
        <f t="shared" si="3"/>
        <v>88969</v>
      </c>
      <c r="AF52" s="25">
        <f t="shared" si="3"/>
        <v>0</v>
      </c>
      <c r="AG52" s="25">
        <f t="shared" si="3"/>
        <v>396581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719349</v>
      </c>
      <c r="AK52" s="25">
        <f t="shared" si="4"/>
        <v>11105</v>
      </c>
      <c r="AL52" s="25">
        <f t="shared" si="4"/>
        <v>5260</v>
      </c>
      <c r="AM52" s="25">
        <f t="shared" si="4"/>
        <v>0</v>
      </c>
      <c r="AN52" s="25">
        <f t="shared" si="4"/>
        <v>0</v>
      </c>
      <c r="AO52" s="25">
        <f t="shared" si="4"/>
        <v>102036</v>
      </c>
      <c r="AP52" s="25">
        <f t="shared" si="4"/>
        <v>8504430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962207</v>
      </c>
      <c r="AW52" s="25">
        <f t="shared" si="4"/>
        <v>0</v>
      </c>
      <c r="AX52" s="25">
        <f t="shared" si="4"/>
        <v>0</v>
      </c>
      <c r="AY52" s="25">
        <f t="shared" si="4"/>
        <v>372116</v>
      </c>
      <c r="AZ52" s="25">
        <f t="shared" si="4"/>
        <v>0</v>
      </c>
      <c r="BA52" s="25">
        <f t="shared" si="4"/>
        <v>52396</v>
      </c>
      <c r="BB52" s="25">
        <f t="shared" si="4"/>
        <v>0</v>
      </c>
      <c r="BC52" s="25">
        <f t="shared" si="4"/>
        <v>0</v>
      </c>
      <c r="BD52" s="25">
        <f t="shared" si="4"/>
        <v>253421</v>
      </c>
      <c r="BE52" s="25">
        <f t="shared" si="4"/>
        <v>9354789</v>
      </c>
      <c r="BF52" s="25">
        <f t="shared" si="4"/>
        <v>141114</v>
      </c>
      <c r="BG52" s="25">
        <f t="shared" si="4"/>
        <v>0</v>
      </c>
      <c r="BH52" s="25">
        <f t="shared" si="4"/>
        <v>372074</v>
      </c>
      <c r="BI52" s="25">
        <f t="shared" si="4"/>
        <v>63251</v>
      </c>
      <c r="BJ52" s="25">
        <f t="shared" si="4"/>
        <v>409190</v>
      </c>
      <c r="BK52" s="25">
        <f t="shared" si="4"/>
        <v>81370</v>
      </c>
      <c r="BL52" s="25">
        <f t="shared" si="4"/>
        <v>113935</v>
      </c>
      <c r="BM52" s="25">
        <f t="shared" si="4"/>
        <v>0</v>
      </c>
      <c r="BN52" s="25">
        <f t="shared" si="4"/>
        <v>209250</v>
      </c>
      <c r="BO52" s="25">
        <f t="shared" ref="BO52:CD52" si="5">IF($B$52,ROUND(($B$52/($CE$90+$CF$90)*BO90),0))</f>
        <v>0</v>
      </c>
      <c r="BP52" s="25">
        <f t="shared" si="5"/>
        <v>19497</v>
      </c>
      <c r="BQ52" s="25">
        <f t="shared" si="5"/>
        <v>0</v>
      </c>
      <c r="BR52" s="25">
        <f t="shared" si="5"/>
        <v>148796</v>
      </c>
      <c r="BS52" s="25">
        <f t="shared" si="5"/>
        <v>158816</v>
      </c>
      <c r="BT52" s="25">
        <f t="shared" si="5"/>
        <v>0</v>
      </c>
      <c r="BU52" s="25">
        <f t="shared" si="5"/>
        <v>0</v>
      </c>
      <c r="BV52" s="25">
        <f t="shared" si="5"/>
        <v>282646</v>
      </c>
      <c r="BW52" s="25">
        <f t="shared" si="5"/>
        <v>41583</v>
      </c>
      <c r="BX52" s="25">
        <f t="shared" si="5"/>
        <v>91265</v>
      </c>
      <c r="BY52" s="25">
        <f t="shared" si="5"/>
        <v>73563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4284154</v>
      </c>
      <c r="CD52" s="25">
        <f t="shared" si="5"/>
        <v>0</v>
      </c>
      <c r="CE52" s="25">
        <f>SUM(C52:CD52)</f>
        <v>33162433</v>
      </c>
    </row>
    <row r="53" spans="1:83" x14ac:dyDescent="0.25">
      <c r="A53" s="16" t="s">
        <v>232</v>
      </c>
      <c r="B53" s="25">
        <f>B51+B52</f>
        <v>33162434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2326</v>
      </c>
      <c r="D59" s="273"/>
      <c r="E59" s="273">
        <v>31827</v>
      </c>
      <c r="F59" s="273">
        <v>2170</v>
      </c>
      <c r="G59" s="273"/>
      <c r="H59" s="273">
        <v>4068</v>
      </c>
      <c r="I59" s="273"/>
      <c r="J59" s="273">
        <v>2863</v>
      </c>
      <c r="K59" s="273"/>
      <c r="L59" s="273"/>
      <c r="M59" s="273"/>
      <c r="N59" s="273"/>
      <c r="O59" s="273">
        <v>1052</v>
      </c>
      <c r="P59" s="275">
        <v>757238</v>
      </c>
      <c r="Q59" s="275">
        <v>370835</v>
      </c>
      <c r="R59" s="275">
        <v>1072133</v>
      </c>
      <c r="S59" s="263">
        <v>0</v>
      </c>
      <c r="T59" s="263">
        <v>0</v>
      </c>
      <c r="U59" s="276">
        <v>1046565</v>
      </c>
      <c r="V59" s="275">
        <v>2648</v>
      </c>
      <c r="W59" s="275">
        <v>118950.07</v>
      </c>
      <c r="X59" s="275">
        <v>213471.98</v>
      </c>
      <c r="Y59" s="275">
        <v>260376.22000000003</v>
      </c>
      <c r="Z59" s="275">
        <v>52478.78</v>
      </c>
      <c r="AA59" s="275">
        <f>23697.3+410</f>
        <v>24107.3</v>
      </c>
      <c r="AB59" s="263">
        <v>0</v>
      </c>
      <c r="AC59" s="275">
        <f>6768+22737</f>
        <v>29505</v>
      </c>
      <c r="AD59" s="275">
        <v>0</v>
      </c>
      <c r="AE59" s="275">
        <f>21239+13337</f>
        <v>34576</v>
      </c>
      <c r="AF59" s="275"/>
      <c r="AG59" s="275">
        <f>30525+6235</f>
        <v>36760</v>
      </c>
      <c r="AH59" s="275"/>
      <c r="AI59" s="275"/>
      <c r="AJ59" s="275">
        <v>31355</v>
      </c>
      <c r="AK59" s="275">
        <f>4771+5127</f>
        <v>9898</v>
      </c>
      <c r="AL59" s="275">
        <f>3029+2225</f>
        <v>5254</v>
      </c>
      <c r="AM59" s="275"/>
      <c r="AN59" s="275"/>
      <c r="AO59" s="275">
        <f>9543+14</f>
        <v>9557</v>
      </c>
      <c r="AP59" s="275">
        <v>464522</v>
      </c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794314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21.79</v>
      </c>
      <c r="D60" s="277"/>
      <c r="E60" s="277">
        <v>222.89999999999998</v>
      </c>
      <c r="F60" s="277">
        <v>47.08</v>
      </c>
      <c r="G60" s="277"/>
      <c r="H60" s="277">
        <v>25.090000000000003</v>
      </c>
      <c r="I60" s="277"/>
      <c r="J60" s="277">
        <v>4.84</v>
      </c>
      <c r="K60" s="277"/>
      <c r="L60" s="277"/>
      <c r="M60" s="277"/>
      <c r="N60" s="277"/>
      <c r="O60" s="277">
        <v>8.5999999999999979</v>
      </c>
      <c r="P60" s="274">
        <v>43.040000000000006</v>
      </c>
      <c r="Q60" s="274">
        <v>28.770000000000003</v>
      </c>
      <c r="R60" s="274">
        <v>4.25</v>
      </c>
      <c r="S60" s="278">
        <v>28.580000000000002</v>
      </c>
      <c r="T60" s="278">
        <v>5.29</v>
      </c>
      <c r="U60" s="279">
        <v>73.120000000000019</v>
      </c>
      <c r="V60" s="274">
        <v>2.63</v>
      </c>
      <c r="W60" s="274">
        <v>8.98</v>
      </c>
      <c r="X60" s="274">
        <v>9.7100000000000009</v>
      </c>
      <c r="Y60" s="274">
        <v>69.360000000000014</v>
      </c>
      <c r="Z60" s="274">
        <v>10.549999999999999</v>
      </c>
      <c r="AA60" s="274">
        <v>4.1099999999999994</v>
      </c>
      <c r="AB60" s="278">
        <v>57.26</v>
      </c>
      <c r="AC60" s="274">
        <v>19.7</v>
      </c>
      <c r="AD60" s="274">
        <v>4.78</v>
      </c>
      <c r="AE60" s="274">
        <v>21.139999999999997</v>
      </c>
      <c r="AF60" s="274"/>
      <c r="AG60" s="274">
        <v>80.899999999999991</v>
      </c>
      <c r="AH60" s="274"/>
      <c r="AI60" s="274"/>
      <c r="AJ60" s="274">
        <v>50.29</v>
      </c>
      <c r="AK60" s="274">
        <v>3.16</v>
      </c>
      <c r="AL60" s="274">
        <v>3.08</v>
      </c>
      <c r="AM60" s="274"/>
      <c r="AN60" s="274"/>
      <c r="AO60" s="274">
        <v>15.639999999999999</v>
      </c>
      <c r="AP60" s="274">
        <v>454.3499999999998</v>
      </c>
      <c r="AQ60" s="274"/>
      <c r="AR60" s="274"/>
      <c r="AS60" s="274"/>
      <c r="AT60" s="274"/>
      <c r="AU60" s="274"/>
      <c r="AV60" s="278">
        <v>125.47999999999999</v>
      </c>
      <c r="AW60" s="278">
        <v>65.769999999999982</v>
      </c>
      <c r="AX60" s="278">
        <v>0.98</v>
      </c>
      <c r="AY60" s="274">
        <v>41.279999999999994</v>
      </c>
      <c r="AZ60" s="274"/>
      <c r="BA60" s="278"/>
      <c r="BB60" s="278"/>
      <c r="BC60" s="278"/>
      <c r="BD60" s="278">
        <v>9.11</v>
      </c>
      <c r="BE60" s="274">
        <v>45.510000000000005</v>
      </c>
      <c r="BF60" s="278">
        <v>52.99</v>
      </c>
      <c r="BG60" s="278">
        <v>57.21</v>
      </c>
      <c r="BH60" s="278">
        <v>93.750000000000014</v>
      </c>
      <c r="BI60" s="278">
        <v>13.809999999999999</v>
      </c>
      <c r="BJ60" s="278">
        <v>21.389999999999997</v>
      </c>
      <c r="BK60" s="278">
        <v>56.14</v>
      </c>
      <c r="BL60" s="278">
        <v>74.3</v>
      </c>
      <c r="BM60" s="278"/>
      <c r="BN60" s="278">
        <v>23.459999999999997</v>
      </c>
      <c r="BO60" s="278">
        <v>4.34</v>
      </c>
      <c r="BP60" s="278">
        <v>6</v>
      </c>
      <c r="BQ60" s="278"/>
      <c r="BR60" s="278">
        <v>21.15</v>
      </c>
      <c r="BS60" s="278">
        <v>6.1000000000000005</v>
      </c>
      <c r="BT60" s="278"/>
      <c r="BU60" s="278"/>
      <c r="BV60" s="278">
        <v>59.600000000000009</v>
      </c>
      <c r="BW60" s="278">
        <v>4.34</v>
      </c>
      <c r="BX60" s="278">
        <v>62.25</v>
      </c>
      <c r="BY60" s="278">
        <v>24.39</v>
      </c>
      <c r="BZ60" s="278">
        <v>11.7</v>
      </c>
      <c r="CA60" s="278"/>
      <c r="CB60" s="278"/>
      <c r="CC60" s="278">
        <v>5</v>
      </c>
      <c r="CD60" s="209" t="s">
        <v>247</v>
      </c>
      <c r="CE60" s="227">
        <f t="shared" ref="CE60:CE68" si="6">SUM(C60:CD60)</f>
        <v>2215.0399999999995</v>
      </c>
    </row>
    <row r="61" spans="1:83" x14ac:dyDescent="0.25">
      <c r="A61" s="31" t="s">
        <v>262</v>
      </c>
      <c r="B61" s="16"/>
      <c r="C61" s="273">
        <v>2794029</v>
      </c>
      <c r="D61" s="273"/>
      <c r="E61" s="273">
        <v>22645328</v>
      </c>
      <c r="F61" s="273">
        <v>5501822</v>
      </c>
      <c r="G61" s="273"/>
      <c r="H61" s="273">
        <v>2779599</v>
      </c>
      <c r="I61" s="273"/>
      <c r="J61" s="273">
        <v>629447</v>
      </c>
      <c r="K61" s="273"/>
      <c r="L61" s="273"/>
      <c r="M61" s="273"/>
      <c r="N61" s="273"/>
      <c r="O61" s="273">
        <v>1096578</v>
      </c>
      <c r="P61" s="275">
        <v>5009361</v>
      </c>
      <c r="Q61" s="275">
        <v>3529873</v>
      </c>
      <c r="R61" s="275">
        <v>248878</v>
      </c>
      <c r="S61" s="280">
        <v>1550444</v>
      </c>
      <c r="T61" s="280">
        <v>729341</v>
      </c>
      <c r="U61" s="276">
        <v>5504130</v>
      </c>
      <c r="V61" s="275">
        <v>185213</v>
      </c>
      <c r="W61" s="275">
        <v>313127</v>
      </c>
      <c r="X61" s="275"/>
      <c r="Y61" s="275">
        <v>6085457</v>
      </c>
      <c r="Z61" s="275">
        <v>1363753</v>
      </c>
      <c r="AA61" s="275"/>
      <c r="AB61" s="281">
        <v>6897241</v>
      </c>
      <c r="AC61" s="275">
        <v>2044456</v>
      </c>
      <c r="AD61" s="275">
        <v>624377</v>
      </c>
      <c r="AE61" s="275">
        <v>2046535</v>
      </c>
      <c r="AF61" s="275"/>
      <c r="AG61" s="275">
        <v>8229438</v>
      </c>
      <c r="AH61" s="275"/>
      <c r="AI61" s="275"/>
      <c r="AJ61" s="275">
        <v>5161968</v>
      </c>
      <c r="AK61" s="275">
        <v>370237</v>
      </c>
      <c r="AL61" s="275">
        <v>357384</v>
      </c>
      <c r="AM61" s="275"/>
      <c r="AN61" s="275"/>
      <c r="AO61" s="275">
        <v>1793247</v>
      </c>
      <c r="AP61" s="275">
        <v>108135225</v>
      </c>
      <c r="AQ61" s="275"/>
      <c r="AR61" s="275"/>
      <c r="AS61" s="275"/>
      <c r="AT61" s="275"/>
      <c r="AU61" s="275"/>
      <c r="AV61" s="280">
        <v>4438757</v>
      </c>
      <c r="AW61" s="280">
        <v>7216393</v>
      </c>
      <c r="AX61" s="280">
        <v>50046</v>
      </c>
      <c r="AY61" s="275">
        <v>2449976</v>
      </c>
      <c r="AZ61" s="275"/>
      <c r="BA61" s="280"/>
      <c r="BB61" s="280"/>
      <c r="BC61" s="280"/>
      <c r="BD61" s="280">
        <v>752275</v>
      </c>
      <c r="BE61" s="275">
        <v>3497492</v>
      </c>
      <c r="BF61" s="280">
        <v>2436881</v>
      </c>
      <c r="BG61" s="280">
        <v>3002097</v>
      </c>
      <c r="BH61" s="280">
        <v>10427727</v>
      </c>
      <c r="BI61" s="280">
        <v>1569835</v>
      </c>
      <c r="BJ61" s="280">
        <v>2189639</v>
      </c>
      <c r="BK61" s="280">
        <v>3860854</v>
      </c>
      <c r="BL61" s="280">
        <v>4289301</v>
      </c>
      <c r="BM61" s="280"/>
      <c r="BN61" s="280">
        <v>5939812</v>
      </c>
      <c r="BO61" s="280">
        <v>400212</v>
      </c>
      <c r="BP61" s="280">
        <v>676441</v>
      </c>
      <c r="BQ61" s="280"/>
      <c r="BR61" s="280">
        <v>2089954</v>
      </c>
      <c r="BS61" s="280">
        <v>389178</v>
      </c>
      <c r="BT61" s="280"/>
      <c r="BU61" s="280"/>
      <c r="BV61" s="280">
        <v>4174721</v>
      </c>
      <c r="BW61" s="280">
        <v>481479</v>
      </c>
      <c r="BX61" s="280">
        <v>7404570</v>
      </c>
      <c r="BY61" s="280">
        <v>3247197</v>
      </c>
      <c r="BZ61" s="280">
        <v>965482</v>
      </c>
      <c r="CA61" s="280"/>
      <c r="CB61" s="280"/>
      <c r="CC61" s="280">
        <v>4303577</v>
      </c>
      <c r="CD61" s="24" t="s">
        <v>247</v>
      </c>
      <c r="CE61" s="25">
        <f t="shared" si="6"/>
        <v>271880384</v>
      </c>
    </row>
    <row r="62" spans="1:83" x14ac:dyDescent="0.25">
      <c r="A62" s="31" t="s">
        <v>10</v>
      </c>
      <c r="B62" s="16"/>
      <c r="C62" s="25">
        <f t="shared" ref="C62:AH62" si="7">ROUND(C47+C48,0)</f>
        <v>663981</v>
      </c>
      <c r="D62" s="25">
        <f t="shared" si="7"/>
        <v>0</v>
      </c>
      <c r="E62" s="25">
        <f t="shared" si="7"/>
        <v>5381503</v>
      </c>
      <c r="F62" s="25">
        <f t="shared" si="7"/>
        <v>1307469</v>
      </c>
      <c r="G62" s="25">
        <f t="shared" si="7"/>
        <v>0</v>
      </c>
      <c r="H62" s="25">
        <f t="shared" si="7"/>
        <v>660552</v>
      </c>
      <c r="I62" s="25">
        <f t="shared" si="7"/>
        <v>0</v>
      </c>
      <c r="J62" s="25">
        <f t="shared" si="7"/>
        <v>149584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260594</v>
      </c>
      <c r="P62" s="25">
        <f t="shared" si="7"/>
        <v>1190439</v>
      </c>
      <c r="Q62" s="25">
        <f t="shared" si="7"/>
        <v>838849</v>
      </c>
      <c r="R62" s="25">
        <f t="shared" si="7"/>
        <v>59144</v>
      </c>
      <c r="S62" s="25">
        <f t="shared" si="7"/>
        <v>368452</v>
      </c>
      <c r="T62" s="25">
        <f t="shared" si="7"/>
        <v>173323</v>
      </c>
      <c r="U62" s="25">
        <f t="shared" si="7"/>
        <v>1308018</v>
      </c>
      <c r="V62" s="25">
        <f t="shared" si="7"/>
        <v>44015</v>
      </c>
      <c r="W62" s="25">
        <f t="shared" si="7"/>
        <v>74412</v>
      </c>
      <c r="X62" s="25">
        <f t="shared" si="7"/>
        <v>0</v>
      </c>
      <c r="Y62" s="25">
        <f t="shared" si="7"/>
        <v>1446166</v>
      </c>
      <c r="Z62" s="25">
        <f t="shared" si="7"/>
        <v>324086</v>
      </c>
      <c r="AA62" s="25">
        <f t="shared" si="7"/>
        <v>0</v>
      </c>
      <c r="AB62" s="25">
        <f t="shared" si="7"/>
        <v>1639081</v>
      </c>
      <c r="AC62" s="25">
        <f t="shared" si="7"/>
        <v>485851</v>
      </c>
      <c r="AD62" s="25">
        <f t="shared" si="7"/>
        <v>148379</v>
      </c>
      <c r="AE62" s="25">
        <f t="shared" si="7"/>
        <v>486345</v>
      </c>
      <c r="AF62" s="25">
        <f t="shared" si="7"/>
        <v>0</v>
      </c>
      <c r="AG62" s="25">
        <f t="shared" si="7"/>
        <v>1955668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1226705</v>
      </c>
      <c r="AK62" s="25">
        <f t="shared" si="8"/>
        <v>87984</v>
      </c>
      <c r="AL62" s="25">
        <f t="shared" si="8"/>
        <v>84930</v>
      </c>
      <c r="AM62" s="25">
        <f t="shared" si="8"/>
        <v>0</v>
      </c>
      <c r="AN62" s="25">
        <f t="shared" si="8"/>
        <v>0</v>
      </c>
      <c r="AO62" s="25">
        <f t="shared" si="8"/>
        <v>426153</v>
      </c>
      <c r="AP62" s="25">
        <f t="shared" si="8"/>
        <v>25697575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1054839</v>
      </c>
      <c r="AW62" s="25">
        <f t="shared" si="8"/>
        <v>1714925</v>
      </c>
      <c r="AX62" s="25">
        <f t="shared" si="8"/>
        <v>11893</v>
      </c>
      <c r="AY62" s="25">
        <f t="shared" si="8"/>
        <v>582220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178773</v>
      </c>
      <c r="BE62" s="25">
        <f t="shared" si="8"/>
        <v>831154</v>
      </c>
      <c r="BF62" s="25">
        <f t="shared" si="8"/>
        <v>579108</v>
      </c>
      <c r="BG62" s="25">
        <f t="shared" si="8"/>
        <v>713427</v>
      </c>
      <c r="BH62" s="25">
        <f t="shared" si="8"/>
        <v>2478076</v>
      </c>
      <c r="BI62" s="25">
        <f t="shared" si="8"/>
        <v>373060</v>
      </c>
      <c r="BJ62" s="25">
        <f t="shared" si="8"/>
        <v>520352</v>
      </c>
      <c r="BK62" s="25">
        <f t="shared" si="8"/>
        <v>917505</v>
      </c>
      <c r="BL62" s="25">
        <f t="shared" si="8"/>
        <v>1019322</v>
      </c>
      <c r="BM62" s="25">
        <f t="shared" si="8"/>
        <v>0</v>
      </c>
      <c r="BN62" s="25">
        <f t="shared" si="8"/>
        <v>1411555</v>
      </c>
      <c r="BO62" s="25">
        <f t="shared" ref="BO62:CC62" si="9">ROUND(BO47+BO48,0)</f>
        <v>95108</v>
      </c>
      <c r="BP62" s="25">
        <f t="shared" si="9"/>
        <v>160751</v>
      </c>
      <c r="BQ62" s="25">
        <f t="shared" si="9"/>
        <v>0</v>
      </c>
      <c r="BR62" s="25">
        <f t="shared" si="9"/>
        <v>496663</v>
      </c>
      <c r="BS62" s="25">
        <f t="shared" si="9"/>
        <v>92485</v>
      </c>
      <c r="BT62" s="25">
        <f t="shared" si="9"/>
        <v>0</v>
      </c>
      <c r="BU62" s="25">
        <f t="shared" si="9"/>
        <v>0</v>
      </c>
      <c r="BV62" s="25">
        <f t="shared" si="9"/>
        <v>992093</v>
      </c>
      <c r="BW62" s="25">
        <f t="shared" si="9"/>
        <v>114420</v>
      </c>
      <c r="BX62" s="25">
        <f t="shared" si="9"/>
        <v>1759644</v>
      </c>
      <c r="BY62" s="25">
        <f t="shared" si="9"/>
        <v>771674</v>
      </c>
      <c r="BZ62" s="25">
        <f t="shared" si="9"/>
        <v>229440</v>
      </c>
      <c r="CA62" s="25">
        <f t="shared" si="9"/>
        <v>0</v>
      </c>
      <c r="CB62" s="25">
        <f t="shared" si="9"/>
        <v>0</v>
      </c>
      <c r="CC62" s="25">
        <f t="shared" si="9"/>
        <v>1022715</v>
      </c>
      <c r="CD62" s="24" t="s">
        <v>247</v>
      </c>
      <c r="CE62" s="25">
        <f t="shared" si="6"/>
        <v>64610460</v>
      </c>
    </row>
    <row r="63" spans="1:83" x14ac:dyDescent="0.25">
      <c r="A63" s="31" t="s">
        <v>263</v>
      </c>
      <c r="B63" s="16"/>
      <c r="C63" s="273">
        <v>342469</v>
      </c>
      <c r="D63" s="273"/>
      <c r="E63" s="273">
        <v>7195623</v>
      </c>
      <c r="F63" s="273">
        <v>366524</v>
      </c>
      <c r="G63" s="273"/>
      <c r="H63" s="273">
        <v>64352</v>
      </c>
      <c r="I63" s="273"/>
      <c r="J63" s="273">
        <v>147854</v>
      </c>
      <c r="K63" s="273"/>
      <c r="L63" s="273"/>
      <c r="M63" s="273"/>
      <c r="N63" s="273"/>
      <c r="O63" s="273">
        <v>384152</v>
      </c>
      <c r="P63" s="275">
        <v>1828443</v>
      </c>
      <c r="Q63" s="275">
        <v>211953</v>
      </c>
      <c r="R63" s="275">
        <v>3779050</v>
      </c>
      <c r="S63" s="280">
        <v>509779</v>
      </c>
      <c r="T63" s="280"/>
      <c r="U63" s="276">
        <v>84321</v>
      </c>
      <c r="V63" s="275"/>
      <c r="W63" s="275">
        <v>12600</v>
      </c>
      <c r="X63" s="275">
        <v>12600</v>
      </c>
      <c r="Y63" s="275">
        <v>1097857</v>
      </c>
      <c r="Z63" s="275">
        <v>557863</v>
      </c>
      <c r="AA63" s="275">
        <v>0</v>
      </c>
      <c r="AB63" s="281">
        <v>76976</v>
      </c>
      <c r="AC63" s="275">
        <v>155717</v>
      </c>
      <c r="AD63" s="275">
        <v>30163</v>
      </c>
      <c r="AE63" s="275">
        <v>0</v>
      </c>
      <c r="AF63" s="275"/>
      <c r="AG63" s="275">
        <v>1133803</v>
      </c>
      <c r="AH63" s="275"/>
      <c r="AI63" s="275"/>
      <c r="AJ63" s="275">
        <v>4385671</v>
      </c>
      <c r="AK63" s="275">
        <v>0</v>
      </c>
      <c r="AL63" s="275"/>
      <c r="AM63" s="275"/>
      <c r="AN63" s="275"/>
      <c r="AO63" s="275">
        <v>0</v>
      </c>
      <c r="AP63" s="275">
        <v>3108352</v>
      </c>
      <c r="AQ63" s="275"/>
      <c r="AR63" s="275"/>
      <c r="AS63" s="275"/>
      <c r="AT63" s="275"/>
      <c r="AU63" s="275"/>
      <c r="AV63" s="280">
        <v>340443</v>
      </c>
      <c r="AW63" s="280">
        <v>249031</v>
      </c>
      <c r="AX63" s="280">
        <v>0</v>
      </c>
      <c r="AY63" s="275">
        <v>0</v>
      </c>
      <c r="AZ63" s="275"/>
      <c r="BA63" s="280"/>
      <c r="BB63" s="280"/>
      <c r="BC63" s="280">
        <v>0</v>
      </c>
      <c r="BD63" s="280">
        <v>0</v>
      </c>
      <c r="BE63" s="275">
        <v>208080</v>
      </c>
      <c r="BF63" s="280"/>
      <c r="BG63" s="280">
        <v>0</v>
      </c>
      <c r="BH63" s="280">
        <v>213034</v>
      </c>
      <c r="BI63" s="280">
        <v>65280</v>
      </c>
      <c r="BJ63" s="280">
        <v>147057</v>
      </c>
      <c r="BK63" s="280">
        <v>18966</v>
      </c>
      <c r="BL63" s="280">
        <v>0</v>
      </c>
      <c r="BM63" s="280"/>
      <c r="BN63" s="280">
        <v>215548</v>
      </c>
      <c r="BO63" s="280">
        <v>0</v>
      </c>
      <c r="BP63" s="280"/>
      <c r="BQ63" s="280"/>
      <c r="BR63" s="280">
        <v>202751</v>
      </c>
      <c r="BS63" s="280"/>
      <c r="BT63" s="280"/>
      <c r="BU63" s="280"/>
      <c r="BV63" s="280">
        <v>375742</v>
      </c>
      <c r="BW63" s="280">
        <v>188962</v>
      </c>
      <c r="BX63" s="280">
        <v>59003</v>
      </c>
      <c r="BY63" s="280">
        <v>0</v>
      </c>
      <c r="BZ63" s="280">
        <v>143807</v>
      </c>
      <c r="CA63" s="280"/>
      <c r="CB63" s="280"/>
      <c r="CC63" s="280">
        <v>388894</v>
      </c>
      <c r="CD63" s="24" t="s">
        <v>247</v>
      </c>
      <c r="CE63" s="25">
        <f t="shared" si="6"/>
        <v>28302720</v>
      </c>
    </row>
    <row r="64" spans="1:83" x14ac:dyDescent="0.25">
      <c r="A64" s="31" t="s">
        <v>264</v>
      </c>
      <c r="B64" s="16"/>
      <c r="C64" s="273">
        <v>465866</v>
      </c>
      <c r="D64" s="273"/>
      <c r="E64" s="273">
        <v>1936374</v>
      </c>
      <c r="F64" s="273">
        <v>282036</v>
      </c>
      <c r="G64" s="273"/>
      <c r="H64" s="273">
        <v>35011</v>
      </c>
      <c r="I64" s="273"/>
      <c r="J64" s="273">
        <v>116624</v>
      </c>
      <c r="K64" s="273"/>
      <c r="L64" s="273"/>
      <c r="M64" s="273"/>
      <c r="N64" s="273"/>
      <c r="O64" s="273">
        <v>345237</v>
      </c>
      <c r="P64" s="275">
        <v>20064383</v>
      </c>
      <c r="Q64" s="275">
        <v>475697</v>
      </c>
      <c r="R64" s="275">
        <v>644852</v>
      </c>
      <c r="S64" s="280">
        <v>1512243</v>
      </c>
      <c r="T64" s="280">
        <v>182646</v>
      </c>
      <c r="U64" s="276">
        <v>6579130</v>
      </c>
      <c r="V64" s="275">
        <v>27903</v>
      </c>
      <c r="W64" s="275">
        <v>73055</v>
      </c>
      <c r="X64" s="275">
        <v>194923</v>
      </c>
      <c r="Y64" s="275">
        <v>9813281</v>
      </c>
      <c r="Z64" s="275">
        <v>40921</v>
      </c>
      <c r="AA64" s="275">
        <v>18094</v>
      </c>
      <c r="AB64" s="281">
        <v>51224939</v>
      </c>
      <c r="AC64" s="275">
        <v>382433</v>
      </c>
      <c r="AD64" s="275">
        <v>158860</v>
      </c>
      <c r="AE64" s="275">
        <v>14860</v>
      </c>
      <c r="AF64" s="275"/>
      <c r="AG64" s="275">
        <v>1394332</v>
      </c>
      <c r="AH64" s="275"/>
      <c r="AI64" s="275"/>
      <c r="AJ64" s="275">
        <v>359037</v>
      </c>
      <c r="AK64" s="275">
        <v>2855</v>
      </c>
      <c r="AL64" s="275">
        <v>4532</v>
      </c>
      <c r="AM64" s="275"/>
      <c r="AN64" s="275"/>
      <c r="AO64" s="275">
        <v>323776</v>
      </c>
      <c r="AP64" s="275">
        <v>9995476</v>
      </c>
      <c r="AQ64" s="275"/>
      <c r="AR64" s="275"/>
      <c r="AS64" s="275"/>
      <c r="AT64" s="275"/>
      <c r="AU64" s="275"/>
      <c r="AV64" s="280">
        <v>2664469</v>
      </c>
      <c r="AW64" s="280">
        <v>596457</v>
      </c>
      <c r="AX64" s="280">
        <v>36864</v>
      </c>
      <c r="AY64" s="275">
        <v>-501575</v>
      </c>
      <c r="AZ64" s="275"/>
      <c r="BA64" s="280">
        <v>2045</v>
      </c>
      <c r="BB64" s="280"/>
      <c r="BC64" s="280"/>
      <c r="BD64" s="280">
        <v>-243348</v>
      </c>
      <c r="BE64" s="275">
        <v>590973</v>
      </c>
      <c r="BF64" s="280">
        <v>477758</v>
      </c>
      <c r="BG64" s="280">
        <v>2907</v>
      </c>
      <c r="BH64" s="280">
        <v>818980</v>
      </c>
      <c r="BI64" s="280">
        <v>692</v>
      </c>
      <c r="BJ64" s="280">
        <v>10211</v>
      </c>
      <c r="BK64" s="280">
        <v>22607</v>
      </c>
      <c r="BL64" s="280">
        <v>36952</v>
      </c>
      <c r="BM64" s="280"/>
      <c r="BN64" s="280">
        <v>111616</v>
      </c>
      <c r="BO64" s="280">
        <v>112513</v>
      </c>
      <c r="BP64" s="280">
        <v>12559</v>
      </c>
      <c r="BQ64" s="280"/>
      <c r="BR64" s="280">
        <v>58974</v>
      </c>
      <c r="BS64" s="280">
        <v>147</v>
      </c>
      <c r="BT64" s="280"/>
      <c r="BU64" s="280"/>
      <c r="BV64" s="280">
        <v>15064</v>
      </c>
      <c r="BW64" s="280">
        <v>6604</v>
      </c>
      <c r="BX64" s="280">
        <v>99522</v>
      </c>
      <c r="BY64" s="280">
        <v>22052</v>
      </c>
      <c r="BZ64" s="280"/>
      <c r="CA64" s="280"/>
      <c r="CB64" s="280"/>
      <c r="CC64" s="280">
        <v>785547</v>
      </c>
      <c r="CD64" s="24" t="s">
        <v>247</v>
      </c>
      <c r="CE64" s="25">
        <f t="shared" si="6"/>
        <v>112409966</v>
      </c>
    </row>
    <row r="65" spans="1:83" x14ac:dyDescent="0.25">
      <c r="A65" s="31" t="s">
        <v>265</v>
      </c>
      <c r="B65" s="16"/>
      <c r="C65" s="273"/>
      <c r="D65" s="273"/>
      <c r="E65" s="273">
        <v>0</v>
      </c>
      <c r="F65" s="273"/>
      <c r="G65" s="273"/>
      <c r="H65" s="273">
        <v>0</v>
      </c>
      <c r="I65" s="273"/>
      <c r="J65" s="273"/>
      <c r="K65" s="273"/>
      <c r="L65" s="273"/>
      <c r="M65" s="273"/>
      <c r="N65" s="273"/>
      <c r="O65" s="273">
        <v>0</v>
      </c>
      <c r="P65" s="275">
        <v>0</v>
      </c>
      <c r="Q65" s="275"/>
      <c r="R65" s="275"/>
      <c r="S65" s="280"/>
      <c r="T65" s="280"/>
      <c r="U65" s="276"/>
      <c r="V65" s="275"/>
      <c r="W65" s="275"/>
      <c r="X65" s="275"/>
      <c r="Y65" s="275">
        <v>0</v>
      </c>
      <c r="Z65" s="275"/>
      <c r="AA65" s="275"/>
      <c r="AB65" s="281">
        <v>0</v>
      </c>
      <c r="AC65" s="275"/>
      <c r="AD65" s="275">
        <v>0</v>
      </c>
      <c r="AE65" s="275">
        <v>0</v>
      </c>
      <c r="AF65" s="275"/>
      <c r="AG65" s="275"/>
      <c r="AH65" s="275"/>
      <c r="AI65" s="275"/>
      <c r="AJ65" s="275">
        <v>1185</v>
      </c>
      <c r="AK65" s="275"/>
      <c r="AL65" s="275"/>
      <c r="AM65" s="275"/>
      <c r="AN65" s="275"/>
      <c r="AO65" s="275"/>
      <c r="AP65" s="275">
        <v>1074319</v>
      </c>
      <c r="AQ65" s="275"/>
      <c r="AR65" s="275"/>
      <c r="AS65" s="275"/>
      <c r="AT65" s="275"/>
      <c r="AU65" s="275"/>
      <c r="AV65" s="280">
        <v>0</v>
      </c>
      <c r="AW65" s="280"/>
      <c r="AX65" s="280"/>
      <c r="AY65" s="275">
        <v>0</v>
      </c>
      <c r="AZ65" s="275"/>
      <c r="BA65" s="280"/>
      <c r="BB65" s="280"/>
      <c r="BC65" s="280"/>
      <c r="BD65" s="280">
        <v>80</v>
      </c>
      <c r="BE65" s="275">
        <v>2103</v>
      </c>
      <c r="BF65" s="280">
        <v>0</v>
      </c>
      <c r="BG65" s="280"/>
      <c r="BH65" s="280">
        <v>229728</v>
      </c>
      <c r="BI65" s="280"/>
      <c r="BJ65" s="280">
        <v>0</v>
      </c>
      <c r="BK65" s="280"/>
      <c r="BL65" s="280"/>
      <c r="BM65" s="280"/>
      <c r="BN65" s="280">
        <v>0</v>
      </c>
      <c r="BO65" s="280"/>
      <c r="BP65" s="280">
        <v>0</v>
      </c>
      <c r="BQ65" s="280"/>
      <c r="BR65" s="280">
        <v>0</v>
      </c>
      <c r="BS65" s="280"/>
      <c r="BT65" s="280"/>
      <c r="BU65" s="280"/>
      <c r="BV65" s="280"/>
      <c r="BW65" s="280"/>
      <c r="BX65" s="280">
        <v>0</v>
      </c>
      <c r="BY65" s="280">
        <v>0</v>
      </c>
      <c r="BZ65" s="280"/>
      <c r="CA65" s="280"/>
      <c r="CB65" s="280"/>
      <c r="CC65" s="280">
        <v>3374431</v>
      </c>
      <c r="CD65" s="24" t="s">
        <v>247</v>
      </c>
      <c r="CE65" s="25">
        <f t="shared" si="6"/>
        <v>4681846</v>
      </c>
    </row>
    <row r="66" spans="1:83" x14ac:dyDescent="0.25">
      <c r="A66" s="31" t="s">
        <v>266</v>
      </c>
      <c r="B66" s="16"/>
      <c r="C66" s="273">
        <v>6484</v>
      </c>
      <c r="D66" s="273"/>
      <c r="E66" s="273">
        <v>8337</v>
      </c>
      <c r="F66" s="273">
        <v>24081</v>
      </c>
      <c r="G66" s="273"/>
      <c r="H66" s="273">
        <v>96</v>
      </c>
      <c r="I66" s="273"/>
      <c r="J66" s="273">
        <v>102139</v>
      </c>
      <c r="K66" s="273"/>
      <c r="L66" s="273"/>
      <c r="M66" s="273"/>
      <c r="N66" s="273"/>
      <c r="O66" s="273">
        <v>734</v>
      </c>
      <c r="P66" s="275">
        <v>949959</v>
      </c>
      <c r="Q66" s="275">
        <v>4585</v>
      </c>
      <c r="R66" s="275">
        <v>3403</v>
      </c>
      <c r="S66" s="280">
        <v>117631</v>
      </c>
      <c r="T66" s="280">
        <v>3986</v>
      </c>
      <c r="U66" s="276">
        <v>6247415</v>
      </c>
      <c r="V66" s="275">
        <v>1114</v>
      </c>
      <c r="W66" s="275">
        <v>3362677</v>
      </c>
      <c r="X66" s="275">
        <v>8130082</v>
      </c>
      <c r="Y66" s="275">
        <v>4559332</v>
      </c>
      <c r="Z66" s="275">
        <v>1417868</v>
      </c>
      <c r="AA66" s="275">
        <v>918472</v>
      </c>
      <c r="AB66" s="281">
        <v>1599017</v>
      </c>
      <c r="AC66" s="275">
        <v>33792</v>
      </c>
      <c r="AD66" s="275">
        <v>26866</v>
      </c>
      <c r="AE66" s="275">
        <v>2604</v>
      </c>
      <c r="AF66" s="275"/>
      <c r="AG66" s="275">
        <v>141337</v>
      </c>
      <c r="AH66" s="275"/>
      <c r="AI66" s="275"/>
      <c r="AJ66" s="275">
        <v>71876</v>
      </c>
      <c r="AK66" s="275">
        <v>0</v>
      </c>
      <c r="AL66" s="275">
        <v>272</v>
      </c>
      <c r="AM66" s="275"/>
      <c r="AN66" s="275"/>
      <c r="AO66" s="275">
        <v>291</v>
      </c>
      <c r="AP66" s="275">
        <v>1537018</v>
      </c>
      <c r="AQ66" s="275"/>
      <c r="AR66" s="275"/>
      <c r="AS66" s="275"/>
      <c r="AT66" s="275"/>
      <c r="AU66" s="275"/>
      <c r="AV66" s="280">
        <v>1717690</v>
      </c>
      <c r="AW66" s="280">
        <v>38447</v>
      </c>
      <c r="AX66" s="280">
        <v>366</v>
      </c>
      <c r="AY66" s="275">
        <v>1686779</v>
      </c>
      <c r="AZ66" s="275"/>
      <c r="BA66" s="280">
        <v>1400981</v>
      </c>
      <c r="BB66" s="280"/>
      <c r="BC66" s="280">
        <v>63221</v>
      </c>
      <c r="BD66" s="280">
        <v>65176</v>
      </c>
      <c r="BE66" s="275">
        <v>3505983</v>
      </c>
      <c r="BF66" s="280">
        <v>1215425</v>
      </c>
      <c r="BG66" s="280">
        <v>0</v>
      </c>
      <c r="BH66" s="280">
        <v>10807972</v>
      </c>
      <c r="BI66" s="280">
        <v>160468</v>
      </c>
      <c r="BJ66" s="280">
        <v>7839</v>
      </c>
      <c r="BK66" s="280">
        <v>671657</v>
      </c>
      <c r="BL66" s="280">
        <v>371780</v>
      </c>
      <c r="BM66" s="280"/>
      <c r="BN66" s="280">
        <v>651196</v>
      </c>
      <c r="BO66" s="280">
        <v>24620</v>
      </c>
      <c r="BP66" s="280">
        <v>1929814</v>
      </c>
      <c r="BQ66" s="280"/>
      <c r="BR66" s="280">
        <v>285738</v>
      </c>
      <c r="BS66" s="280">
        <v>1674</v>
      </c>
      <c r="BT66" s="280"/>
      <c r="BU66" s="280"/>
      <c r="BV66" s="280">
        <v>37236</v>
      </c>
      <c r="BW66" s="280">
        <v>127152</v>
      </c>
      <c r="BX66" s="280">
        <v>1080650</v>
      </c>
      <c r="BY66" s="280">
        <v>11020</v>
      </c>
      <c r="BZ66" s="280"/>
      <c r="CA66" s="280"/>
      <c r="CB66" s="280"/>
      <c r="CC66" s="280">
        <v>1272569</v>
      </c>
      <c r="CD66" s="24" t="s">
        <v>247</v>
      </c>
      <c r="CE66" s="25">
        <f t="shared" si="6"/>
        <v>56406921</v>
      </c>
    </row>
    <row r="67" spans="1:83" x14ac:dyDescent="0.25">
      <c r="A67" s="31" t="s">
        <v>15</v>
      </c>
      <c r="B67" s="16"/>
      <c r="C67" s="25">
        <f t="shared" ref="C67:AH67" si="10">ROUND(C51+C52,0)</f>
        <v>163617</v>
      </c>
      <c r="D67" s="25">
        <f t="shared" si="10"/>
        <v>0</v>
      </c>
      <c r="E67" s="25">
        <f t="shared" si="10"/>
        <v>1578601</v>
      </c>
      <c r="F67" s="25">
        <f t="shared" si="10"/>
        <v>555356</v>
      </c>
      <c r="G67" s="25">
        <f t="shared" si="10"/>
        <v>0</v>
      </c>
      <c r="H67" s="25">
        <f t="shared" si="10"/>
        <v>290954</v>
      </c>
      <c r="I67" s="25">
        <f t="shared" si="10"/>
        <v>0</v>
      </c>
      <c r="J67" s="25">
        <f t="shared" si="10"/>
        <v>33734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61873</v>
      </c>
      <c r="P67" s="25">
        <f t="shared" si="10"/>
        <v>633135</v>
      </c>
      <c r="Q67" s="25">
        <f t="shared" si="10"/>
        <v>241063</v>
      </c>
      <c r="R67" s="25">
        <f t="shared" si="10"/>
        <v>12984</v>
      </c>
      <c r="S67" s="25">
        <f t="shared" si="10"/>
        <v>239685</v>
      </c>
      <c r="T67" s="25">
        <f t="shared" si="10"/>
        <v>7849</v>
      </c>
      <c r="U67" s="25">
        <f t="shared" si="10"/>
        <v>297676</v>
      </c>
      <c r="V67" s="25">
        <f t="shared" si="10"/>
        <v>0</v>
      </c>
      <c r="W67" s="25">
        <f t="shared" si="10"/>
        <v>85295</v>
      </c>
      <c r="X67" s="25">
        <f t="shared" si="10"/>
        <v>69263</v>
      </c>
      <c r="Y67" s="25">
        <f t="shared" si="10"/>
        <v>563372</v>
      </c>
      <c r="Z67" s="25">
        <f t="shared" si="10"/>
        <v>272835</v>
      </c>
      <c r="AA67" s="25">
        <f t="shared" si="10"/>
        <v>78531</v>
      </c>
      <c r="AB67" s="25">
        <f t="shared" si="10"/>
        <v>328613</v>
      </c>
      <c r="AC67" s="25">
        <f t="shared" si="10"/>
        <v>70808</v>
      </c>
      <c r="AD67" s="25">
        <f t="shared" si="10"/>
        <v>264026</v>
      </c>
      <c r="AE67" s="25">
        <f t="shared" si="10"/>
        <v>88969</v>
      </c>
      <c r="AF67" s="25">
        <f t="shared" si="10"/>
        <v>0</v>
      </c>
      <c r="AG67" s="25">
        <f t="shared" si="10"/>
        <v>396581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719349</v>
      </c>
      <c r="AK67" s="25">
        <f t="shared" si="11"/>
        <v>11105</v>
      </c>
      <c r="AL67" s="25">
        <f t="shared" si="11"/>
        <v>5260</v>
      </c>
      <c r="AM67" s="25">
        <f t="shared" si="11"/>
        <v>0</v>
      </c>
      <c r="AN67" s="25">
        <f t="shared" si="11"/>
        <v>0</v>
      </c>
      <c r="AO67" s="25">
        <f t="shared" si="11"/>
        <v>102036</v>
      </c>
      <c r="AP67" s="25">
        <f t="shared" si="11"/>
        <v>8504430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962207</v>
      </c>
      <c r="AW67" s="25">
        <f t="shared" si="11"/>
        <v>0</v>
      </c>
      <c r="AX67" s="25">
        <f t="shared" si="11"/>
        <v>0</v>
      </c>
      <c r="AY67" s="25">
        <f t="shared" si="11"/>
        <v>372116</v>
      </c>
      <c r="AZ67" s="25">
        <f t="shared" si="11"/>
        <v>0</v>
      </c>
      <c r="BA67" s="25">
        <f t="shared" si="11"/>
        <v>52396</v>
      </c>
      <c r="BB67" s="25">
        <f t="shared" si="11"/>
        <v>0</v>
      </c>
      <c r="BC67" s="25">
        <f t="shared" si="11"/>
        <v>0</v>
      </c>
      <c r="BD67" s="25">
        <f t="shared" si="11"/>
        <v>253421</v>
      </c>
      <c r="BE67" s="25">
        <f t="shared" si="11"/>
        <v>9354789</v>
      </c>
      <c r="BF67" s="25">
        <f t="shared" si="11"/>
        <v>141114</v>
      </c>
      <c r="BG67" s="25">
        <f t="shared" si="11"/>
        <v>0</v>
      </c>
      <c r="BH67" s="25">
        <f t="shared" si="11"/>
        <v>372074</v>
      </c>
      <c r="BI67" s="25">
        <f t="shared" si="11"/>
        <v>63251</v>
      </c>
      <c r="BJ67" s="25">
        <f t="shared" si="11"/>
        <v>409190</v>
      </c>
      <c r="BK67" s="25">
        <f t="shared" si="11"/>
        <v>81370</v>
      </c>
      <c r="BL67" s="25">
        <f t="shared" si="11"/>
        <v>113935</v>
      </c>
      <c r="BM67" s="25">
        <f t="shared" si="11"/>
        <v>0</v>
      </c>
      <c r="BN67" s="25">
        <f t="shared" si="11"/>
        <v>209250</v>
      </c>
      <c r="BO67" s="25">
        <f t="shared" ref="BO67:CC67" si="12">ROUND(BO51+BO52,0)</f>
        <v>0</v>
      </c>
      <c r="BP67" s="25">
        <f t="shared" si="12"/>
        <v>19497</v>
      </c>
      <c r="BQ67" s="25">
        <f t="shared" si="12"/>
        <v>0</v>
      </c>
      <c r="BR67" s="25">
        <f t="shared" si="12"/>
        <v>148796</v>
      </c>
      <c r="BS67" s="25">
        <f t="shared" si="12"/>
        <v>158816</v>
      </c>
      <c r="BT67" s="25">
        <f t="shared" si="12"/>
        <v>0</v>
      </c>
      <c r="BU67" s="25">
        <f t="shared" si="12"/>
        <v>0</v>
      </c>
      <c r="BV67" s="25">
        <f t="shared" si="12"/>
        <v>282646</v>
      </c>
      <c r="BW67" s="25">
        <f t="shared" si="12"/>
        <v>41583</v>
      </c>
      <c r="BX67" s="25">
        <f t="shared" si="12"/>
        <v>91265</v>
      </c>
      <c r="BY67" s="25">
        <f t="shared" si="12"/>
        <v>73563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4284154</v>
      </c>
      <c r="CD67" s="24" t="s">
        <v>247</v>
      </c>
      <c r="CE67" s="25">
        <f t="shared" si="6"/>
        <v>33162433</v>
      </c>
    </row>
    <row r="68" spans="1:83" x14ac:dyDescent="0.25">
      <c r="A68" s="31" t="s">
        <v>267</v>
      </c>
      <c r="B68" s="25"/>
      <c r="C68" s="273">
        <v>2757</v>
      </c>
      <c r="D68" s="273"/>
      <c r="E68" s="273">
        <v>2757</v>
      </c>
      <c r="F68" s="273">
        <v>7776</v>
      </c>
      <c r="G68" s="273"/>
      <c r="H68" s="273"/>
      <c r="I68" s="273"/>
      <c r="J68" s="273"/>
      <c r="K68" s="273"/>
      <c r="L68" s="273"/>
      <c r="M68" s="273"/>
      <c r="N68" s="273"/>
      <c r="O68" s="273"/>
      <c r="P68" s="275">
        <v>-2117</v>
      </c>
      <c r="Q68" s="275"/>
      <c r="R68" s="275">
        <v>15748</v>
      </c>
      <c r="S68" s="280">
        <v>210429</v>
      </c>
      <c r="T68" s="280"/>
      <c r="U68" s="276"/>
      <c r="V68" s="275"/>
      <c r="W68" s="275"/>
      <c r="X68" s="275"/>
      <c r="Y68" s="275">
        <v>43226</v>
      </c>
      <c r="Z68" s="275">
        <v>136876</v>
      </c>
      <c r="AA68" s="275"/>
      <c r="AB68" s="281">
        <v>647734</v>
      </c>
      <c r="AC68" s="275">
        <v>41000</v>
      </c>
      <c r="AD68" s="275">
        <v>709</v>
      </c>
      <c r="AE68" s="275"/>
      <c r="AF68" s="275"/>
      <c r="AG68" s="275">
        <v>3080</v>
      </c>
      <c r="AH68" s="275"/>
      <c r="AI68" s="275"/>
      <c r="AJ68" s="275">
        <v>249809</v>
      </c>
      <c r="AK68" s="275"/>
      <c r="AL68" s="275"/>
      <c r="AM68" s="275"/>
      <c r="AN68" s="275"/>
      <c r="AO68" s="275"/>
      <c r="AP68" s="275">
        <v>677578</v>
      </c>
      <c r="AQ68" s="275"/>
      <c r="AR68" s="275"/>
      <c r="AS68" s="275"/>
      <c r="AT68" s="275"/>
      <c r="AU68" s="275"/>
      <c r="AV68" s="280">
        <v>136537</v>
      </c>
      <c r="AW68" s="280">
        <v>5722</v>
      </c>
      <c r="AX68" s="280">
        <v>458036</v>
      </c>
      <c r="AY68" s="275"/>
      <c r="AZ68" s="275"/>
      <c r="BA68" s="280">
        <v>3526</v>
      </c>
      <c r="BB68" s="280"/>
      <c r="BC68" s="280"/>
      <c r="BD68" s="280"/>
      <c r="BE68" s="275">
        <v>83633</v>
      </c>
      <c r="BF68" s="280"/>
      <c r="BG68" s="280"/>
      <c r="BH68" s="280">
        <v>7275</v>
      </c>
      <c r="BI68" s="280"/>
      <c r="BJ68" s="280"/>
      <c r="BK68" s="280"/>
      <c r="BL68" s="280"/>
      <c r="BM68" s="280"/>
      <c r="BN68" s="280">
        <v>247</v>
      </c>
      <c r="BO68" s="280">
        <v>0</v>
      </c>
      <c r="BP68" s="280">
        <v>3580</v>
      </c>
      <c r="BQ68" s="280"/>
      <c r="BR68" s="280">
        <v>8864</v>
      </c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>
        <v>257780</v>
      </c>
      <c r="CD68" s="24" t="s">
        <v>247</v>
      </c>
      <c r="CE68" s="25">
        <f t="shared" si="6"/>
        <v>3002562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32</v>
      </c>
      <c r="F69" s="25">
        <f t="shared" si="13"/>
        <v>15610</v>
      </c>
      <c r="G69" s="25">
        <f t="shared" si="13"/>
        <v>0</v>
      </c>
      <c r="H69" s="25">
        <f t="shared" si="13"/>
        <v>1350</v>
      </c>
      <c r="I69" s="25">
        <f t="shared" si="13"/>
        <v>0</v>
      </c>
      <c r="J69" s="25">
        <f t="shared" si="13"/>
        <v>538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3713</v>
      </c>
      <c r="P69" s="25">
        <f t="shared" si="13"/>
        <v>165109</v>
      </c>
      <c r="Q69" s="25">
        <f t="shared" si="13"/>
        <v>15102</v>
      </c>
      <c r="R69" s="25">
        <f t="shared" si="13"/>
        <v>18468</v>
      </c>
      <c r="S69" s="25">
        <f t="shared" si="13"/>
        <v>213</v>
      </c>
      <c r="T69" s="25">
        <f t="shared" si="13"/>
        <v>0</v>
      </c>
      <c r="U69" s="25">
        <f t="shared" si="13"/>
        <v>6450</v>
      </c>
      <c r="V69" s="25">
        <f t="shared" si="13"/>
        <v>32</v>
      </c>
      <c r="W69" s="25">
        <f t="shared" si="13"/>
        <v>0</v>
      </c>
      <c r="X69" s="25">
        <f t="shared" si="13"/>
        <v>0</v>
      </c>
      <c r="Y69" s="25">
        <f t="shared" si="13"/>
        <v>125265</v>
      </c>
      <c r="Z69" s="25">
        <f t="shared" si="13"/>
        <v>40605</v>
      </c>
      <c r="AA69" s="25">
        <f t="shared" si="13"/>
        <v>0</v>
      </c>
      <c r="AB69" s="25">
        <f t="shared" si="13"/>
        <v>83947</v>
      </c>
      <c r="AC69" s="25">
        <f t="shared" si="13"/>
        <v>9098</v>
      </c>
      <c r="AD69" s="25">
        <f t="shared" si="13"/>
        <v>0</v>
      </c>
      <c r="AE69" s="25">
        <f t="shared" si="13"/>
        <v>13523</v>
      </c>
      <c r="AF69" s="25">
        <f t="shared" si="13"/>
        <v>0</v>
      </c>
      <c r="AG69" s="25">
        <f t="shared" si="13"/>
        <v>6632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97474</v>
      </c>
      <c r="AK69" s="25">
        <f t="shared" si="14"/>
        <v>1061</v>
      </c>
      <c r="AL69" s="25">
        <f t="shared" si="14"/>
        <v>4613</v>
      </c>
      <c r="AM69" s="25">
        <f t="shared" si="14"/>
        <v>0</v>
      </c>
      <c r="AN69" s="25">
        <f t="shared" si="14"/>
        <v>0</v>
      </c>
      <c r="AO69" s="25">
        <f t="shared" si="14"/>
        <v>868</v>
      </c>
      <c r="AP69" s="25">
        <f t="shared" si="14"/>
        <v>1469305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55241</v>
      </c>
      <c r="AW69" s="25">
        <f t="shared" si="14"/>
        <v>224821</v>
      </c>
      <c r="AX69" s="25">
        <f t="shared" si="14"/>
        <v>7483</v>
      </c>
      <c r="AY69" s="25">
        <f t="shared" si="14"/>
        <v>1416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60390</v>
      </c>
      <c r="BE69" s="25">
        <f t="shared" si="14"/>
        <v>39171</v>
      </c>
      <c r="BF69" s="25">
        <f t="shared" si="14"/>
        <v>65</v>
      </c>
      <c r="BG69" s="25">
        <f t="shared" si="14"/>
        <v>0</v>
      </c>
      <c r="BH69" s="25">
        <f t="shared" si="14"/>
        <v>5720934</v>
      </c>
      <c r="BI69" s="25">
        <f t="shared" si="14"/>
        <v>27765</v>
      </c>
      <c r="BJ69" s="25">
        <f t="shared" si="14"/>
        <v>13246</v>
      </c>
      <c r="BK69" s="25">
        <f t="shared" si="14"/>
        <v>12220</v>
      </c>
      <c r="BL69" s="25">
        <f t="shared" si="14"/>
        <v>1215</v>
      </c>
      <c r="BM69" s="25">
        <f t="shared" si="14"/>
        <v>0</v>
      </c>
      <c r="BN69" s="25">
        <f t="shared" si="14"/>
        <v>873132</v>
      </c>
      <c r="BO69" s="25">
        <f t="shared" ref="BO69:CE69" si="15">SUM(BO70:BO83)</f>
        <v>1582</v>
      </c>
      <c r="BP69" s="25">
        <f t="shared" si="15"/>
        <v>17660</v>
      </c>
      <c r="BQ69" s="25">
        <f t="shared" si="15"/>
        <v>0</v>
      </c>
      <c r="BR69" s="25">
        <f t="shared" si="15"/>
        <v>858209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5349</v>
      </c>
      <c r="BW69" s="25">
        <f t="shared" si="15"/>
        <v>196051</v>
      </c>
      <c r="BX69" s="25">
        <f t="shared" si="15"/>
        <v>110578</v>
      </c>
      <c r="BY69" s="25">
        <f t="shared" si="15"/>
        <v>78493</v>
      </c>
      <c r="BZ69" s="25">
        <f t="shared" si="15"/>
        <v>1562</v>
      </c>
      <c r="CA69" s="25">
        <f t="shared" si="15"/>
        <v>0</v>
      </c>
      <c r="CB69" s="25">
        <f t="shared" si="15"/>
        <v>0</v>
      </c>
      <c r="CC69" s="25">
        <f t="shared" si="15"/>
        <v>9410787</v>
      </c>
      <c r="CD69" s="25">
        <f t="shared" si="15"/>
        <v>9400099</v>
      </c>
      <c r="CE69" s="25">
        <f t="shared" si="15"/>
        <v>29196477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>
        <v>132548</v>
      </c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>
        <v>32946</v>
      </c>
      <c r="BY71" s="282"/>
      <c r="BZ71" s="282"/>
      <c r="CA71" s="282"/>
      <c r="CB71" s="282"/>
      <c r="CC71" s="282"/>
      <c r="CD71" s="282"/>
      <c r="CE71" s="25">
        <f t="shared" si="16"/>
        <v>165494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>
        <v>3013368</v>
      </c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3013368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>
        <v>840</v>
      </c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>
        <v>1661</v>
      </c>
      <c r="BO79" s="282"/>
      <c r="BP79" s="282"/>
      <c r="BQ79" s="282"/>
      <c r="BR79" s="282">
        <v>802436</v>
      </c>
      <c r="BS79" s="282"/>
      <c r="BT79" s="282"/>
      <c r="BU79" s="282"/>
      <c r="BV79" s="282"/>
      <c r="BW79" s="282">
        <v>191261</v>
      </c>
      <c r="BX79" s="282"/>
      <c r="BY79" s="282"/>
      <c r="BZ79" s="282"/>
      <c r="CA79" s="282"/>
      <c r="CB79" s="282"/>
      <c r="CC79" s="282"/>
      <c r="CD79" s="282"/>
      <c r="CE79" s="25">
        <f t="shared" si="16"/>
        <v>996198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>
        <v>120555</v>
      </c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>
        <v>434468</v>
      </c>
      <c r="CD80" s="282"/>
      <c r="CE80" s="25">
        <f t="shared" si="16"/>
        <v>555023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>
        <v>488</v>
      </c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>
        <v>58693</v>
      </c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>
        <v>1570</v>
      </c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>
        <v>3678716</v>
      </c>
      <c r="CD81" s="282"/>
      <c r="CE81" s="25">
        <f t="shared" si="16"/>
        <v>3739467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32</v>
      </c>
      <c r="F83" s="275">
        <v>15610</v>
      </c>
      <c r="G83" s="273"/>
      <c r="H83" s="273">
        <v>1350</v>
      </c>
      <c r="I83" s="275"/>
      <c r="J83" s="275">
        <v>538</v>
      </c>
      <c r="K83" s="275"/>
      <c r="L83" s="275"/>
      <c r="M83" s="273"/>
      <c r="N83" s="273"/>
      <c r="O83" s="273">
        <v>3713</v>
      </c>
      <c r="P83" s="275">
        <v>165109</v>
      </c>
      <c r="Q83" s="275">
        <v>15102</v>
      </c>
      <c r="R83" s="276">
        <v>18468</v>
      </c>
      <c r="S83" s="275">
        <v>213</v>
      </c>
      <c r="T83" s="273"/>
      <c r="U83" s="275">
        <v>6450</v>
      </c>
      <c r="V83" s="275">
        <v>32</v>
      </c>
      <c r="W83" s="273"/>
      <c r="X83" s="275"/>
      <c r="Y83" s="275">
        <v>125265</v>
      </c>
      <c r="Z83" s="275">
        <v>40117</v>
      </c>
      <c r="AA83" s="275"/>
      <c r="AB83" s="275">
        <v>83947</v>
      </c>
      <c r="AC83" s="275">
        <v>9098</v>
      </c>
      <c r="AD83" s="275"/>
      <c r="AE83" s="275">
        <v>13523</v>
      </c>
      <c r="AF83" s="275"/>
      <c r="AG83" s="275">
        <v>6632</v>
      </c>
      <c r="AH83" s="275"/>
      <c r="AI83" s="275"/>
      <c r="AJ83" s="275">
        <v>97474</v>
      </c>
      <c r="AK83" s="275">
        <v>1061</v>
      </c>
      <c r="AL83" s="275">
        <v>4613</v>
      </c>
      <c r="AM83" s="275"/>
      <c r="AN83" s="275"/>
      <c r="AO83" s="273">
        <v>868</v>
      </c>
      <c r="AP83" s="275">
        <v>1277224</v>
      </c>
      <c r="AQ83" s="273"/>
      <c r="AR83" s="273"/>
      <c r="AS83" s="273"/>
      <c r="AT83" s="273"/>
      <c r="AU83" s="275"/>
      <c r="AV83" s="275">
        <v>55241</v>
      </c>
      <c r="AW83" s="275">
        <v>224821</v>
      </c>
      <c r="AX83" s="275">
        <v>7483</v>
      </c>
      <c r="AY83" s="275">
        <v>1416</v>
      </c>
      <c r="AZ83" s="275"/>
      <c r="BA83" s="275"/>
      <c r="BB83" s="275"/>
      <c r="BC83" s="275"/>
      <c r="BD83" s="275">
        <v>60390</v>
      </c>
      <c r="BE83" s="275">
        <v>39171</v>
      </c>
      <c r="BF83" s="275">
        <v>65</v>
      </c>
      <c r="BG83" s="275">
        <v>0</v>
      </c>
      <c r="BH83" s="276">
        <v>2585441</v>
      </c>
      <c r="BI83" s="275">
        <v>27765</v>
      </c>
      <c r="BJ83" s="275">
        <v>13246</v>
      </c>
      <c r="BK83" s="275">
        <v>12220</v>
      </c>
      <c r="BL83" s="275">
        <v>1215</v>
      </c>
      <c r="BM83" s="275"/>
      <c r="BN83" s="275">
        <v>871471</v>
      </c>
      <c r="BO83" s="275">
        <v>1582</v>
      </c>
      <c r="BP83" s="275">
        <v>17660</v>
      </c>
      <c r="BQ83" s="275"/>
      <c r="BR83" s="275">
        <v>55773</v>
      </c>
      <c r="BS83" s="275"/>
      <c r="BT83" s="275"/>
      <c r="BU83" s="275"/>
      <c r="BV83" s="275">
        <v>5349</v>
      </c>
      <c r="BW83" s="275">
        <v>4790</v>
      </c>
      <c r="BX83" s="275">
        <v>77632</v>
      </c>
      <c r="BY83" s="275">
        <v>78493</v>
      </c>
      <c r="BZ83" s="275">
        <v>1562</v>
      </c>
      <c r="CA83" s="275"/>
      <c r="CB83" s="275"/>
      <c r="CC83" s="275">
        <v>5297603</v>
      </c>
      <c r="CD83" s="282">
        <v>9400099</v>
      </c>
      <c r="CE83" s="25">
        <f t="shared" si="16"/>
        <v>20726927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4439203</v>
      </c>
      <c r="D85" s="25">
        <f t="shared" si="17"/>
        <v>0</v>
      </c>
      <c r="E85" s="25">
        <f t="shared" si="17"/>
        <v>38748555</v>
      </c>
      <c r="F85" s="25">
        <f t="shared" si="17"/>
        <v>8060674</v>
      </c>
      <c r="G85" s="25">
        <f t="shared" si="17"/>
        <v>0</v>
      </c>
      <c r="H85" s="25">
        <f t="shared" si="17"/>
        <v>3831914</v>
      </c>
      <c r="I85" s="25">
        <f t="shared" si="17"/>
        <v>0</v>
      </c>
      <c r="J85" s="25">
        <f t="shared" si="17"/>
        <v>1179920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2152881</v>
      </c>
      <c r="P85" s="25">
        <f t="shared" si="17"/>
        <v>29838712</v>
      </c>
      <c r="Q85" s="25">
        <f t="shared" si="17"/>
        <v>5317122</v>
      </c>
      <c r="R85" s="25">
        <f t="shared" si="17"/>
        <v>4782527</v>
      </c>
      <c r="S85" s="25">
        <f t="shared" si="17"/>
        <v>4508876</v>
      </c>
      <c r="T85" s="25">
        <f t="shared" si="17"/>
        <v>1097145</v>
      </c>
      <c r="U85" s="25">
        <f t="shared" si="17"/>
        <v>20027140</v>
      </c>
      <c r="V85" s="25">
        <f t="shared" si="17"/>
        <v>258277</v>
      </c>
      <c r="W85" s="25">
        <f t="shared" si="17"/>
        <v>3921166</v>
      </c>
      <c r="X85" s="25">
        <f t="shared" si="17"/>
        <v>8406868</v>
      </c>
      <c r="Y85" s="25">
        <f t="shared" si="17"/>
        <v>23733956</v>
      </c>
      <c r="Z85" s="25">
        <f t="shared" si="17"/>
        <v>4154807</v>
      </c>
      <c r="AA85" s="25">
        <f t="shared" si="17"/>
        <v>1015097</v>
      </c>
      <c r="AB85" s="25">
        <f t="shared" si="17"/>
        <v>62497548</v>
      </c>
      <c r="AC85" s="25">
        <f t="shared" si="17"/>
        <v>3223155</v>
      </c>
      <c r="AD85" s="25">
        <f t="shared" si="17"/>
        <v>1253380</v>
      </c>
      <c r="AE85" s="25">
        <f t="shared" si="17"/>
        <v>2652836</v>
      </c>
      <c r="AF85" s="25">
        <f t="shared" si="17"/>
        <v>0</v>
      </c>
      <c r="AG85" s="25">
        <f t="shared" si="17"/>
        <v>13260871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12273074</v>
      </c>
      <c r="AK85" s="25">
        <f t="shared" si="18"/>
        <v>473242</v>
      </c>
      <c r="AL85" s="25">
        <f t="shared" si="18"/>
        <v>456991</v>
      </c>
      <c r="AM85" s="25">
        <f t="shared" si="18"/>
        <v>0</v>
      </c>
      <c r="AN85" s="25">
        <f t="shared" si="18"/>
        <v>0</v>
      </c>
      <c r="AO85" s="25">
        <f t="shared" si="18"/>
        <v>2646371</v>
      </c>
      <c r="AP85" s="25">
        <f t="shared" si="18"/>
        <v>160199278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11370183</v>
      </c>
      <c r="AW85" s="25">
        <f t="shared" si="18"/>
        <v>10045796</v>
      </c>
      <c r="AX85" s="25">
        <f t="shared" si="18"/>
        <v>564688</v>
      </c>
      <c r="AY85" s="25">
        <f t="shared" si="18"/>
        <v>4590932</v>
      </c>
      <c r="AZ85" s="25">
        <f t="shared" si="18"/>
        <v>0</v>
      </c>
      <c r="BA85" s="25">
        <f t="shared" si="18"/>
        <v>1458948</v>
      </c>
      <c r="BB85" s="25">
        <f t="shared" si="18"/>
        <v>0</v>
      </c>
      <c r="BC85" s="25">
        <f t="shared" si="18"/>
        <v>63221</v>
      </c>
      <c r="BD85" s="25">
        <f t="shared" si="18"/>
        <v>1066767</v>
      </c>
      <c r="BE85" s="25">
        <f t="shared" si="18"/>
        <v>18113378</v>
      </c>
      <c r="BF85" s="25">
        <f t="shared" si="18"/>
        <v>4850351</v>
      </c>
      <c r="BG85" s="25">
        <f t="shared" si="18"/>
        <v>3718431</v>
      </c>
      <c r="BH85" s="25">
        <f t="shared" si="18"/>
        <v>31075800</v>
      </c>
      <c r="BI85" s="25">
        <f t="shared" si="18"/>
        <v>2260351</v>
      </c>
      <c r="BJ85" s="25">
        <f t="shared" si="18"/>
        <v>3297534</v>
      </c>
      <c r="BK85" s="25">
        <f t="shared" si="18"/>
        <v>5585179</v>
      </c>
      <c r="BL85" s="25">
        <f t="shared" si="18"/>
        <v>5832505</v>
      </c>
      <c r="BM85" s="25">
        <f t="shared" si="18"/>
        <v>0</v>
      </c>
      <c r="BN85" s="25">
        <f t="shared" si="18"/>
        <v>9412356</v>
      </c>
      <c r="BO85" s="25">
        <f t="shared" ref="BO85:CD85" si="19">SUM(BO61:BO69)-BO84</f>
        <v>634035</v>
      </c>
      <c r="BP85" s="25">
        <f t="shared" si="19"/>
        <v>2820302</v>
      </c>
      <c r="BQ85" s="25">
        <f t="shared" si="19"/>
        <v>0</v>
      </c>
      <c r="BR85" s="25">
        <f t="shared" si="19"/>
        <v>4149949</v>
      </c>
      <c r="BS85" s="25">
        <f t="shared" si="19"/>
        <v>642300</v>
      </c>
      <c r="BT85" s="25">
        <f t="shared" si="19"/>
        <v>0</v>
      </c>
      <c r="BU85" s="25">
        <f t="shared" si="19"/>
        <v>0</v>
      </c>
      <c r="BV85" s="25">
        <f t="shared" si="19"/>
        <v>5882851</v>
      </c>
      <c r="BW85" s="25">
        <f t="shared" si="19"/>
        <v>1156251</v>
      </c>
      <c r="BX85" s="25">
        <f t="shared" si="19"/>
        <v>10605232</v>
      </c>
      <c r="BY85" s="25">
        <f t="shared" si="19"/>
        <v>4203999</v>
      </c>
      <c r="BZ85" s="25">
        <f t="shared" si="19"/>
        <v>1340291</v>
      </c>
      <c r="CA85" s="25">
        <f t="shared" si="19"/>
        <v>0</v>
      </c>
      <c r="CB85" s="25">
        <f t="shared" si="19"/>
        <v>0</v>
      </c>
      <c r="CC85" s="25">
        <f t="shared" si="19"/>
        <v>25100454</v>
      </c>
      <c r="CD85" s="25">
        <f t="shared" si="19"/>
        <v>9400099</v>
      </c>
      <c r="CE85" s="25">
        <f t="shared" si="16"/>
        <v>603653769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18702543</v>
      </c>
      <c r="D87" s="273"/>
      <c r="E87" s="273">
        <v>124126456</v>
      </c>
      <c r="F87" s="273">
        <v>9408237</v>
      </c>
      <c r="G87" s="273"/>
      <c r="H87" s="273">
        <v>17920350</v>
      </c>
      <c r="I87" s="273"/>
      <c r="J87" s="273">
        <v>7770572</v>
      </c>
      <c r="K87" s="273"/>
      <c r="L87" s="273"/>
      <c r="M87" s="273"/>
      <c r="N87" s="273"/>
      <c r="O87" s="273">
        <v>17341108</v>
      </c>
      <c r="P87" s="273">
        <v>55476919</v>
      </c>
      <c r="Q87" s="273">
        <v>6382539</v>
      </c>
      <c r="R87" s="273">
        <v>11533312</v>
      </c>
      <c r="S87" s="273">
        <v>14400047</v>
      </c>
      <c r="T87" s="273">
        <v>2621566</v>
      </c>
      <c r="U87" s="273">
        <v>42561168</v>
      </c>
      <c r="V87" s="273">
        <v>211877</v>
      </c>
      <c r="W87" s="273">
        <v>5161897</v>
      </c>
      <c r="X87" s="273">
        <v>27593723</v>
      </c>
      <c r="Y87" s="273">
        <v>44555776</v>
      </c>
      <c r="Z87" s="273">
        <v>398154</v>
      </c>
      <c r="AA87" s="273">
        <v>991779</v>
      </c>
      <c r="AB87" s="273">
        <v>28305182</v>
      </c>
      <c r="AC87" s="273">
        <v>15356860</v>
      </c>
      <c r="AD87" s="273">
        <v>3724839</v>
      </c>
      <c r="AE87" s="273">
        <v>2641776</v>
      </c>
      <c r="AF87" s="273"/>
      <c r="AG87" s="273">
        <v>49784221</v>
      </c>
      <c r="AH87" s="273"/>
      <c r="AI87" s="273"/>
      <c r="AJ87" s="273">
        <v>152837</v>
      </c>
      <c r="AK87" s="273">
        <v>1154440</v>
      </c>
      <c r="AL87" s="273">
        <v>937721</v>
      </c>
      <c r="AM87" s="273"/>
      <c r="AN87" s="273"/>
      <c r="AO87" s="273">
        <v>401738</v>
      </c>
      <c r="AP87" s="273">
        <v>185939</v>
      </c>
      <c r="AQ87" s="273"/>
      <c r="AR87" s="273"/>
      <c r="AS87" s="273"/>
      <c r="AT87" s="273"/>
      <c r="AU87" s="273"/>
      <c r="AV87" s="273">
        <v>7767265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517570841</v>
      </c>
    </row>
    <row r="88" spans="1:84" x14ac:dyDescent="0.25">
      <c r="A88" s="31" t="s">
        <v>287</v>
      </c>
      <c r="B88" s="16"/>
      <c r="C88" s="273">
        <v>447829</v>
      </c>
      <c r="D88" s="273"/>
      <c r="E88" s="273">
        <v>23993236</v>
      </c>
      <c r="F88" s="273">
        <v>1417301</v>
      </c>
      <c r="G88" s="273"/>
      <c r="H88" s="273">
        <v>751682</v>
      </c>
      <c r="I88" s="273"/>
      <c r="J88" s="273">
        <v>27694</v>
      </c>
      <c r="K88" s="273"/>
      <c r="L88" s="273"/>
      <c r="M88" s="273"/>
      <c r="N88" s="273"/>
      <c r="O88" s="273">
        <v>1331613</v>
      </c>
      <c r="P88" s="273">
        <v>145261364</v>
      </c>
      <c r="Q88" s="273">
        <v>15926677</v>
      </c>
      <c r="R88" s="273">
        <v>33499682</v>
      </c>
      <c r="S88" s="273">
        <v>40566068</v>
      </c>
      <c r="T88" s="273">
        <v>1413786</v>
      </c>
      <c r="U88" s="273">
        <v>122761222</v>
      </c>
      <c r="V88" s="273">
        <v>3461699</v>
      </c>
      <c r="W88" s="273">
        <v>48799194</v>
      </c>
      <c r="X88" s="273">
        <v>88478868</v>
      </c>
      <c r="Y88" s="273">
        <v>155030457</v>
      </c>
      <c r="Z88" s="273">
        <v>45037582</v>
      </c>
      <c r="AA88" s="273">
        <v>7912851</v>
      </c>
      <c r="AB88" s="273">
        <v>203407439</v>
      </c>
      <c r="AC88" s="273">
        <v>4022585</v>
      </c>
      <c r="AD88" s="273">
        <v>399512</v>
      </c>
      <c r="AE88" s="273">
        <v>4611480</v>
      </c>
      <c r="AF88" s="273"/>
      <c r="AG88" s="273">
        <v>106471696</v>
      </c>
      <c r="AH88" s="273"/>
      <c r="AI88" s="273"/>
      <c r="AJ88" s="273">
        <v>38592199</v>
      </c>
      <c r="AK88" s="273">
        <v>923927</v>
      </c>
      <c r="AL88" s="273">
        <v>884734</v>
      </c>
      <c r="AM88" s="273"/>
      <c r="AN88" s="273"/>
      <c r="AO88" s="273">
        <v>7462046</v>
      </c>
      <c r="AP88" s="273">
        <v>223985611</v>
      </c>
      <c r="AQ88" s="273"/>
      <c r="AR88" s="273"/>
      <c r="AS88" s="273"/>
      <c r="AT88" s="273"/>
      <c r="AU88" s="273"/>
      <c r="AV88" s="273">
        <v>85645848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1412525882</v>
      </c>
    </row>
    <row r="89" spans="1:84" x14ac:dyDescent="0.25">
      <c r="A89" s="21" t="s">
        <v>288</v>
      </c>
      <c r="B89" s="16"/>
      <c r="C89" s="25">
        <f t="shared" ref="C89:AV89" si="21">C87+C88</f>
        <v>19150372</v>
      </c>
      <c r="D89" s="25">
        <f t="shared" si="21"/>
        <v>0</v>
      </c>
      <c r="E89" s="25">
        <f t="shared" si="21"/>
        <v>148119692</v>
      </c>
      <c r="F89" s="25">
        <f t="shared" si="21"/>
        <v>10825538</v>
      </c>
      <c r="G89" s="25">
        <f t="shared" si="21"/>
        <v>0</v>
      </c>
      <c r="H89" s="25">
        <f t="shared" si="21"/>
        <v>18672032</v>
      </c>
      <c r="I89" s="25">
        <f t="shared" si="21"/>
        <v>0</v>
      </c>
      <c r="J89" s="25">
        <f t="shared" si="21"/>
        <v>7798266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18672721</v>
      </c>
      <c r="P89" s="25">
        <f t="shared" si="21"/>
        <v>200738283</v>
      </c>
      <c r="Q89" s="25">
        <f t="shared" si="21"/>
        <v>22309216</v>
      </c>
      <c r="R89" s="25">
        <f t="shared" si="21"/>
        <v>45032994</v>
      </c>
      <c r="S89" s="25">
        <f t="shared" si="21"/>
        <v>54966115</v>
      </c>
      <c r="T89" s="25">
        <f t="shared" si="21"/>
        <v>4035352</v>
      </c>
      <c r="U89" s="25">
        <f t="shared" si="21"/>
        <v>165322390</v>
      </c>
      <c r="V89" s="25">
        <f t="shared" si="21"/>
        <v>3673576</v>
      </c>
      <c r="W89" s="25">
        <f t="shared" si="21"/>
        <v>53961091</v>
      </c>
      <c r="X89" s="25">
        <f t="shared" si="21"/>
        <v>116072591</v>
      </c>
      <c r="Y89" s="25">
        <f t="shared" si="21"/>
        <v>199586233</v>
      </c>
      <c r="Z89" s="25">
        <f t="shared" si="21"/>
        <v>45435736</v>
      </c>
      <c r="AA89" s="25">
        <f t="shared" si="21"/>
        <v>8904630</v>
      </c>
      <c r="AB89" s="25">
        <f t="shared" si="21"/>
        <v>231712621</v>
      </c>
      <c r="AC89" s="25">
        <f t="shared" si="21"/>
        <v>19379445</v>
      </c>
      <c r="AD89" s="25">
        <f t="shared" si="21"/>
        <v>4124351</v>
      </c>
      <c r="AE89" s="25">
        <f t="shared" si="21"/>
        <v>7253256</v>
      </c>
      <c r="AF89" s="25">
        <f t="shared" si="21"/>
        <v>0</v>
      </c>
      <c r="AG89" s="25">
        <f t="shared" si="21"/>
        <v>156255917</v>
      </c>
      <c r="AH89" s="25">
        <f t="shared" si="21"/>
        <v>0</v>
      </c>
      <c r="AI89" s="25">
        <f t="shared" si="21"/>
        <v>0</v>
      </c>
      <c r="AJ89" s="25">
        <f t="shared" si="21"/>
        <v>38745036</v>
      </c>
      <c r="AK89" s="25">
        <f t="shared" si="21"/>
        <v>2078367</v>
      </c>
      <c r="AL89" s="25">
        <f t="shared" si="21"/>
        <v>1822455</v>
      </c>
      <c r="AM89" s="25">
        <f t="shared" si="21"/>
        <v>0</v>
      </c>
      <c r="AN89" s="25">
        <f t="shared" si="21"/>
        <v>0</v>
      </c>
      <c r="AO89" s="25">
        <f t="shared" si="21"/>
        <v>7863784</v>
      </c>
      <c r="AP89" s="25">
        <f t="shared" si="21"/>
        <v>224171550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93413113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1930096723</v>
      </c>
    </row>
    <row r="90" spans="1:84" x14ac:dyDescent="0.25">
      <c r="A90" s="31" t="s">
        <v>289</v>
      </c>
      <c r="B90" s="25"/>
      <c r="C90" s="273">
        <v>3919</v>
      </c>
      <c r="D90" s="273"/>
      <c r="E90" s="273">
        <v>37811</v>
      </c>
      <c r="F90" s="273">
        <v>13302</v>
      </c>
      <c r="G90" s="273"/>
      <c r="H90" s="273">
        <v>6969</v>
      </c>
      <c r="I90" s="273"/>
      <c r="J90" s="273">
        <v>808</v>
      </c>
      <c r="K90" s="273"/>
      <c r="L90" s="273"/>
      <c r="M90" s="273"/>
      <c r="N90" s="273"/>
      <c r="O90" s="273">
        <v>1482</v>
      </c>
      <c r="P90" s="273">
        <v>15165</v>
      </c>
      <c r="Q90" s="273">
        <v>5774</v>
      </c>
      <c r="R90" s="273">
        <v>311</v>
      </c>
      <c r="S90" s="273">
        <v>5741</v>
      </c>
      <c r="T90" s="273">
        <v>188</v>
      </c>
      <c r="U90" s="273">
        <v>7130</v>
      </c>
      <c r="V90" s="273"/>
      <c r="W90" s="273">
        <v>2043</v>
      </c>
      <c r="X90" s="273">
        <v>1659</v>
      </c>
      <c r="Y90" s="273">
        <v>13494</v>
      </c>
      <c r="Z90" s="273">
        <v>6535</v>
      </c>
      <c r="AA90" s="273">
        <v>1881</v>
      </c>
      <c r="AB90" s="273">
        <v>7871</v>
      </c>
      <c r="AC90" s="273">
        <v>1696</v>
      </c>
      <c r="AD90" s="273">
        <v>6324</v>
      </c>
      <c r="AE90" s="273">
        <v>2131</v>
      </c>
      <c r="AF90" s="273"/>
      <c r="AG90" s="273">
        <v>9499</v>
      </c>
      <c r="AH90" s="273"/>
      <c r="AI90" s="273"/>
      <c r="AJ90" s="273">
        <v>17230</v>
      </c>
      <c r="AK90" s="273">
        <v>266</v>
      </c>
      <c r="AL90" s="273">
        <v>126</v>
      </c>
      <c r="AM90" s="273"/>
      <c r="AN90" s="273"/>
      <c r="AO90" s="273">
        <v>2444</v>
      </c>
      <c r="AP90" s="273">
        <v>203700</v>
      </c>
      <c r="AQ90" s="273"/>
      <c r="AR90" s="273"/>
      <c r="AS90" s="273"/>
      <c r="AT90" s="273"/>
      <c r="AU90" s="273"/>
      <c r="AV90" s="273">
        <v>23047</v>
      </c>
      <c r="AW90" s="273"/>
      <c r="AX90" s="273"/>
      <c r="AY90" s="273">
        <v>8913</v>
      </c>
      <c r="AZ90" s="273"/>
      <c r="BA90" s="273">
        <v>1255</v>
      </c>
      <c r="BB90" s="273"/>
      <c r="BC90" s="273"/>
      <c r="BD90" s="273">
        <v>6070</v>
      </c>
      <c r="BE90" s="273">
        <v>224068</v>
      </c>
      <c r="BF90" s="273">
        <v>3380</v>
      </c>
      <c r="BG90" s="273"/>
      <c r="BH90" s="273">
        <v>8912</v>
      </c>
      <c r="BI90" s="273">
        <v>1515</v>
      </c>
      <c r="BJ90" s="273">
        <v>9801</v>
      </c>
      <c r="BK90" s="273">
        <v>1949</v>
      </c>
      <c r="BL90" s="273">
        <v>2729</v>
      </c>
      <c r="BM90" s="273"/>
      <c r="BN90" s="273">
        <v>5012</v>
      </c>
      <c r="BO90" s="273"/>
      <c r="BP90" s="273">
        <v>467</v>
      </c>
      <c r="BQ90" s="273"/>
      <c r="BR90" s="273">
        <v>3564</v>
      </c>
      <c r="BS90" s="273">
        <v>3804</v>
      </c>
      <c r="BT90" s="273"/>
      <c r="BU90" s="273"/>
      <c r="BV90" s="273">
        <v>6770</v>
      </c>
      <c r="BW90" s="273">
        <v>996</v>
      </c>
      <c r="BX90" s="273">
        <v>2186</v>
      </c>
      <c r="BY90" s="273">
        <v>1762</v>
      </c>
      <c r="BZ90" s="273"/>
      <c r="CA90" s="273"/>
      <c r="CB90" s="273"/>
      <c r="CC90" s="273">
        <v>102615</v>
      </c>
      <c r="CD90" s="224" t="s">
        <v>247</v>
      </c>
      <c r="CE90" s="25">
        <f t="shared" si="20"/>
        <v>794314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f>C59*2.8</f>
        <v>6512.7999999999993</v>
      </c>
      <c r="D91" s="273">
        <f t="shared" ref="D91:H91" si="22">D59*2.8</f>
        <v>0</v>
      </c>
      <c r="E91" s="273">
        <f t="shared" si="22"/>
        <v>89115.599999999991</v>
      </c>
      <c r="F91" s="273">
        <f t="shared" si="22"/>
        <v>6076</v>
      </c>
      <c r="G91" s="273">
        <f t="shared" si="22"/>
        <v>0</v>
      </c>
      <c r="H91" s="273">
        <f t="shared" si="22"/>
        <v>11390.4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/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113094.79999999999</v>
      </c>
      <c r="CF91" s="25">
        <f>AY59-CE91</f>
        <v>-113094.79999999999</v>
      </c>
    </row>
    <row r="92" spans="1:84" x14ac:dyDescent="0.25">
      <c r="A92" s="21" t="s">
        <v>291</v>
      </c>
      <c r="B92" s="16"/>
      <c r="C92" s="273">
        <f>79744.17*(C90/211019)</f>
        <v>1480.9917696036848</v>
      </c>
      <c r="D92" s="273">
        <f t="shared" ref="D92:AW92" si="23">79744.17*(D90/211019)</f>
        <v>0</v>
      </c>
      <c r="E92" s="273">
        <f t="shared" si="23"/>
        <v>14288.793008544255</v>
      </c>
      <c r="F92" s="273">
        <f t="shared" si="23"/>
        <v>5026.8314670242962</v>
      </c>
      <c r="G92" s="273">
        <f t="shared" si="23"/>
        <v>0</v>
      </c>
      <c r="H92" s="273">
        <f t="shared" si="23"/>
        <v>2633.5880689890487</v>
      </c>
      <c r="I92" s="273">
        <f t="shared" si="23"/>
        <v>0</v>
      </c>
      <c r="J92" s="273">
        <f t="shared" si="23"/>
        <v>305.34354423061433</v>
      </c>
      <c r="K92" s="273">
        <f t="shared" si="23"/>
        <v>0</v>
      </c>
      <c r="L92" s="273">
        <f t="shared" si="23"/>
        <v>0</v>
      </c>
      <c r="M92" s="273">
        <f t="shared" si="23"/>
        <v>0</v>
      </c>
      <c r="N92" s="273">
        <f t="shared" si="23"/>
        <v>0</v>
      </c>
      <c r="O92" s="273">
        <f t="shared" si="23"/>
        <v>560.04843137347814</v>
      </c>
      <c r="P92" s="273">
        <f t="shared" si="23"/>
        <v>5730.8599607144379</v>
      </c>
      <c r="Q92" s="273">
        <f t="shared" si="23"/>
        <v>2181.9970598856025</v>
      </c>
      <c r="R92" s="273">
        <f t="shared" si="23"/>
        <v>117.52703249470426</v>
      </c>
      <c r="S92" s="273">
        <f t="shared" si="23"/>
        <v>2169.5263458266791</v>
      </c>
      <c r="T92" s="273">
        <f t="shared" si="23"/>
        <v>71.045280093261738</v>
      </c>
      <c r="U92" s="273">
        <f t="shared" si="23"/>
        <v>2694.4300375795542</v>
      </c>
      <c r="V92" s="273">
        <f t="shared" si="23"/>
        <v>0</v>
      </c>
      <c r="W92" s="273">
        <f t="shared" si="23"/>
        <v>772.05057037517952</v>
      </c>
      <c r="X92" s="273">
        <f t="shared" si="23"/>
        <v>626.93680678043211</v>
      </c>
      <c r="Y92" s="273">
        <f t="shared" si="23"/>
        <v>5099.3883488216707</v>
      </c>
      <c r="Z92" s="273">
        <f t="shared" si="23"/>
        <v>2469.5792840929016</v>
      </c>
      <c r="AA92" s="273">
        <f t="shared" si="23"/>
        <v>710.83070135864546</v>
      </c>
      <c r="AB92" s="273">
        <f t="shared" si="23"/>
        <v>2974.4542532662931</v>
      </c>
      <c r="AC92" s="273">
        <f t="shared" si="23"/>
        <v>640.91912254346767</v>
      </c>
      <c r="AD92" s="273">
        <f t="shared" si="23"/>
        <v>2389.8422942009961</v>
      </c>
      <c r="AE92" s="273">
        <f t="shared" si="23"/>
        <v>805.30580786564235</v>
      </c>
      <c r="AF92" s="273">
        <f t="shared" si="23"/>
        <v>0</v>
      </c>
      <c r="AG92" s="273">
        <f t="shared" si="23"/>
        <v>3589.6761468398577</v>
      </c>
      <c r="AH92" s="273">
        <f t="shared" si="23"/>
        <v>0</v>
      </c>
      <c r="AI92" s="273">
        <f t="shared" si="23"/>
        <v>0</v>
      </c>
      <c r="AJ92" s="273">
        <f t="shared" si="23"/>
        <v>6511.2243404622322</v>
      </c>
      <c r="AK92" s="273">
        <f t="shared" si="23"/>
        <v>100.52151332344481</v>
      </c>
      <c r="AL92" s="273">
        <f t="shared" si="23"/>
        <v>47.615453679526489</v>
      </c>
      <c r="AM92" s="273">
        <f t="shared" si="23"/>
        <v>0</v>
      </c>
      <c r="AN92" s="273">
        <f t="shared" si="23"/>
        <v>0</v>
      </c>
      <c r="AO92" s="273">
        <f t="shared" si="23"/>
        <v>923.58864121240265</v>
      </c>
      <c r="AP92" s="273">
        <f t="shared" si="23"/>
        <v>76978.316781901143</v>
      </c>
      <c r="AQ92" s="273">
        <f t="shared" si="23"/>
        <v>0</v>
      </c>
      <c r="AR92" s="273">
        <f t="shared" si="23"/>
        <v>0</v>
      </c>
      <c r="AS92" s="273">
        <f t="shared" si="23"/>
        <v>0</v>
      </c>
      <c r="AT92" s="273">
        <f t="shared" si="23"/>
        <v>0</v>
      </c>
      <c r="AU92" s="273">
        <f t="shared" si="23"/>
        <v>0</v>
      </c>
      <c r="AV92" s="273">
        <f t="shared" si="23"/>
        <v>8709.4711186670393</v>
      </c>
      <c r="AW92" s="273">
        <f t="shared" si="23"/>
        <v>0</v>
      </c>
      <c r="AX92" s="264" t="s">
        <v>247</v>
      </c>
      <c r="AY92" s="264" t="s">
        <v>247</v>
      </c>
      <c r="AZ92" s="24" t="s">
        <v>247</v>
      </c>
      <c r="BA92" s="273">
        <f t="shared" ref="BA92:BC92" si="24">79744.17*(BA90/211019)</f>
        <v>474.26503466512497</v>
      </c>
      <c r="BB92" s="273">
        <f t="shared" si="24"/>
        <v>0</v>
      </c>
      <c r="BC92" s="273">
        <f t="shared" si="24"/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f t="shared" ref="BH92:BM92" si="25">79744.17*(BH90/211019)</f>
        <v>3367.8485967614292</v>
      </c>
      <c r="BI92" s="273">
        <f t="shared" si="25"/>
        <v>572.51914543240173</v>
      </c>
      <c r="BJ92" s="24" t="s">
        <v>247</v>
      </c>
      <c r="BK92" s="273">
        <f t="shared" si="25"/>
        <v>736.52793032854856</v>
      </c>
      <c r="BL92" s="273">
        <f t="shared" si="25"/>
        <v>1031.2902626303792</v>
      </c>
      <c r="BM92" s="273">
        <f t="shared" si="25"/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f t="shared" ref="BS92:CB92" si="26">79744.17*(BS90/211019)</f>
        <v>1437.5332206104663</v>
      </c>
      <c r="BT92" s="273">
        <f t="shared" si="26"/>
        <v>0</v>
      </c>
      <c r="BU92" s="273">
        <f t="shared" si="26"/>
        <v>0</v>
      </c>
      <c r="BV92" s="273">
        <f t="shared" si="26"/>
        <v>2558.3858842094787</v>
      </c>
      <c r="BW92" s="273">
        <f t="shared" si="26"/>
        <v>376.38882432387607</v>
      </c>
      <c r="BX92" s="273">
        <f t="shared" si="26"/>
        <v>826.09033129718171</v>
      </c>
      <c r="BY92" s="273">
        <f t="shared" si="26"/>
        <v>665.86055066131485</v>
      </c>
      <c r="BZ92" s="273">
        <f t="shared" si="26"/>
        <v>0</v>
      </c>
      <c r="CA92" s="273">
        <f t="shared" si="26"/>
        <v>0</v>
      </c>
      <c r="CB92" s="273">
        <f t="shared" si="26"/>
        <v>0</v>
      </c>
      <c r="CC92" s="24" t="s">
        <v>247</v>
      </c>
      <c r="CD92" s="24" t="s">
        <v>247</v>
      </c>
      <c r="CE92" s="25">
        <f t="shared" si="20"/>
        <v>162657.41297267069</v>
      </c>
      <c r="CF92" s="16"/>
    </row>
    <row r="93" spans="1:84" x14ac:dyDescent="0.25">
      <c r="A93" s="21" t="s">
        <v>292</v>
      </c>
      <c r="B93" s="16"/>
      <c r="C93" s="273">
        <v>39602.47</v>
      </c>
      <c r="D93" s="273"/>
      <c r="E93" s="273">
        <v>428865.82</v>
      </c>
      <c r="F93" s="273">
        <v>152921.46</v>
      </c>
      <c r="G93" s="273"/>
      <c r="H93" s="273">
        <v>13897.27</v>
      </c>
      <c r="I93" s="273"/>
      <c r="J93" s="273"/>
      <c r="K93" s="273"/>
      <c r="L93" s="273"/>
      <c r="M93" s="273"/>
      <c r="N93" s="273"/>
      <c r="O93" s="273"/>
      <c r="P93" s="273">
        <v>72987.69</v>
      </c>
      <c r="Q93" s="273">
        <v>33736.35</v>
      </c>
      <c r="R93" s="273"/>
      <c r="S93" s="273">
        <v>8426.85</v>
      </c>
      <c r="T93" s="273"/>
      <c r="U93" s="273"/>
      <c r="V93" s="273">
        <v>6587.31</v>
      </c>
      <c r="W93" s="273">
        <v>10728.65</v>
      </c>
      <c r="X93" s="273">
        <v>31076.47</v>
      </c>
      <c r="Y93" s="273">
        <v>50624.76</v>
      </c>
      <c r="Z93" s="273">
        <v>36727.659999999996</v>
      </c>
      <c r="AA93" s="273">
        <v>40820.36</v>
      </c>
      <c r="AB93" s="273"/>
      <c r="AC93" s="273"/>
      <c r="AD93" s="273"/>
      <c r="AE93" s="273">
        <v>3066.86</v>
      </c>
      <c r="AF93" s="273"/>
      <c r="AG93" s="273">
        <v>134196.85</v>
      </c>
      <c r="AH93" s="273"/>
      <c r="AI93" s="273"/>
      <c r="AJ93" s="273"/>
      <c r="AK93" s="273"/>
      <c r="AL93" s="273"/>
      <c r="AM93" s="273"/>
      <c r="AN93" s="273"/>
      <c r="AO93" s="273">
        <v>47098.080000000002</v>
      </c>
      <c r="AP93" s="273">
        <v>3157.81</v>
      </c>
      <c r="AQ93" s="273"/>
      <c r="AR93" s="273"/>
      <c r="AS93" s="273"/>
      <c r="AT93" s="273"/>
      <c r="AU93" s="273"/>
      <c r="AV93" s="273">
        <v>56306.270000000004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1170828.9900000002</v>
      </c>
      <c r="CF93" s="25">
        <f>BA59</f>
        <v>0</v>
      </c>
    </row>
    <row r="94" spans="1:84" x14ac:dyDescent="0.25">
      <c r="A94" s="21" t="s">
        <v>293</v>
      </c>
      <c r="B94" s="16"/>
      <c r="C94" s="277">
        <v>20.04</v>
      </c>
      <c r="D94" s="277"/>
      <c r="E94" s="277">
        <v>133.35000000000002</v>
      </c>
      <c r="F94" s="277">
        <v>31.39</v>
      </c>
      <c r="G94" s="277"/>
      <c r="H94" s="277">
        <v>9.2899999999999991</v>
      </c>
      <c r="I94" s="277"/>
      <c r="J94" s="277">
        <v>4.67</v>
      </c>
      <c r="K94" s="277"/>
      <c r="L94" s="277"/>
      <c r="M94" s="277"/>
      <c r="N94" s="277"/>
      <c r="O94" s="277">
        <v>8.35</v>
      </c>
      <c r="P94" s="274">
        <v>23.500000000000007</v>
      </c>
      <c r="Q94" s="274">
        <v>24.380000000000003</v>
      </c>
      <c r="R94" s="274"/>
      <c r="S94" s="278"/>
      <c r="T94" s="278">
        <v>5.29</v>
      </c>
      <c r="U94" s="279"/>
      <c r="V94" s="274"/>
      <c r="W94" s="274"/>
      <c r="X94" s="274"/>
      <c r="Y94" s="274">
        <v>6.0500000000000007</v>
      </c>
      <c r="Z94" s="274">
        <v>1.57</v>
      </c>
      <c r="AA94" s="274"/>
      <c r="AB94" s="278"/>
      <c r="AC94" s="274"/>
      <c r="AD94" s="274">
        <v>3.06</v>
      </c>
      <c r="AE94" s="274"/>
      <c r="AF94" s="274"/>
      <c r="AG94" s="274">
        <v>46.31</v>
      </c>
      <c r="AH94" s="274"/>
      <c r="AI94" s="274"/>
      <c r="AJ94" s="274">
        <v>18.480000000000004</v>
      </c>
      <c r="AK94" s="274"/>
      <c r="AL94" s="274"/>
      <c r="AM94" s="274"/>
      <c r="AN94" s="274"/>
      <c r="AO94" s="274">
        <v>12.219999999999999</v>
      </c>
      <c r="AP94" s="274">
        <v>70.31</v>
      </c>
      <c r="AQ94" s="274"/>
      <c r="AR94" s="274"/>
      <c r="AS94" s="274"/>
      <c r="AT94" s="274"/>
      <c r="AU94" s="274"/>
      <c r="AV94" s="278">
        <v>57.449999999999996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475.71000000000004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98273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8836</v>
      </c>
      <c r="D127" s="295">
        <v>41730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1115</v>
      </c>
      <c r="D130" s="295">
        <v>2863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12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89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21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15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137</v>
      </c>
    </row>
    <row r="144" spans="1:5" x14ac:dyDescent="0.25">
      <c r="A144" s="16" t="s">
        <v>348</v>
      </c>
      <c r="B144" s="35" t="s">
        <v>299</v>
      </c>
      <c r="C144" s="294">
        <v>137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21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5833</v>
      </c>
      <c r="C154" s="295">
        <v>1871</v>
      </c>
      <c r="D154" s="295">
        <v>2247</v>
      </c>
      <c r="E154" s="25">
        <f>SUM(B154:D154)</f>
        <v>9951</v>
      </c>
    </row>
    <row r="155" spans="1:6" x14ac:dyDescent="0.25">
      <c r="A155" s="16" t="s">
        <v>241</v>
      </c>
      <c r="B155" s="295">
        <v>26140</v>
      </c>
      <c r="C155" s="295">
        <v>8383</v>
      </c>
      <c r="D155" s="295">
        <v>10070</v>
      </c>
      <c r="E155" s="25">
        <f>SUM(B155:D155)</f>
        <v>44593</v>
      </c>
    </row>
    <row r="156" spans="1:6" x14ac:dyDescent="0.25">
      <c r="A156" s="16" t="s">
        <v>355</v>
      </c>
      <c r="B156" s="295">
        <v>54095</v>
      </c>
      <c r="C156" s="295">
        <v>16681</v>
      </c>
      <c r="D156" s="295">
        <v>37661</v>
      </c>
      <c r="E156" s="25">
        <f>SUM(B156:D156)</f>
        <v>108437</v>
      </c>
    </row>
    <row r="157" spans="1:6" x14ac:dyDescent="0.25">
      <c r="A157" s="16" t="s">
        <v>286</v>
      </c>
      <c r="B157" s="295">
        <v>303288644</v>
      </c>
      <c r="C157" s="295">
        <v>97209655</v>
      </c>
      <c r="D157" s="295">
        <v>117072542</v>
      </c>
      <c r="E157" s="25">
        <f>SUM(B157:D157)</f>
        <v>517570841</v>
      </c>
      <c r="F157" s="14"/>
    </row>
    <row r="158" spans="1:6" x14ac:dyDescent="0.25">
      <c r="A158" s="16" t="s">
        <v>287</v>
      </c>
      <c r="B158" s="295">
        <v>671933121</v>
      </c>
      <c r="C158" s="295">
        <v>217710228</v>
      </c>
      <c r="D158" s="295">
        <v>522882533</v>
      </c>
      <c r="E158" s="25">
        <f>SUM(B158:D158)</f>
        <v>1412525882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5399064.120000001</v>
      </c>
      <c r="C173" s="272">
        <v>15929005.819999997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18220666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173078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2293357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26234991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346764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11268465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6073139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64610460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1290868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1711694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3002562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5007395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3045719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8053114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2911382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3739467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6650849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16228496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16228496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11688723.079999998</v>
      </c>
      <c r="C211" s="292">
        <v>0</v>
      </c>
      <c r="D211" s="295"/>
      <c r="E211" s="25">
        <f t="shared" ref="E211:E219" si="27">SUM(B211:C211)-D211</f>
        <v>11688723.079999998</v>
      </c>
    </row>
    <row r="212" spans="1:5" x14ac:dyDescent="0.25">
      <c r="A212" s="16" t="s">
        <v>390</v>
      </c>
      <c r="B212" s="292">
        <v>7274733.0499999998</v>
      </c>
      <c r="C212" s="292">
        <v>0</v>
      </c>
      <c r="D212" s="295"/>
      <c r="E212" s="25">
        <f t="shared" si="27"/>
        <v>7274733.0499999998</v>
      </c>
    </row>
    <row r="213" spans="1:5" x14ac:dyDescent="0.25">
      <c r="A213" s="16" t="s">
        <v>391</v>
      </c>
      <c r="B213" s="292">
        <f>124273930.5+8111365.26</f>
        <v>132385295.76000001</v>
      </c>
      <c r="C213" s="292">
        <v>28487450.740000002</v>
      </c>
      <c r="D213" s="295">
        <v>714726.03</v>
      </c>
      <c r="E213" s="25">
        <f t="shared" si="27"/>
        <v>160158020.47</v>
      </c>
    </row>
    <row r="214" spans="1:5" x14ac:dyDescent="0.25">
      <c r="A214" s="16" t="s">
        <v>392</v>
      </c>
      <c r="B214" s="292"/>
      <c r="C214" s="292"/>
      <c r="D214" s="295"/>
      <c r="E214" s="25">
        <f t="shared" si="27"/>
        <v>0</v>
      </c>
    </row>
    <row r="215" spans="1:5" x14ac:dyDescent="0.25">
      <c r="A215" s="16" t="s">
        <v>393</v>
      </c>
      <c r="B215" s="292">
        <v>16766322.939999999</v>
      </c>
      <c r="C215" s="292">
        <v>464440.92000000004</v>
      </c>
      <c r="D215" s="295">
        <v>600987.5</v>
      </c>
      <c r="E215" s="25">
        <f t="shared" si="27"/>
        <v>16629776.359999999</v>
      </c>
    </row>
    <row r="216" spans="1:5" x14ac:dyDescent="0.25">
      <c r="A216" s="16" t="s">
        <v>394</v>
      </c>
      <c r="B216" s="292">
        <f>126504745.41+1524264.75</f>
        <v>128029010.16</v>
      </c>
      <c r="C216" s="292">
        <v>8452202.259999929</v>
      </c>
      <c r="D216" s="295">
        <f>9086508.82+209739.26</f>
        <v>9296248.0800000001</v>
      </c>
      <c r="E216" s="25">
        <f t="shared" si="27"/>
        <v>127184964.33999993</v>
      </c>
    </row>
    <row r="217" spans="1:5" x14ac:dyDescent="0.25">
      <c r="A217" s="16" t="s">
        <v>395</v>
      </c>
      <c r="B217" s="292">
        <v>1994568.3000000003</v>
      </c>
      <c r="C217" s="292">
        <v>151221.71999999997</v>
      </c>
      <c r="D217" s="295">
        <v>0</v>
      </c>
      <c r="E217" s="25">
        <f t="shared" si="27"/>
        <v>2145790.0200000005</v>
      </c>
    </row>
    <row r="218" spans="1:5" x14ac:dyDescent="0.25">
      <c r="A218" s="16" t="s">
        <v>396</v>
      </c>
      <c r="B218" s="292">
        <v>16027133.529999999</v>
      </c>
      <c r="C218" s="292">
        <v>1355717.8399999999</v>
      </c>
      <c r="D218" s="295">
        <v>17399.669999999998</v>
      </c>
      <c r="E218" s="25">
        <f t="shared" si="27"/>
        <v>17365451.699999996</v>
      </c>
    </row>
    <row r="219" spans="1:5" x14ac:dyDescent="0.25">
      <c r="A219" s="16" t="s">
        <v>397</v>
      </c>
      <c r="B219" s="292">
        <v>1562279.58</v>
      </c>
      <c r="C219" s="292">
        <f>542783.9-1011587.23</f>
        <v>-468803.32999999996</v>
      </c>
      <c r="D219" s="295">
        <v>0</v>
      </c>
      <c r="E219" s="25">
        <f t="shared" si="27"/>
        <v>1093476.25</v>
      </c>
    </row>
    <row r="220" spans="1:5" x14ac:dyDescent="0.25">
      <c r="A220" s="16" t="s">
        <v>229</v>
      </c>
      <c r="B220" s="25">
        <f>SUM(B211:B219)</f>
        <v>315728066.39999998</v>
      </c>
      <c r="C220" s="225">
        <f>SUM(C211:C219)</f>
        <v>38442230.149999931</v>
      </c>
      <c r="D220" s="25">
        <f>SUM(D211:D219)</f>
        <v>10629361.279999999</v>
      </c>
      <c r="E220" s="25">
        <f>SUM(E211:E219)</f>
        <v>343540935.26999986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4936279.9099999936</v>
      </c>
      <c r="C225" s="292">
        <v>214755.05000000075</v>
      </c>
      <c r="D225" s="295"/>
      <c r="E225" s="25">
        <f t="shared" ref="E225:E232" si="28">SUM(B225:C225)-D225</f>
        <v>5151034.9599999944</v>
      </c>
    </row>
    <row r="226" spans="1:6" x14ac:dyDescent="0.25">
      <c r="A226" s="16" t="s">
        <v>391</v>
      </c>
      <c r="B226" s="292">
        <f>78180561.2999989+3133188.32</f>
        <v>81313749.619998887</v>
      </c>
      <c r="C226" s="292">
        <f>5048370.97000025+223406.04</f>
        <v>5271777.0100002503</v>
      </c>
      <c r="D226" s="295">
        <v>712658.38</v>
      </c>
      <c r="E226" s="25">
        <f t="shared" si="28"/>
        <v>85872868.249999136</v>
      </c>
    </row>
    <row r="227" spans="1:6" x14ac:dyDescent="0.25">
      <c r="A227" s="16" t="s">
        <v>392</v>
      </c>
      <c r="B227" s="292"/>
      <c r="C227" s="292"/>
      <c r="D227" s="295"/>
      <c r="E227" s="25">
        <f t="shared" si="28"/>
        <v>0</v>
      </c>
    </row>
    <row r="228" spans="1:6" x14ac:dyDescent="0.25">
      <c r="A228" s="16" t="s">
        <v>393</v>
      </c>
      <c r="B228" s="292">
        <v>13783239.100000085</v>
      </c>
      <c r="C228" s="292">
        <v>240790.19999999838</v>
      </c>
      <c r="D228" s="295">
        <f>600987.5</f>
        <v>600987.5</v>
      </c>
      <c r="E228" s="25">
        <f t="shared" si="28"/>
        <v>13423041.800000085</v>
      </c>
    </row>
    <row r="229" spans="1:6" x14ac:dyDescent="0.25">
      <c r="A229" s="16" t="s">
        <v>394</v>
      </c>
      <c r="B229" s="292">
        <v>77334046.139985725</v>
      </c>
      <c r="C229" s="292">
        <f>11957905.0499945+370076.66</f>
        <v>12327981.709994501</v>
      </c>
      <c r="D229" s="295">
        <f>8895348.2+370076.66</f>
        <v>9265424.8599999994</v>
      </c>
      <c r="E229" s="25">
        <f t="shared" si="28"/>
        <v>80396602.989980221</v>
      </c>
    </row>
    <row r="230" spans="1:6" x14ac:dyDescent="0.25">
      <c r="A230" s="16" t="s">
        <v>395</v>
      </c>
      <c r="B230" s="292">
        <v>261268.0400000012</v>
      </c>
      <c r="C230" s="292">
        <v>711543.11</v>
      </c>
      <c r="D230" s="295">
        <v>0</v>
      </c>
      <c r="E230" s="25">
        <f t="shared" si="28"/>
        <v>972811.15000000119</v>
      </c>
    </row>
    <row r="231" spans="1:6" x14ac:dyDescent="0.25">
      <c r="A231" s="16" t="s">
        <v>396</v>
      </c>
      <c r="B231" s="292">
        <v>8256875.6500000125</v>
      </c>
      <c r="C231" s="292">
        <v>1431081.1000000078</v>
      </c>
      <c r="D231" s="295">
        <v>17399.669999999998</v>
      </c>
      <c r="E231" s="25">
        <f t="shared" si="28"/>
        <v>9670557.0800000206</v>
      </c>
    </row>
    <row r="232" spans="1:6" x14ac:dyDescent="0.25">
      <c r="A232" s="16" t="s">
        <v>397</v>
      </c>
      <c r="B232" s="292"/>
      <c r="C232" s="292"/>
      <c r="D232" s="295"/>
      <c r="E232" s="25">
        <f t="shared" si="28"/>
        <v>0</v>
      </c>
    </row>
    <row r="233" spans="1:6" x14ac:dyDescent="0.25">
      <c r="A233" s="16" t="s">
        <v>229</v>
      </c>
      <c r="B233" s="25">
        <f>SUM(B224:B232)</f>
        <v>185885458.45998469</v>
      </c>
      <c r="C233" s="225">
        <f>SUM(C224:C232)</f>
        <v>20197928.179994758</v>
      </c>
      <c r="D233" s="25">
        <f>SUM(D224:D232)</f>
        <v>10596470.409999998</v>
      </c>
      <c r="E233" s="25">
        <f>SUM(E224:E232)</f>
        <v>195486916.22997946</v>
      </c>
    </row>
    <row r="234" spans="1:6" x14ac:dyDescent="0.25">
      <c r="A234" s="16"/>
      <c r="B234" s="16"/>
      <c r="C234" s="22"/>
      <c r="D234" s="16"/>
      <c r="E234" s="16"/>
      <c r="F234" s="11">
        <f>E220-E233</f>
        <v>148054019.04002041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5" t="s">
        <v>400</v>
      </c>
      <c r="C236" s="345"/>
      <c r="D236" s="30"/>
      <c r="E236" s="30"/>
    </row>
    <row r="237" spans="1:6" x14ac:dyDescent="0.25">
      <c r="A237" s="43" t="s">
        <v>400</v>
      </c>
      <c r="B237" s="30"/>
      <c r="C237" s="292">
        <v>16132988</v>
      </c>
      <c r="D237" s="32">
        <f>C237</f>
        <v>16132988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743990808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211334967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15486646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67965809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305966406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1752655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1346497291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9455.1270561542824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4638130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9417114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14055244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1376685523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12621602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87622930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250735074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188240253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23376225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8012943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11333426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205461947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154290103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154290103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11688723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7274733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160540448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16794320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114614831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17365452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15341917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343620424</v>
      </c>
      <c r="E291" s="16"/>
    </row>
    <row r="292" spans="1:5" x14ac:dyDescent="0.25">
      <c r="A292" s="16" t="s">
        <v>439</v>
      </c>
      <c r="B292" s="35" t="s">
        <v>299</v>
      </c>
      <c r="C292" s="292">
        <v>195486915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148133509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11502027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147878965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159380992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667266551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667266551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25697920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50959089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653321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24523772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11129402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11164101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124127605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2779946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193011139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153765523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349556608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11164101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338392507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204746439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/>
      <c r="D345" s="16"/>
      <c r="E345" s="16"/>
    </row>
    <row r="346" spans="1:5" x14ac:dyDescent="0.25">
      <c r="A346" s="16" t="s">
        <v>484</v>
      </c>
      <c r="B346" s="35" t="s">
        <v>299</v>
      </c>
      <c r="C346" s="293"/>
      <c r="D346" s="16"/>
      <c r="E346" s="16"/>
    </row>
    <row r="347" spans="1:5" x14ac:dyDescent="0.25">
      <c r="A347" s="16" t="s">
        <v>485</v>
      </c>
      <c r="B347" s="35" t="s">
        <v>299</v>
      </c>
      <c r="C347" s="293"/>
      <c r="D347" s="16"/>
      <c r="E347" s="16"/>
    </row>
    <row r="348" spans="1:5" x14ac:dyDescent="0.25">
      <c r="A348" s="16" t="s">
        <v>486</v>
      </c>
      <c r="B348" s="35" t="s">
        <v>299</v>
      </c>
      <c r="C348" s="293"/>
      <c r="D348" s="16"/>
      <c r="E348" s="16"/>
    </row>
    <row r="349" spans="1:5" x14ac:dyDescent="0.25">
      <c r="A349" s="16" t="s">
        <v>487</v>
      </c>
      <c r="B349" s="35" t="s">
        <v>299</v>
      </c>
      <c r="C349" s="293"/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667266551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667266551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517570841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1412525882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1930096723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16132988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1346497291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14055244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1376685523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553411200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56146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4157668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15701980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1791305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970868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286269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7034249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29998485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29998485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583409685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271880384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64610460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28302720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112409966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4681846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56406921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33162434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3002562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8053114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6571822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16228496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165494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3013368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996198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555023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79027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1587049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6396159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611706884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-28297199</v>
      </c>
      <c r="E417" s="25"/>
    </row>
    <row r="418" spans="1:13" x14ac:dyDescent="0.25">
      <c r="A418" s="25" t="s">
        <v>531</v>
      </c>
      <c r="B418" s="16"/>
      <c r="C418" s="294">
        <v>11830794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3789654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15620448</v>
      </c>
      <c r="E420" s="25"/>
      <c r="F420" s="11">
        <f>D420-C399</f>
        <v>-608048</v>
      </c>
    </row>
    <row r="421" spans="1:13" x14ac:dyDescent="0.25">
      <c r="A421" s="25" t="s">
        <v>534</v>
      </c>
      <c r="B421" s="16"/>
      <c r="C421" s="22"/>
      <c r="D421" s="25">
        <f>D417+D420</f>
        <v>-12676751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-12676751</v>
      </c>
      <c r="E424" s="16"/>
    </row>
    <row r="426" spans="1:13" ht="29.1" customHeight="1" x14ac:dyDescent="0.25">
      <c r="A426" s="346" t="s">
        <v>538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570246</v>
      </c>
      <c r="E612" s="219">
        <f>SUM(C624:D647)+SUM(C668:D713)</f>
        <v>553051754.76911545</v>
      </c>
      <c r="F612" s="219">
        <f>CE64-(AX64+BD64+BE64+BG64+BJ64+BN64+BP64+BQ64+CB64+CC64+CD64)</f>
        <v>111102637</v>
      </c>
      <c r="G612" s="217">
        <f>CE91-(AX91+AY91+BD91+BE91+BG91+BJ91+BN91+BP91+BQ91+CB91+CC91+CD91)</f>
        <v>113094.79999999999</v>
      </c>
      <c r="H612" s="222">
        <f>CE60-(AX60+AY60+AZ60+BD60+BE60+BG60+BJ60+BN60+BO60+BP60+BQ60+BR60+CB60+CC60+CD60)</f>
        <v>1979.6099999999994</v>
      </c>
      <c r="I612" s="217">
        <f>CE92-(AX92+AY92+AZ92+BD92+BE92+BF92+BG92+BJ92+BN92+BO92+BP92+BQ92+BR92+CB92+CC92+CD92)</f>
        <v>162657.41297267069</v>
      </c>
      <c r="J612" s="217">
        <f>CE93-(AX93+AY93+AZ93+BA93+BD93+BE93+BF93+BG93+BJ93+BN93+BO93+BP93+BQ93+BR93+CB93+CC93+CD93)</f>
        <v>1170828.9900000002</v>
      </c>
      <c r="K612" s="217">
        <f>CE89-(AW89+AX89+AY89+AZ89+BA89+BB89+BC89+BD89+BE89+BF89+BG89+BH89+BI89+BJ89+BK89+BL89+BM89+BN89+BO89+BP89+BQ89+BR89+BS89+BT89+BU89+BV89+BW89+BX89+CB89+CC89+CD89)</f>
        <v>1930096723</v>
      </c>
      <c r="L612" s="223">
        <f>CE94-(AW94+AX94+AY94+AZ94+BA94+BB94+BC94+BD94+BE94+BF94+BG94+BH94+BI94+BJ94+BK94+BL94+BM94+BN94+BO94+BP94+BQ94+BR94+BS94+BT94+BU94+BV94+BW94+BX94+BY94+BZ94+CA94+CB94+CC94+CD94)</f>
        <v>475.71000000000004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18113378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9400099</v>
      </c>
      <c r="D615" s="217">
        <f>SUM(C614:C615)</f>
        <v>27513477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564688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3297534</v>
      </c>
      <c r="D617" s="217">
        <f>(D615/D612)*BJ90</f>
        <v>472882.91031765233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3718431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9412356</v>
      </c>
      <c r="D619" s="217">
        <f>(D615/D612)*BN90</f>
        <v>241821.1556486148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25100454</v>
      </c>
      <c r="D620" s="217">
        <f>(D615/D612)*CC90</f>
        <v>4951013.1458265381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2820302</v>
      </c>
      <c r="D621" s="217">
        <f>(D615/D612)*BP90</f>
        <v>22532.019091760398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50602014.230884567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1066767</v>
      </c>
      <c r="D624" s="217">
        <f>(D615/D612)*BD90</f>
        <v>292867.99975799915</v>
      </c>
      <c r="E624" s="219">
        <f>(E623/E612)*SUM(C624:D624)</f>
        <v>124401.1415085109</v>
      </c>
      <c r="F624" s="219">
        <f>SUM(C624:E624)</f>
        <v>1484036.1412665099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4590932</v>
      </c>
      <c r="D625" s="217">
        <f>(D615/D612)*AY90</f>
        <v>430038.30013888737</v>
      </c>
      <c r="E625" s="219">
        <f>(E623/E612)*SUM(C625:D625)</f>
        <v>459398.61575259763</v>
      </c>
      <c r="F625" s="219">
        <f>(F624/F612)*AY64</f>
        <v>-6699.70981477019</v>
      </c>
      <c r="G625" s="217">
        <f>SUM(C625:F625)</f>
        <v>5473669.2060767142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4149949</v>
      </c>
      <c r="D626" s="217">
        <f>(D615/D612)*BR90</f>
        <v>171957.42193369177</v>
      </c>
      <c r="E626" s="219">
        <f>(E623/E612)*SUM(C626:D626)</f>
        <v>395437.07868450828</v>
      </c>
      <c r="F626" s="219">
        <f>(F624/F612)*BR64</f>
        <v>787.73600481733979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634035</v>
      </c>
      <c r="D627" s="217">
        <f>(D615/D612)*BO90</f>
        <v>0</v>
      </c>
      <c r="E627" s="219">
        <f>(E623/E612)*SUM(C627:D627)</f>
        <v>58011.655900581842</v>
      </c>
      <c r="F627" s="219">
        <f>(F624/F612)*BO64</f>
        <v>1502.8748450166743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5411680.7673686156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4850351</v>
      </c>
      <c r="D629" s="217">
        <f>(D615/D612)*BF90</f>
        <v>163079.7099146684</v>
      </c>
      <c r="E629" s="219">
        <f>(E623/E612)*SUM(C629:D629)</f>
        <v>458708.77352982009</v>
      </c>
      <c r="F629" s="219">
        <f>(F624/F612)*BF64</f>
        <v>6381.5779528185749</v>
      </c>
      <c r="G629" s="217">
        <f>(G625/G612)*BF91</f>
        <v>0</v>
      </c>
      <c r="H629" s="219">
        <f>(H628/H612)*BF60</f>
        <v>144859.3227266295</v>
      </c>
      <c r="I629" s="217">
        <f>SUM(C629:H629)</f>
        <v>5623380.3841239372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1458948</v>
      </c>
      <c r="D630" s="217">
        <f>(D615/D612)*BA90</f>
        <v>60551.78578192569</v>
      </c>
      <c r="E630" s="219">
        <f>(E623/E612)*SUM(C630:D630)</f>
        <v>139028.12733333159</v>
      </c>
      <c r="F630" s="219">
        <f>(F624/F612)*BA64</f>
        <v>27.315768471724148</v>
      </c>
      <c r="G630" s="217">
        <f>(G625/G612)*BA91</f>
        <v>0</v>
      </c>
      <c r="H630" s="219">
        <f>(H628/H612)*BA60</f>
        <v>0</v>
      </c>
      <c r="I630" s="217">
        <f>(I629/I612)*BA92</f>
        <v>16396.256672665888</v>
      </c>
      <c r="J630" s="217">
        <f>SUM(C630:I630)</f>
        <v>1674951.485556395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10045796</v>
      </c>
      <c r="D631" s="217">
        <f>(D615/D612)*AW90</f>
        <v>0</v>
      </c>
      <c r="E631" s="219">
        <f>(E623/E612)*SUM(C631:D631)</f>
        <v>919149.98509457905</v>
      </c>
      <c r="F631" s="219">
        <f>(F624/F612)*AW64</f>
        <v>7967.0813277942152</v>
      </c>
      <c r="G631" s="217">
        <f>(G625/G612)*AW91</f>
        <v>0</v>
      </c>
      <c r="H631" s="219">
        <f>(H628/H612)*AW60</f>
        <v>179796.14372014379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63221</v>
      </c>
      <c r="D633" s="217">
        <f>(D615/D612)*BC90</f>
        <v>0</v>
      </c>
      <c r="E633" s="219">
        <f>(E623/E612)*SUM(C633:D633)</f>
        <v>5784.4675730688123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2260351</v>
      </c>
      <c r="D634" s="217">
        <f>(D615/D612)*BI90</f>
        <v>73096.378852284804</v>
      </c>
      <c r="E634" s="219">
        <f>(E623/E612)*SUM(C634:D634)</f>
        <v>213501.06288153396</v>
      </c>
      <c r="F634" s="219">
        <f>(F624/F612)*BI64</f>
        <v>9.2432820451995639</v>
      </c>
      <c r="G634" s="217">
        <f>(G625/G612)*BI91</f>
        <v>0</v>
      </c>
      <c r="H634" s="219">
        <f>(H628/H612)*BI60</f>
        <v>37752.54287327332</v>
      </c>
      <c r="I634" s="217">
        <f>(I629/I612)*BI92</f>
        <v>19793.090724373556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5585179</v>
      </c>
      <c r="D635" s="217">
        <f>(D615/D612)*BK90</f>
        <v>94036.199592807301</v>
      </c>
      <c r="E635" s="219">
        <f>(E623/E612)*SUM(C635:D635)</f>
        <v>519625.38021423446</v>
      </c>
      <c r="F635" s="219">
        <f>(F624/F612)*BK64</f>
        <v>301.96947571651236</v>
      </c>
      <c r="G635" s="217">
        <f>(G625/G612)*BK91</f>
        <v>0</v>
      </c>
      <c r="H635" s="219">
        <f>(H628/H612)*BK60</f>
        <v>153470.51099967881</v>
      </c>
      <c r="I635" s="217">
        <f>(I629/I612)*BK92</f>
        <v>25463.190641454828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31075800</v>
      </c>
      <c r="D636" s="217">
        <f>(D615/D612)*BH90</f>
        <v>429990.05170400138</v>
      </c>
      <c r="E636" s="219">
        <f>(E623/E612)*SUM(C636:D636)</f>
        <v>2882653.2468324727</v>
      </c>
      <c r="F636" s="219">
        <f>(F624/F612)*BH64</f>
        <v>10939.397585805693</v>
      </c>
      <c r="G636" s="217">
        <f>(G625/G612)*BH91</f>
        <v>0</v>
      </c>
      <c r="H636" s="219">
        <f>(H628/H612)*BH60</f>
        <v>256285.36526932474</v>
      </c>
      <c r="I636" s="217">
        <f>(I629/I612)*BH92</f>
        <v>116433.01949545689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5832505</v>
      </c>
      <c r="D637" s="217">
        <f>(D615/D612)*BL90</f>
        <v>131669.97880388462</v>
      </c>
      <c r="E637" s="219">
        <f>(E623/E612)*SUM(C637:D637)</f>
        <v>545698.05547206523</v>
      </c>
      <c r="F637" s="219">
        <f>(F624/F612)*BL64</f>
        <v>493.58057533845999</v>
      </c>
      <c r="G637" s="217">
        <f>(G625/G612)*BL91</f>
        <v>0</v>
      </c>
      <c r="H637" s="219">
        <f>(H628/H612)*BL60</f>
        <v>203114.69482144879</v>
      </c>
      <c r="I637" s="217">
        <f>(I629/I612)*BL92</f>
        <v>35653.692796577852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642300</v>
      </c>
      <c r="D639" s="217">
        <f>(D615/D612)*BS90</f>
        <v>183537.04630633094</v>
      </c>
      <c r="E639" s="219">
        <f>(E623/E612)*SUM(C639:D639)</f>
        <v>75560.772765345348</v>
      </c>
      <c r="F639" s="219">
        <f>(F624/F612)*BS64</f>
        <v>1.9635295674051099</v>
      </c>
      <c r="G639" s="217">
        <f>(G625/G612)*BS91</f>
        <v>0</v>
      </c>
      <c r="H639" s="219">
        <f>(H628/H612)*BS60</f>
        <v>16675.634433524061</v>
      </c>
      <c r="I639" s="217">
        <f>(I629/I612)*BS92</f>
        <v>49698.295125753808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5882851</v>
      </c>
      <c r="D642" s="217">
        <f>(D615/D612)*BV90</f>
        <v>326641.90417819674</v>
      </c>
      <c r="E642" s="219">
        <f>(E623/E612)*SUM(C642:D642)</f>
        <v>568143.66032520309</v>
      </c>
      <c r="F642" s="219">
        <f>(F624/F612)*BV64</f>
        <v>201.21502995503792</v>
      </c>
      <c r="G642" s="217">
        <f>(G625/G612)*BV91</f>
        <v>0</v>
      </c>
      <c r="H642" s="219">
        <f>(H628/H612)*BV60</f>
        <v>162929.14954721872</v>
      </c>
      <c r="I642" s="217">
        <f>(I629/I612)*BV92</f>
        <v>88448.332807926738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1156251</v>
      </c>
      <c r="D643" s="217">
        <f>(D615/D612)*BW90</f>
        <v>48055.441146452577</v>
      </c>
      <c r="E643" s="219">
        <f>(E623/E612)*SUM(C643:D643)</f>
        <v>110189.20227218108</v>
      </c>
      <c r="F643" s="219">
        <f>(F624/F612)*BW64</f>
        <v>88.211899749274451</v>
      </c>
      <c r="G643" s="217">
        <f>(G625/G612)*BW91</f>
        <v>0</v>
      </c>
      <c r="H643" s="219">
        <f>(H628/H612)*BW60</f>
        <v>11864.303842867937</v>
      </c>
      <c r="I643" s="217">
        <f>(I629/I612)*BW92</f>
        <v>13012.487367310936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10605232</v>
      </c>
      <c r="D644" s="217">
        <f>(D615/D612)*BX90</f>
        <v>105471.07866078849</v>
      </c>
      <c r="E644" s="219">
        <f>(E623/E612)*SUM(C644:D644)</f>
        <v>979986.31219502422</v>
      </c>
      <c r="F644" s="219">
        <f>(F624/F612)*BX64</f>
        <v>1329.3495891652472</v>
      </c>
      <c r="G644" s="217">
        <f>(G625/G612)*BX91</f>
        <v>0</v>
      </c>
      <c r="H644" s="219">
        <f>(H628/H612)*BX60</f>
        <v>170173.48253883159</v>
      </c>
      <c r="I644" s="217">
        <f>(I629/I612)*BX92</f>
        <v>28559.535527049902</v>
      </c>
      <c r="J644" s="217">
        <f>(J630/J612)*BX93</f>
        <v>0</v>
      </c>
      <c r="K644" s="219">
        <f>SUM(C631:J644)</f>
        <v>82952731.709697828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4203999</v>
      </c>
      <c r="D645" s="217">
        <f>(D615/D612)*BY90</f>
        <v>85013.742269125956</v>
      </c>
      <c r="E645" s="219">
        <f>(E623/E612)*SUM(C645:D645)</f>
        <v>392427.43911255279</v>
      </c>
      <c r="F645" s="219">
        <f>(F624/F612)*BY64</f>
        <v>294.55614979875838</v>
      </c>
      <c r="G645" s="217">
        <f>(G625/G612)*BY91</f>
        <v>0</v>
      </c>
      <c r="H645" s="219">
        <f>(H628/H612)*BY60</f>
        <v>66675.200628467515</v>
      </c>
      <c r="I645" s="217">
        <f>(I629/I612)*BY92</f>
        <v>23020.083073495851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1340291</v>
      </c>
      <c r="D646" s="217">
        <f>(D615/D612)*BZ90</f>
        <v>0</v>
      </c>
      <c r="E646" s="219">
        <f>(E623/E612)*SUM(C646:D646)</f>
        <v>122631.24322576314</v>
      </c>
      <c r="F646" s="219">
        <f>(F624/F612)*BZ64</f>
        <v>0</v>
      </c>
      <c r="G646" s="217">
        <f>(G625/G612)*BZ91</f>
        <v>0</v>
      </c>
      <c r="H646" s="219">
        <f>(H628/H612)*BZ60</f>
        <v>31984.413585611721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6266336.6780448155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167872000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4439203</v>
      </c>
      <c r="D668" s="217">
        <f>(D615/D612)*C90</f>
        <v>189085.61631822053</v>
      </c>
      <c r="E668" s="219">
        <f>(E623/E612)*SUM(C668:D668)</f>
        <v>423469.81888765231</v>
      </c>
      <c r="F668" s="219">
        <f>(F624/F612)*C64</f>
        <v>6222.7324180186997</v>
      </c>
      <c r="G668" s="217">
        <f>(G625/G612)*C91</f>
        <v>315212.66057622834</v>
      </c>
      <c r="H668" s="219">
        <f>(H628/H612)*C60</f>
        <v>59567.553164998237</v>
      </c>
      <c r="I668" s="217">
        <f>(I629/I612)*C92</f>
        <v>51200.740956316818</v>
      </c>
      <c r="J668" s="217">
        <f>(J630/J612)*C93</f>
        <v>56654.060093099128</v>
      </c>
      <c r="K668" s="217">
        <f>(K644/K612)*C89</f>
        <v>823054.95456608234</v>
      </c>
      <c r="L668" s="217">
        <f>(L647/L612)*C94</f>
        <v>263978.867436081</v>
      </c>
      <c r="M668" s="202">
        <f t="shared" ref="M668:M713" si="29">ROUND(SUM(D668:L668),0)</f>
        <v>2188447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9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38748555</v>
      </c>
      <c r="D670" s="217">
        <f>(D615/D612)*E90</f>
        <v>1824321.5714744162</v>
      </c>
      <c r="E670" s="219">
        <f>(E623/E612)*SUM(C670:D670)</f>
        <v>3712255.2454693392</v>
      </c>
      <c r="F670" s="219">
        <f>(F624/F612)*E64</f>
        <v>25864.813622819744</v>
      </c>
      <c r="G670" s="217">
        <f>(G625/G612)*E91</f>
        <v>4313101.1814959664</v>
      </c>
      <c r="H670" s="219">
        <f>(H628/H612)*E60</f>
        <v>609344.08446434629</v>
      </c>
      <c r="I670" s="217">
        <f>(I629/I612)*E92</f>
        <v>493991.12434276484</v>
      </c>
      <c r="J670" s="217">
        <f>(J630/J612)*E93</f>
        <v>613522.08430828259</v>
      </c>
      <c r="K670" s="217">
        <f>(K644/K612)*E89</f>
        <v>6365967.5315655544</v>
      </c>
      <c r="L670" s="217">
        <f>(L647/L612)*E94</f>
        <v>1756565.966696677</v>
      </c>
      <c r="M670" s="202">
        <f t="shared" si="29"/>
        <v>19714934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8060674</v>
      </c>
      <c r="D671" s="217">
        <f>(D615/D612)*F90</f>
        <v>641800.68085352634</v>
      </c>
      <c r="E671" s="219">
        <f>(E623/E612)*SUM(C671:D671)</f>
        <v>796241.47983818012</v>
      </c>
      <c r="F671" s="219">
        <f>(F624/F612)*F64</f>
        <v>3767.2518712426363</v>
      </c>
      <c r="G671" s="217">
        <f>(G625/G612)*F91</f>
        <v>294072.00062356645</v>
      </c>
      <c r="H671" s="219">
        <f>(H628/H612)*F60</f>
        <v>128703.09330005127</v>
      </c>
      <c r="I671" s="217">
        <f>(I629/I612)*F92</f>
        <v>173787.25598390566</v>
      </c>
      <c r="J671" s="217">
        <f>(J630/J612)*F93</f>
        <v>218764.67766693476</v>
      </c>
      <c r="K671" s="217">
        <f>(K644/K612)*F89</f>
        <v>465265.77586813446</v>
      </c>
      <c r="L671" s="217">
        <f>(L647/L612)*F94</f>
        <v>413487.85672747419</v>
      </c>
      <c r="M671" s="202">
        <f t="shared" si="29"/>
        <v>3135890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9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3831914</v>
      </c>
      <c r="D673" s="217">
        <f>(D615/D612)*H90</f>
        <v>336243.34272051009</v>
      </c>
      <c r="E673" s="219">
        <f>(E623/E612)*SUM(C673:D673)</f>
        <v>381369.65546915517</v>
      </c>
      <c r="F673" s="219">
        <f>(F624/F612)*H64</f>
        <v>467.65397064231496</v>
      </c>
      <c r="G673" s="217">
        <f>(G625/G612)*H91</f>
        <v>551283.36338095309</v>
      </c>
      <c r="H673" s="219">
        <f>(H628/H612)*H60</f>
        <v>68588.798022478484</v>
      </c>
      <c r="I673" s="217">
        <f>(I629/I612)*H92</f>
        <v>91048.217332118395</v>
      </c>
      <c r="J673" s="217">
        <f>(J630/J612)*H93</f>
        <v>19881.001606971073</v>
      </c>
      <c r="K673" s="217">
        <f>(K644/K612)*H89</f>
        <v>802496.60160212219</v>
      </c>
      <c r="L673" s="217">
        <f>(L647/L612)*H94</f>
        <v>122373.4370499597</v>
      </c>
      <c r="M673" s="202">
        <f t="shared" si="29"/>
        <v>2373752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9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1179920</v>
      </c>
      <c r="D675" s="217">
        <f>(D615/D612)*J90</f>
        <v>38984.735387885223</v>
      </c>
      <c r="E675" s="219">
        <f>(E623/E612)*SUM(C675:D675)</f>
        <v>111524.88756127305</v>
      </c>
      <c r="F675" s="219">
        <f>(F624/F612)*J64</f>
        <v>1557.7868861840375</v>
      </c>
      <c r="G675" s="217">
        <f>(G625/G612)*J91</f>
        <v>0</v>
      </c>
      <c r="H675" s="219">
        <f>(H628/H612)*J60</f>
        <v>13231.159124304337</v>
      </c>
      <c r="I675" s="217">
        <f>(I629/I612)*J92</f>
        <v>10556.315052999233</v>
      </c>
      <c r="J675" s="217">
        <f>(J630/J612)*J93</f>
        <v>0</v>
      </c>
      <c r="K675" s="217">
        <f>(K644/K612)*J89</f>
        <v>335158.05689436343</v>
      </c>
      <c r="L675" s="217">
        <f>(L647/L612)*J94</f>
        <v>61516.033479366182</v>
      </c>
      <c r="M675" s="202">
        <f t="shared" si="29"/>
        <v>572529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9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9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9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9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2152881</v>
      </c>
      <c r="D680" s="217">
        <f>(D615/D612)*O90</f>
        <v>71504.180501046911</v>
      </c>
      <c r="E680" s="219">
        <f>(E623/E612)*SUM(C680:D680)</f>
        <v>203522.30978034393</v>
      </c>
      <c r="F680" s="219">
        <f>(F624/F612)*O64</f>
        <v>4611.4493691308699</v>
      </c>
      <c r="G680" s="217">
        <f>(G625/G612)*O91</f>
        <v>0</v>
      </c>
      <c r="H680" s="219">
        <f>(H628/H612)*O60</f>
        <v>23509.910840706045</v>
      </c>
      <c r="I680" s="217">
        <f>(I629/I612)*O92</f>
        <v>19361.954094733737</v>
      </c>
      <c r="J680" s="217">
        <f>(J630/J612)*O93</f>
        <v>0</v>
      </c>
      <c r="K680" s="217">
        <f>(K644/K612)*O89</f>
        <v>802526.21381350351</v>
      </c>
      <c r="L680" s="217">
        <f>(L647/L612)*O94</f>
        <v>109991.19476503375</v>
      </c>
      <c r="M680" s="202">
        <f t="shared" si="29"/>
        <v>1235027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29838712</v>
      </c>
      <c r="D681" s="217">
        <f>(D615/D612)*P90</f>
        <v>731687.51504613797</v>
      </c>
      <c r="E681" s="219">
        <f>(E623/E612)*SUM(C681:D681)</f>
        <v>2797068.7697211835</v>
      </c>
      <c r="F681" s="219">
        <f>(F624/F612)*P64</f>
        <v>268006.86579755403</v>
      </c>
      <c r="G681" s="217">
        <f>(G625/G612)*P91</f>
        <v>0</v>
      </c>
      <c r="H681" s="219">
        <f>(H628/H612)*P60</f>
        <v>117658.90262604519</v>
      </c>
      <c r="I681" s="217">
        <f>(I629/I612)*P92</f>
        <v>198126.87843902642</v>
      </c>
      <c r="J681" s="217">
        <f>(J630/J612)*P93</f>
        <v>104413.91598343462</v>
      </c>
      <c r="K681" s="217">
        <f>(K644/K612)*P89</f>
        <v>8627437.5450376831</v>
      </c>
      <c r="L681" s="217">
        <f>(L647/L612)*P94</f>
        <v>309556.05712314899</v>
      </c>
      <c r="M681" s="202">
        <f t="shared" si="29"/>
        <v>13153956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5317122</v>
      </c>
      <c r="D682" s="217">
        <f>(D615/D612)*Q90</f>
        <v>278586.46303174418</v>
      </c>
      <c r="E682" s="219">
        <f>(E623/E612)*SUM(C682:D682)</f>
        <v>511984.8492234202</v>
      </c>
      <c r="F682" s="219">
        <f>(F624/F612)*Q64</f>
        <v>6354.0484668429153</v>
      </c>
      <c r="G682" s="217">
        <f>(G625/G612)*Q91</f>
        <v>0</v>
      </c>
      <c r="H682" s="219">
        <f>(H628/H612)*Q60</f>
        <v>78648.852893850373</v>
      </c>
      <c r="I682" s="217">
        <f>(I629/I612)*Q92</f>
        <v>75435.845440615798</v>
      </c>
      <c r="J682" s="217">
        <f>(J630/J612)*Q93</f>
        <v>48262.171531771244</v>
      </c>
      <c r="K682" s="217">
        <f>(K644/K612)*Q89</f>
        <v>958817.44549322152</v>
      </c>
      <c r="L682" s="217">
        <f>(L647/L612)*Q94</f>
        <v>321147.94351754768</v>
      </c>
      <c r="M682" s="202">
        <f t="shared" si="29"/>
        <v>2279238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4782527</v>
      </c>
      <c r="D683" s="217">
        <f>(D615/D612)*R90</f>
        <v>15005.263249544932</v>
      </c>
      <c r="E683" s="219">
        <f>(E623/E612)*SUM(C683:D683)</f>
        <v>438954.93281533703</v>
      </c>
      <c r="F683" s="219">
        <f>(F624/F612)*R64</f>
        <v>8613.5099904783656</v>
      </c>
      <c r="G683" s="217">
        <f>(G625/G612)*R91</f>
        <v>0</v>
      </c>
      <c r="H683" s="219">
        <f>(H628/H612)*R60</f>
        <v>11618.269892209386</v>
      </c>
      <c r="I683" s="217">
        <f>(I629/I612)*R92</f>
        <v>4063.1361156964863</v>
      </c>
      <c r="J683" s="217">
        <f>(J630/J612)*R93</f>
        <v>0</v>
      </c>
      <c r="K683" s="217">
        <f>(K644/K612)*R89</f>
        <v>1935452.1588742326</v>
      </c>
      <c r="L683" s="217">
        <f>(L647/L612)*R94</f>
        <v>0</v>
      </c>
      <c r="M683" s="202">
        <f t="shared" si="29"/>
        <v>2413707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4508876</v>
      </c>
      <c r="D684" s="217">
        <f>(D615/D612)*S90</f>
        <v>276994.26468050631</v>
      </c>
      <c r="E684" s="219">
        <f>(E623/E612)*SUM(C684:D684)</f>
        <v>437887.90678664757</v>
      </c>
      <c r="F684" s="219">
        <f>(F624/F612)*S64</f>
        <v>20199.549956472147</v>
      </c>
      <c r="G684" s="217">
        <f>(G625/G612)*S91</f>
        <v>0</v>
      </c>
      <c r="H684" s="219">
        <f>(H628/H612)*S60</f>
        <v>78129.447886904542</v>
      </c>
      <c r="I684" s="217">
        <f>(I629/I612)*S92</f>
        <v>75004.708810975979</v>
      </c>
      <c r="J684" s="217">
        <f>(J630/J612)*S93</f>
        <v>12055.189140867536</v>
      </c>
      <c r="K684" s="217">
        <f>(K644/K612)*S89</f>
        <v>2362363.1584806317</v>
      </c>
      <c r="L684" s="217">
        <f>(L647/L612)*S94</f>
        <v>0</v>
      </c>
      <c r="M684" s="202">
        <f t="shared" si="29"/>
        <v>3262634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1097145</v>
      </c>
      <c r="D685" s="217">
        <f>(D615/D612)*T90</f>
        <v>9070.7057585673538</v>
      </c>
      <c r="E685" s="219">
        <f>(E623/E612)*SUM(C685:D685)</f>
        <v>101214.29396529419</v>
      </c>
      <c r="F685" s="219">
        <f>(F624/F612)*T64</f>
        <v>2439.6654514848551</v>
      </c>
      <c r="G685" s="217">
        <f>(G625/G612)*T91</f>
        <v>0</v>
      </c>
      <c r="H685" s="219">
        <f>(H628/H612)*T60</f>
        <v>14461.328877597096</v>
      </c>
      <c r="I685" s="217">
        <f>(I629/I612)*T92</f>
        <v>2456.1723143117024</v>
      </c>
      <c r="J685" s="217">
        <f>(J630/J612)*T93</f>
        <v>0</v>
      </c>
      <c r="K685" s="217">
        <f>(K644/K612)*T89</f>
        <v>173433.52165786384</v>
      </c>
      <c r="L685" s="217">
        <f>(L647/L612)*T94</f>
        <v>69683.04434814713</v>
      </c>
      <c r="M685" s="202">
        <f t="shared" si="29"/>
        <v>372759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20027140</v>
      </c>
      <c r="D686" s="217">
        <f>(D615/D612)*U90</f>
        <v>344011.34073715552</v>
      </c>
      <c r="E686" s="219">
        <f>(E623/E612)*SUM(C686:D686)</f>
        <v>1863878.5270174679</v>
      </c>
      <c r="F686" s="219">
        <f>(F624/F612)*U64</f>
        <v>87879.702604095102</v>
      </c>
      <c r="G686" s="217">
        <f>(G625/G612)*U91</f>
        <v>0</v>
      </c>
      <c r="H686" s="219">
        <f>(H628/H612)*U60</f>
        <v>199888.91635725895</v>
      </c>
      <c r="I686" s="217">
        <f>(I629/I612)*U92</f>
        <v>93151.64149490658</v>
      </c>
      <c r="J686" s="217">
        <f>(J630/J612)*U93</f>
        <v>0</v>
      </c>
      <c r="K686" s="217">
        <f>(K644/K612)*U89</f>
        <v>7105314.3087876383</v>
      </c>
      <c r="L686" s="217">
        <f>(L647/L612)*U94</f>
        <v>0</v>
      </c>
      <c r="M686" s="202">
        <f t="shared" si="29"/>
        <v>9694124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258277</v>
      </c>
      <c r="D687" s="217">
        <f>(D615/D612)*V90</f>
        <v>0</v>
      </c>
      <c r="E687" s="219">
        <f>(E623/E612)*SUM(C687:D687)</f>
        <v>23631.308131309117</v>
      </c>
      <c r="F687" s="219">
        <f>(F624/F612)*V64</f>
        <v>372.70996951908012</v>
      </c>
      <c r="G687" s="217">
        <f>(G625/G612)*V91</f>
        <v>0</v>
      </c>
      <c r="H687" s="219">
        <f>(H628/H612)*V60</f>
        <v>7189.6587803554548</v>
      </c>
      <c r="I687" s="217">
        <f>(I629/I612)*V92</f>
        <v>0</v>
      </c>
      <c r="J687" s="217">
        <f>(J630/J612)*V93</f>
        <v>9423.6005125910797</v>
      </c>
      <c r="K687" s="217">
        <f>(K644/K612)*V89</f>
        <v>157884.91877729844</v>
      </c>
      <c r="L687" s="217">
        <f>(L647/L612)*V94</f>
        <v>0</v>
      </c>
      <c r="M687" s="202">
        <f t="shared" si="29"/>
        <v>198502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3921166</v>
      </c>
      <c r="D688" s="217">
        <f>(D615/D612)*W90</f>
        <v>98571.552472090989</v>
      </c>
      <c r="E688" s="219">
        <f>(E623/E612)*SUM(C688:D688)</f>
        <v>367789.84078900685</v>
      </c>
      <c r="F688" s="219">
        <f>(F624/F612)*W64</f>
        <v>975.82076562435577</v>
      </c>
      <c r="G688" s="217">
        <f>(G625/G612)*W91</f>
        <v>0</v>
      </c>
      <c r="H688" s="219">
        <f>(H628/H612)*W60</f>
        <v>24548.720854597716</v>
      </c>
      <c r="I688" s="217">
        <f>(I629/I612)*W92</f>
        <v>26691.276798610685</v>
      </c>
      <c r="J688" s="217">
        <f>(J630/J612)*W93</f>
        <v>15348.072527239536</v>
      </c>
      <c r="K688" s="217">
        <f>(K644/K612)*W89</f>
        <v>2319168.6982028983</v>
      </c>
      <c r="L688" s="217">
        <f>(L647/L612)*W94</f>
        <v>0</v>
      </c>
      <c r="M688" s="202">
        <f t="shared" si="29"/>
        <v>2853094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8406868</v>
      </c>
      <c r="D689" s="217">
        <f>(D615/D612)*X90</f>
        <v>80044.153475868297</v>
      </c>
      <c r="E689" s="219">
        <f>(E623/E612)*SUM(C689:D689)</f>
        <v>776518.37438928138</v>
      </c>
      <c r="F689" s="219">
        <f>(F624/F612)*X64</f>
        <v>2603.6535637231714</v>
      </c>
      <c r="G689" s="217">
        <f>(G625/G612)*X91</f>
        <v>0</v>
      </c>
      <c r="H689" s="219">
        <f>(H628/H612)*X60</f>
        <v>26544.32956549486</v>
      </c>
      <c r="I689" s="217">
        <f>(I629/I612)*X92</f>
        <v>21674.414199165505</v>
      </c>
      <c r="J689" s="217">
        <f>(J630/J612)*X93</f>
        <v>44457.030050433525</v>
      </c>
      <c r="K689" s="217">
        <f>(K644/K612)*X89</f>
        <v>4988630.0439423556</v>
      </c>
      <c r="L689" s="217">
        <f>(L647/L612)*X94</f>
        <v>0</v>
      </c>
      <c r="M689" s="202">
        <f t="shared" si="29"/>
        <v>5940472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23733956</v>
      </c>
      <c r="D690" s="217">
        <f>(D615/D612)*Y90</f>
        <v>651064.38035163772</v>
      </c>
      <c r="E690" s="219">
        <f>(E623/E612)*SUM(C690:D690)</f>
        <v>2231131.4224508652</v>
      </c>
      <c r="F690" s="219">
        <f>(F624/F612)*Y64</f>
        <v>131079.3700459509</v>
      </c>
      <c r="G690" s="217">
        <f>(G625/G612)*Y91</f>
        <v>0</v>
      </c>
      <c r="H690" s="219">
        <f>(H628/H612)*Y60</f>
        <v>189610.16464085723</v>
      </c>
      <c r="I690" s="217">
        <f>(I629/I612)*Y92</f>
        <v>176295.6872836283</v>
      </c>
      <c r="J690" s="217">
        <f>(J630/J612)*Y93</f>
        <v>72422.204858402038</v>
      </c>
      <c r="K690" s="217">
        <f>(K644/K612)*Y89</f>
        <v>8577924.1225095</v>
      </c>
      <c r="L690" s="217">
        <f>(L647/L612)*Y94</f>
        <v>79694.218961491526</v>
      </c>
      <c r="M690" s="202">
        <f t="shared" si="29"/>
        <v>12109222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4154807</v>
      </c>
      <c r="D691" s="217">
        <f>(D615/D612)*Z90</f>
        <v>315303.52197998756</v>
      </c>
      <c r="E691" s="219">
        <f>(E623/E612)*SUM(C691:D691)</f>
        <v>408997.15857748123</v>
      </c>
      <c r="F691" s="219">
        <f>(F624/F612)*Z64</f>
        <v>546.59587365839798</v>
      </c>
      <c r="G691" s="217">
        <f>(G625/G612)*Z91</f>
        <v>0</v>
      </c>
      <c r="H691" s="219">
        <f>(H628/H612)*Z60</f>
        <v>28840.646438308002</v>
      </c>
      <c r="I691" s="217">
        <f>(I629/I612)*Z92</f>
        <v>85378.117415037108</v>
      </c>
      <c r="J691" s="217">
        <f>(J630/J612)*Z93</f>
        <v>52541.446448136005</v>
      </c>
      <c r="K691" s="217">
        <f>(K644/K612)*Z89</f>
        <v>1952761.4204651748</v>
      </c>
      <c r="L691" s="217">
        <f>(L647/L612)*Z94</f>
        <v>20680.979135461435</v>
      </c>
      <c r="M691" s="202">
        <f t="shared" si="29"/>
        <v>2865050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1015097</v>
      </c>
      <c r="D692" s="217">
        <f>(D615/D612)*AA90</f>
        <v>90755.306020559539</v>
      </c>
      <c r="E692" s="219">
        <f>(E623/E612)*SUM(C692:D692)</f>
        <v>101181.04434886028</v>
      </c>
      <c r="F692" s="219">
        <f>(F624/F612)*AA64</f>
        <v>241.6877822627759</v>
      </c>
      <c r="G692" s="217">
        <f>(G625/G612)*AA91</f>
        <v>0</v>
      </c>
      <c r="H692" s="219">
        <f>(H628/H612)*AA60</f>
        <v>11235.550413407193</v>
      </c>
      <c r="I692" s="217">
        <f>(I629/I612)*AA92</f>
        <v>24574.78788946975</v>
      </c>
      <c r="J692" s="217">
        <f>(J630/J612)*AA93</f>
        <v>58396.335593763215</v>
      </c>
      <c r="K692" s="217">
        <f>(K644/K612)*AA89</f>
        <v>382707.96202171809</v>
      </c>
      <c r="L692" s="217">
        <f>(L647/L612)*AA94</f>
        <v>0</v>
      </c>
      <c r="M692" s="202">
        <f t="shared" si="29"/>
        <v>669093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62497548</v>
      </c>
      <c r="D693" s="217">
        <f>(D615/D612)*AB90</f>
        <v>379763.43098767899</v>
      </c>
      <c r="E693" s="219">
        <f>(E623/E612)*SUM(C693:D693)</f>
        <v>5753021.4494281523</v>
      </c>
      <c r="F693" s="219">
        <f>(F624/F612)*AB64</f>
        <v>684229.13139471528</v>
      </c>
      <c r="G693" s="217">
        <f>(G625/G612)*AB91</f>
        <v>0</v>
      </c>
      <c r="H693" s="219">
        <f>(H628/H612)*AB60</f>
        <v>156532.26683009634</v>
      </c>
      <c r="I693" s="217">
        <f>(I629/I612)*AB92</f>
        <v>102832.61854227344</v>
      </c>
      <c r="J693" s="217">
        <f>(J630/J612)*AB93</f>
        <v>0</v>
      </c>
      <c r="K693" s="217">
        <f>(K644/K612)*AB89</f>
        <v>9958669.2493254356</v>
      </c>
      <c r="L693" s="217">
        <f>(L647/L612)*AB94</f>
        <v>0</v>
      </c>
      <c r="M693" s="202">
        <f t="shared" si="29"/>
        <v>17035048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3223155</v>
      </c>
      <c r="D694" s="217">
        <f>(D615/D612)*AC90</f>
        <v>81829.345566650183</v>
      </c>
      <c r="E694" s="219">
        <f>(E623/E612)*SUM(C694:D694)</f>
        <v>302392.79316098033</v>
      </c>
      <c r="F694" s="219">
        <f>(F624/F612)*AC64</f>
        <v>5108.2891364043426</v>
      </c>
      <c r="G694" s="217">
        <f>(G625/G612)*AC91</f>
        <v>0</v>
      </c>
      <c r="H694" s="219">
        <f>(H628/H612)*AC60</f>
        <v>53854.098088594095</v>
      </c>
      <c r="I694" s="217">
        <f>(I629/I612)*AC92</f>
        <v>22157.809814216213</v>
      </c>
      <c r="J694" s="217">
        <f>(J630/J612)*AC93</f>
        <v>0</v>
      </c>
      <c r="K694" s="217">
        <f>(K644/K612)*AC89</f>
        <v>832900.17676893645</v>
      </c>
      <c r="L694" s="217">
        <f>(L647/L612)*AC94</f>
        <v>0</v>
      </c>
      <c r="M694" s="202">
        <f t="shared" si="29"/>
        <v>1298243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1253380</v>
      </c>
      <c r="D695" s="217">
        <f>(D615/D612)*AD90</f>
        <v>305123.10221904231</v>
      </c>
      <c r="E695" s="219">
        <f>(E623/E612)*SUM(C695:D695)</f>
        <v>142596.77413064011</v>
      </c>
      <c r="F695" s="219">
        <f>(F624/F612)*AD64</f>
        <v>2121.9476671971138</v>
      </c>
      <c r="G695" s="217">
        <f>(G625/G612)*AD91</f>
        <v>0</v>
      </c>
      <c r="H695" s="219">
        <f>(H628/H612)*AD60</f>
        <v>13067.13649053197</v>
      </c>
      <c r="I695" s="217">
        <f>(I629/I612)*AD92</f>
        <v>82621.455934612808</v>
      </c>
      <c r="J695" s="217">
        <f>(J630/J612)*AD93</f>
        <v>0</v>
      </c>
      <c r="K695" s="217">
        <f>(K644/K612)*AD89</f>
        <v>177258.5683933229</v>
      </c>
      <c r="L695" s="217">
        <f>(L647/L612)*AD94</f>
        <v>40308.150416886623</v>
      </c>
      <c r="M695" s="202">
        <f t="shared" si="29"/>
        <v>763097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2652836</v>
      </c>
      <c r="D696" s="217">
        <f>(D615/D612)*AE90</f>
        <v>102817.41474205868</v>
      </c>
      <c r="E696" s="219">
        <f>(E623/E612)*SUM(C696:D696)</f>
        <v>252131.21937634301</v>
      </c>
      <c r="F696" s="219">
        <f>(F624/F612)*AE64</f>
        <v>198.49013177986348</v>
      </c>
      <c r="G696" s="217">
        <f>(G625/G612)*AE91</f>
        <v>0</v>
      </c>
      <c r="H696" s="219">
        <f>(H628/H612)*AE60</f>
        <v>57790.641299130919</v>
      </c>
      <c r="I696" s="217">
        <f>(I629/I612)*AE92</f>
        <v>27840.974477650201</v>
      </c>
      <c r="J696" s="217">
        <f>(J630/J612)*AE93</f>
        <v>4387.3543932265338</v>
      </c>
      <c r="K696" s="217">
        <f>(K644/K612)*AE89</f>
        <v>311734.32492779585</v>
      </c>
      <c r="L696" s="217">
        <f>(L647/L612)*AE94</f>
        <v>0</v>
      </c>
      <c r="M696" s="202">
        <f t="shared" si="29"/>
        <v>756900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9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13260871</v>
      </c>
      <c r="D698" s="217">
        <f>(D615/D612)*AG90</f>
        <v>458311.88298208138</v>
      </c>
      <c r="E698" s="219">
        <f>(E623/E612)*SUM(C698:D698)</f>
        <v>1255250.1307415345</v>
      </c>
      <c r="F698" s="219">
        <f>(F624/F612)*AG64</f>
        <v>18624.572168565315</v>
      </c>
      <c r="G698" s="217">
        <f>(G625/G612)*AG91</f>
        <v>0</v>
      </c>
      <c r="H698" s="219">
        <f>(H628/H612)*AG60</f>
        <v>221157.18453640924</v>
      </c>
      <c r="I698" s="217">
        <f>(I629/I612)*AG92</f>
        <v>124102.02560450458</v>
      </c>
      <c r="J698" s="217">
        <f>(J630/J612)*AG93</f>
        <v>191977.83381199732</v>
      </c>
      <c r="K698" s="217">
        <f>(K644/K612)*AG89</f>
        <v>6715650.5715458961</v>
      </c>
      <c r="L698" s="217">
        <f>(L647/L612)*AG94</f>
        <v>610023.02150523511</v>
      </c>
      <c r="M698" s="202">
        <f t="shared" si="29"/>
        <v>9595097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9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9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12273074</v>
      </c>
      <c r="D701" s="217">
        <f>(D615/D612)*AJ90</f>
        <v>831320.53308572085</v>
      </c>
      <c r="E701" s="219">
        <f>(E623/E612)*SUM(C701:D701)</f>
        <v>1198999.466021331</v>
      </c>
      <c r="F701" s="219">
        <f>(F624/F612)*AJ64</f>
        <v>4795.7807162750232</v>
      </c>
      <c r="G701" s="217">
        <f>(G625/G612)*AJ91</f>
        <v>0</v>
      </c>
      <c r="H701" s="219">
        <f>(H628/H612)*AJ60</f>
        <v>137478.30420687294</v>
      </c>
      <c r="I701" s="217">
        <f>(I629/I612)*AJ92</f>
        <v>225105.57965739697</v>
      </c>
      <c r="J701" s="217">
        <f>(J630/J612)*AJ93</f>
        <v>0</v>
      </c>
      <c r="K701" s="217">
        <f>(K644/K612)*AJ89</f>
        <v>1665204.9288985729</v>
      </c>
      <c r="L701" s="217">
        <f>(L647/L612)*AJ94</f>
        <v>243429.61428237415</v>
      </c>
      <c r="M701" s="202">
        <f t="shared" si="29"/>
        <v>4306334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473242</v>
      </c>
      <c r="D702" s="217">
        <f>(D615/D612)*AK90</f>
        <v>12834.083679675086</v>
      </c>
      <c r="E702" s="219">
        <f>(E623/E612)*SUM(C702:D702)</f>
        <v>44474.009333755603</v>
      </c>
      <c r="F702" s="219">
        <f>(F624/F612)*AK64</f>
        <v>38.135217108446177</v>
      </c>
      <c r="G702" s="217">
        <f>(G625/G612)*AK91</f>
        <v>0</v>
      </c>
      <c r="H702" s="219">
        <f>(H628/H612)*AK60</f>
        <v>8638.5253786780377</v>
      </c>
      <c r="I702" s="217">
        <f>(I629/I612)*AK92</f>
        <v>3475.2225298240046</v>
      </c>
      <c r="J702" s="217">
        <f>(J630/J612)*AK93</f>
        <v>0</v>
      </c>
      <c r="K702" s="217">
        <f>(K644/K612)*AK89</f>
        <v>89325.171164123851</v>
      </c>
      <c r="L702" s="217">
        <f>(L647/L612)*AK94</f>
        <v>0</v>
      </c>
      <c r="M702" s="202">
        <f t="shared" si="29"/>
        <v>158785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456991</v>
      </c>
      <c r="D703" s="217">
        <f>(D615/D612)*AL90</f>
        <v>6079.3027956355672</v>
      </c>
      <c r="E703" s="219">
        <f>(E623/E612)*SUM(C703:D703)</f>
        <v>42369.072785506563</v>
      </c>
      <c r="F703" s="219">
        <f>(F624/F612)*AL64</f>
        <v>60.535482989659577</v>
      </c>
      <c r="G703" s="217">
        <f>(G625/G612)*AL91</f>
        <v>0</v>
      </c>
      <c r="H703" s="219">
        <f>(H628/H612)*AL60</f>
        <v>8419.8285336482149</v>
      </c>
      <c r="I703" s="217">
        <f>(I629/I612)*AL92</f>
        <v>1646.1580404429496</v>
      </c>
      <c r="J703" s="217">
        <f>(J630/J612)*AL93</f>
        <v>0</v>
      </c>
      <c r="K703" s="217">
        <f>(K644/K612)*AL89</f>
        <v>78326.448030551546</v>
      </c>
      <c r="L703" s="217">
        <f>(L647/L612)*AL94</f>
        <v>0</v>
      </c>
      <c r="M703" s="202">
        <f t="shared" si="29"/>
        <v>136901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9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9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2646371</v>
      </c>
      <c r="D706" s="217">
        <f>(D615/D612)*AO90</f>
        <v>117919.17486137561</v>
      </c>
      <c r="E706" s="219">
        <f>(E623/E612)*SUM(C706:D706)</f>
        <v>252921.44823774291</v>
      </c>
      <c r="F706" s="219">
        <f>(F624/F612)*AO64</f>
        <v>4324.78740963372</v>
      </c>
      <c r="G706" s="217">
        <f>(G625/G612)*AO91</f>
        <v>0</v>
      </c>
      <c r="H706" s="219">
        <f>(H628/H612)*AO60</f>
        <v>42755.233203330536</v>
      </c>
      <c r="I706" s="217">
        <f>(I629/I612)*AO92</f>
        <v>31930.240086052134</v>
      </c>
      <c r="J706" s="217">
        <f>(J630/J612)*AO93</f>
        <v>67377.046295081847</v>
      </c>
      <c r="K706" s="217">
        <f>(K644/K612)*AO89</f>
        <v>337973.92462336947</v>
      </c>
      <c r="L706" s="217">
        <f>(L647/L612)*AO94</f>
        <v>160969.14970403741</v>
      </c>
      <c r="M706" s="202">
        <f t="shared" si="29"/>
        <v>1016171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160199278</v>
      </c>
      <c r="D707" s="217">
        <f>(D615/D612)*AP90</f>
        <v>9828206.1862775013</v>
      </c>
      <c r="E707" s="219">
        <f>(E623/E612)*SUM(C707:D707)</f>
        <v>15556831.888233222</v>
      </c>
      <c r="F707" s="219">
        <f>(F624/F612)*AP64</f>
        <v>133513.01133529359</v>
      </c>
      <c r="G707" s="217">
        <f>(G625/G612)*AP91</f>
        <v>0</v>
      </c>
      <c r="H707" s="219">
        <f>(H628/H612)*AP60</f>
        <v>1242061.3942412548</v>
      </c>
      <c r="I707" s="217">
        <f>(I629/I612)*AP92</f>
        <v>2661288.8320494345</v>
      </c>
      <c r="J707" s="217">
        <f>(J630/J612)*AP93</f>
        <v>4517.4646304280859</v>
      </c>
      <c r="K707" s="217">
        <f>(K644/K612)*AP89</f>
        <v>9634565.0570264775</v>
      </c>
      <c r="L707" s="217">
        <f>(L647/L612)*AP94</f>
        <v>926165.37771611055</v>
      </c>
      <c r="M707" s="202">
        <f t="shared" si="29"/>
        <v>39987149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9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9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9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9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9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11370183</v>
      </c>
      <c r="D713" s="217">
        <f>(D615/D612)*AV90</f>
        <v>1111981.6788175628</v>
      </c>
      <c r="E713" s="219">
        <f>(E623/E612)*SUM(C713:D713)</f>
        <v>1142067.9335398851</v>
      </c>
      <c r="F713" s="219">
        <f>(F624/F612)*AV64</f>
        <v>35590.228999553234</v>
      </c>
      <c r="G713" s="217">
        <f>(G625/G612)*AV91</f>
        <v>0</v>
      </c>
      <c r="H713" s="219">
        <f>(H628/H612)*AV60</f>
        <v>343026.00142927852</v>
      </c>
      <c r="I713" s="217">
        <f>(I629/I612)*AV92</f>
        <v>301103.20919117983</v>
      </c>
      <c r="J713" s="217">
        <f>(J630/J612)*AV93</f>
        <v>80549.996103734564</v>
      </c>
      <c r="K713" s="217">
        <f>(K644/K612)*AV89</f>
        <v>4014758.8504333654</v>
      </c>
      <c r="L713" s="217">
        <f>(L647/L612)*AV94</f>
        <v>756765.76517978311</v>
      </c>
      <c r="M713" s="202">
        <f t="shared" si="29"/>
        <v>7785844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603653769</v>
      </c>
      <c r="D715" s="202">
        <f>SUM(D616:D647)+SUM(D668:D713)</f>
        <v>27513477</v>
      </c>
      <c r="E715" s="202">
        <f>SUM(E624:E647)+SUM(E668:E713)</f>
        <v>50602014.230884559</v>
      </c>
      <c r="F715" s="202">
        <f>SUM(F625:F648)+SUM(F668:F713)</f>
        <v>1484036.1412665097</v>
      </c>
      <c r="G715" s="202">
        <f>SUM(G626:G647)+SUM(G668:G713)</f>
        <v>5473669.2060767133</v>
      </c>
      <c r="H715" s="202">
        <f>SUM(H629:H647)+SUM(H668:H713)</f>
        <v>5411680.7673686156</v>
      </c>
      <c r="I715" s="202">
        <f>SUM(I630:I647)+SUM(I668:I713)</f>
        <v>5623380.3841239363</v>
      </c>
      <c r="J715" s="202">
        <f>SUM(J631:J647)+SUM(J668:J713)</f>
        <v>1674951.4855563948</v>
      </c>
      <c r="K715" s="202">
        <f>SUM(K668:K713)</f>
        <v>82952731.709697813</v>
      </c>
      <c r="L715" s="202">
        <f>SUM(L668:L713)</f>
        <v>6266336.6780448146</v>
      </c>
      <c r="M715" s="202">
        <f>SUM(M668:M713)</f>
        <v>167871999</v>
      </c>
      <c r="N715" s="211" t="s">
        <v>693</v>
      </c>
    </row>
    <row r="716" spans="1:14" s="202" customFormat="1" ht="12.6" customHeight="1" x14ac:dyDescent="0.2">
      <c r="C716" s="214">
        <f>CE85</f>
        <v>603653769</v>
      </c>
      <c r="D716" s="202">
        <f>D615</f>
        <v>27513477</v>
      </c>
      <c r="E716" s="202">
        <f>E623</f>
        <v>50602014.230884567</v>
      </c>
      <c r="F716" s="202">
        <f>F624</f>
        <v>1484036.1412665099</v>
      </c>
      <c r="G716" s="202">
        <f>G625</f>
        <v>5473669.2060767142</v>
      </c>
      <c r="H716" s="202">
        <f>H628</f>
        <v>5411680.7673686156</v>
      </c>
      <c r="I716" s="202">
        <f>I629</f>
        <v>5623380.3841239372</v>
      </c>
      <c r="J716" s="202">
        <f>J630</f>
        <v>1674951.485556395</v>
      </c>
      <c r="K716" s="202">
        <f>K644</f>
        <v>82952731.709697828</v>
      </c>
      <c r="L716" s="202">
        <f>L647</f>
        <v>6266336.6780448155</v>
      </c>
      <c r="M716" s="202">
        <f>C648</f>
        <v>167872000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SKAGIT REGIONAL HEALTH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12621602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87622930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250735074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188240253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23376225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8012943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11333426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205461947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154290103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154290103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11688723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7274733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160540448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16794320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114614831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17365452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15341917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195486915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148133509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11502027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147878965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159380992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667266551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SKAGIT REGIONAL HEALTH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25697920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50959089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653321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24523772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11129402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11164101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124127605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2779946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193011139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153765523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349556608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11164101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338392507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204746439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204746439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667266551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SKAGIT REGIONAL HEALTH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517570841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1412525882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1930096723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16132988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1346497291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14055244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1376685523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553411200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56146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4157668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15701980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1791305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970868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286269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7034249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29998485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583409685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271880384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64610460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28302720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112409966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4681846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56406921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33162434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3002562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8053114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6571822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16228496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165494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3013368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996198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555023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79027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1587049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611706884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-28297199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15620448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-12676751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-12676751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SKAGIT REGIONAL HEALTH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2326</v>
      </c>
      <c r="D9" s="238">
        <f>data!D59</f>
        <v>0</v>
      </c>
      <c r="E9" s="238">
        <f>data!E59</f>
        <v>31827</v>
      </c>
      <c r="F9" s="238">
        <f>data!F59</f>
        <v>2170</v>
      </c>
      <c r="G9" s="238">
        <f>data!G59</f>
        <v>0</v>
      </c>
      <c r="H9" s="238">
        <f>data!H59</f>
        <v>4068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21.79</v>
      </c>
      <c r="D10" s="245">
        <f>data!D60</f>
        <v>0</v>
      </c>
      <c r="E10" s="245">
        <f>data!E60</f>
        <v>222.89999999999998</v>
      </c>
      <c r="F10" s="245">
        <f>data!F60</f>
        <v>47.08</v>
      </c>
      <c r="G10" s="245">
        <f>data!G60</f>
        <v>0</v>
      </c>
      <c r="H10" s="245">
        <f>data!H60</f>
        <v>25.090000000000003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2794029</v>
      </c>
      <c r="D11" s="238">
        <f>data!D61</f>
        <v>0</v>
      </c>
      <c r="E11" s="238">
        <f>data!E61</f>
        <v>22645328</v>
      </c>
      <c r="F11" s="238">
        <f>data!F61</f>
        <v>5501822</v>
      </c>
      <c r="G11" s="238">
        <f>data!G61</f>
        <v>0</v>
      </c>
      <c r="H11" s="238">
        <f>data!H61</f>
        <v>2779599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663981</v>
      </c>
      <c r="D12" s="238">
        <f>data!D62</f>
        <v>0</v>
      </c>
      <c r="E12" s="238">
        <f>data!E62</f>
        <v>5381503</v>
      </c>
      <c r="F12" s="238">
        <f>data!F62</f>
        <v>1307469</v>
      </c>
      <c r="G12" s="238">
        <f>data!G62</f>
        <v>0</v>
      </c>
      <c r="H12" s="238">
        <f>data!H62</f>
        <v>660552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342469</v>
      </c>
      <c r="D13" s="238">
        <f>data!D63</f>
        <v>0</v>
      </c>
      <c r="E13" s="238">
        <f>data!E63</f>
        <v>7195623</v>
      </c>
      <c r="F13" s="238">
        <f>data!F63</f>
        <v>366524</v>
      </c>
      <c r="G13" s="238">
        <f>data!G63</f>
        <v>0</v>
      </c>
      <c r="H13" s="238">
        <f>data!H63</f>
        <v>64352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465866</v>
      </c>
      <c r="D14" s="238">
        <f>data!D64</f>
        <v>0</v>
      </c>
      <c r="E14" s="238">
        <f>data!E64</f>
        <v>1936374</v>
      </c>
      <c r="F14" s="238">
        <f>data!F64</f>
        <v>282036</v>
      </c>
      <c r="G14" s="238">
        <f>data!G64</f>
        <v>0</v>
      </c>
      <c r="H14" s="238">
        <f>data!H64</f>
        <v>35011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6484</v>
      </c>
      <c r="D16" s="238">
        <f>data!D66</f>
        <v>0</v>
      </c>
      <c r="E16" s="238">
        <f>data!E66</f>
        <v>8337</v>
      </c>
      <c r="F16" s="238">
        <f>data!F66</f>
        <v>24081</v>
      </c>
      <c r="G16" s="238">
        <f>data!G66</f>
        <v>0</v>
      </c>
      <c r="H16" s="238">
        <f>data!H66</f>
        <v>96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163617</v>
      </c>
      <c r="D17" s="238">
        <f>data!D67</f>
        <v>0</v>
      </c>
      <c r="E17" s="238">
        <f>data!E67</f>
        <v>1578601</v>
      </c>
      <c r="F17" s="238">
        <f>data!F67</f>
        <v>555356</v>
      </c>
      <c r="G17" s="238">
        <f>data!G67</f>
        <v>0</v>
      </c>
      <c r="H17" s="238">
        <f>data!H67</f>
        <v>290954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2757</v>
      </c>
      <c r="D18" s="238">
        <f>data!D68</f>
        <v>0</v>
      </c>
      <c r="E18" s="238">
        <f>data!E68</f>
        <v>2757</v>
      </c>
      <c r="F18" s="238">
        <f>data!F68</f>
        <v>7776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32</v>
      </c>
      <c r="F19" s="238">
        <f>data!F69</f>
        <v>15610</v>
      </c>
      <c r="G19" s="238">
        <f>data!G69</f>
        <v>0</v>
      </c>
      <c r="H19" s="238">
        <f>data!H69</f>
        <v>1350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4439203</v>
      </c>
      <c r="D21" s="238">
        <f>data!D85</f>
        <v>0</v>
      </c>
      <c r="E21" s="238">
        <f>data!E85</f>
        <v>38748555</v>
      </c>
      <c r="F21" s="238">
        <f>data!F85</f>
        <v>8060674</v>
      </c>
      <c r="G21" s="238">
        <f>data!G85</f>
        <v>0</v>
      </c>
      <c r="H21" s="238">
        <f>data!H85</f>
        <v>3831914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2188447</v>
      </c>
      <c r="D23" s="246">
        <f>+data!M669</f>
        <v>0</v>
      </c>
      <c r="E23" s="246">
        <f>+data!M670</f>
        <v>19714934</v>
      </c>
      <c r="F23" s="246">
        <f>+data!M671</f>
        <v>3135890</v>
      </c>
      <c r="G23" s="246">
        <f>+data!M672</f>
        <v>0</v>
      </c>
      <c r="H23" s="246">
        <f>+data!M673</f>
        <v>2373752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18702543</v>
      </c>
      <c r="D24" s="238">
        <f>data!D87</f>
        <v>0</v>
      </c>
      <c r="E24" s="238">
        <f>data!E87</f>
        <v>124126456</v>
      </c>
      <c r="F24" s="238">
        <f>data!F87</f>
        <v>9408237</v>
      </c>
      <c r="G24" s="238">
        <f>data!G87</f>
        <v>0</v>
      </c>
      <c r="H24" s="238">
        <f>data!H87</f>
        <v>17920350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447829</v>
      </c>
      <c r="D25" s="238">
        <f>data!D88</f>
        <v>0</v>
      </c>
      <c r="E25" s="238">
        <f>data!E88</f>
        <v>23993236</v>
      </c>
      <c r="F25" s="238">
        <f>data!F88</f>
        <v>1417301</v>
      </c>
      <c r="G25" s="238">
        <f>data!G88</f>
        <v>0</v>
      </c>
      <c r="H25" s="238">
        <f>data!H88</f>
        <v>751682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19150372</v>
      </c>
      <c r="D26" s="238">
        <f>data!D89</f>
        <v>0</v>
      </c>
      <c r="E26" s="238">
        <f>data!E89</f>
        <v>148119692</v>
      </c>
      <c r="F26" s="238">
        <f>data!F89</f>
        <v>10825538</v>
      </c>
      <c r="G26" s="238">
        <f>data!G89</f>
        <v>0</v>
      </c>
      <c r="H26" s="238">
        <f>data!H89</f>
        <v>18672032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3919</v>
      </c>
      <c r="D28" s="238">
        <f>data!D90</f>
        <v>0</v>
      </c>
      <c r="E28" s="238">
        <f>data!E90</f>
        <v>37811</v>
      </c>
      <c r="F28" s="238">
        <f>data!F90</f>
        <v>13302</v>
      </c>
      <c r="G28" s="238">
        <f>data!G90</f>
        <v>0</v>
      </c>
      <c r="H28" s="238">
        <f>data!H90</f>
        <v>6969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6512.7999999999993</v>
      </c>
      <c r="D29" s="238">
        <f>data!D91</f>
        <v>0</v>
      </c>
      <c r="E29" s="238">
        <f>data!E91</f>
        <v>89115.599999999991</v>
      </c>
      <c r="F29" s="238">
        <f>data!F91</f>
        <v>6076</v>
      </c>
      <c r="G29" s="238">
        <f>data!G91</f>
        <v>0</v>
      </c>
      <c r="H29" s="238">
        <f>data!H91</f>
        <v>11390.4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1480.9917696036848</v>
      </c>
      <c r="D30" s="238">
        <f>data!D92</f>
        <v>0</v>
      </c>
      <c r="E30" s="238">
        <f>data!E92</f>
        <v>14288.793008544255</v>
      </c>
      <c r="F30" s="238">
        <f>data!F92</f>
        <v>5026.8314670242962</v>
      </c>
      <c r="G30" s="238">
        <f>data!G92</f>
        <v>0</v>
      </c>
      <c r="H30" s="238">
        <f>data!H92</f>
        <v>2633.5880689890487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39602.47</v>
      </c>
      <c r="D31" s="238">
        <f>data!D93</f>
        <v>0</v>
      </c>
      <c r="E31" s="238">
        <f>data!E93</f>
        <v>428865.82</v>
      </c>
      <c r="F31" s="238">
        <f>data!F93</f>
        <v>152921.46</v>
      </c>
      <c r="G31" s="238">
        <f>data!G93</f>
        <v>0</v>
      </c>
      <c r="H31" s="238">
        <f>data!H93</f>
        <v>13897.27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20.04</v>
      </c>
      <c r="D32" s="245">
        <f>data!D94</f>
        <v>0</v>
      </c>
      <c r="E32" s="245">
        <f>data!E94</f>
        <v>133.35000000000002</v>
      </c>
      <c r="F32" s="245">
        <f>data!F94</f>
        <v>31.39</v>
      </c>
      <c r="G32" s="245">
        <f>data!G94</f>
        <v>0</v>
      </c>
      <c r="H32" s="245">
        <f>data!H94</f>
        <v>9.2899999999999991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SKAGIT REGIONAL HEALTH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2863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1052</v>
      </c>
      <c r="I41" s="238">
        <f>data!P59</f>
        <v>757238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4.84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8.5999999999999979</v>
      </c>
      <c r="I42" s="245">
        <f>data!P60</f>
        <v>43.040000000000006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629447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1096578</v>
      </c>
      <c r="I43" s="238">
        <f>data!P61</f>
        <v>5009361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149584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260594</v>
      </c>
      <c r="I44" s="238">
        <f>data!P62</f>
        <v>1190439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147854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384152</v>
      </c>
      <c r="I45" s="238">
        <f>data!P63</f>
        <v>1828443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116624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345237</v>
      </c>
      <c r="I46" s="238">
        <f>data!P64</f>
        <v>20064383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102139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734</v>
      </c>
      <c r="I48" s="238">
        <f>data!P66</f>
        <v>949959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33734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61873</v>
      </c>
      <c r="I49" s="238">
        <f>data!P67</f>
        <v>633135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-2117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538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3713</v>
      </c>
      <c r="I51" s="238">
        <f>data!P69</f>
        <v>165109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1179920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2152881</v>
      </c>
      <c r="I53" s="238">
        <f>data!P85</f>
        <v>29838712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572529</v>
      </c>
      <c r="D55" s="246">
        <f>+data!M676</f>
        <v>0</v>
      </c>
      <c r="E55" s="246">
        <f>+data!M691</f>
        <v>2865050</v>
      </c>
      <c r="F55" s="246">
        <f>+data!M692</f>
        <v>669093</v>
      </c>
      <c r="G55" s="246">
        <f>+data!M693</f>
        <v>17035048</v>
      </c>
      <c r="H55" s="246">
        <f>+data!M680</f>
        <v>1235027</v>
      </c>
      <c r="I55" s="246">
        <f>+data!M681</f>
        <v>13153956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7770572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17341108</v>
      </c>
      <c r="I56" s="238">
        <f>data!P87</f>
        <v>55476919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27694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1331613</v>
      </c>
      <c r="I57" s="238">
        <f>data!P88</f>
        <v>145261364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7798266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18672721</v>
      </c>
      <c r="I58" s="238">
        <f>data!P89</f>
        <v>200738283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808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1482</v>
      </c>
      <c r="I60" s="238">
        <f>data!P90</f>
        <v>15165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305.34354423061433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560.04843137347814</v>
      </c>
      <c r="I62" s="238">
        <f>data!P92</f>
        <v>5730.8599607144379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72987.69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4.67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8.35</v>
      </c>
      <c r="I64" s="245">
        <f>data!P94</f>
        <v>23.500000000000007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SKAGIT REGIONAL HEALTH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370835</v>
      </c>
      <c r="D73" s="246">
        <f>data!R59</f>
        <v>1072133</v>
      </c>
      <c r="E73" s="250"/>
      <c r="F73" s="250"/>
      <c r="G73" s="238">
        <f>data!U59</f>
        <v>1046565</v>
      </c>
      <c r="H73" s="238">
        <f>data!V59</f>
        <v>2648</v>
      </c>
      <c r="I73" s="238">
        <f>data!W59</f>
        <v>118950.07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28.770000000000003</v>
      </c>
      <c r="D74" s="245">
        <f>data!R60</f>
        <v>4.25</v>
      </c>
      <c r="E74" s="245">
        <f>data!S60</f>
        <v>28.580000000000002</v>
      </c>
      <c r="F74" s="245">
        <f>data!T60</f>
        <v>5.29</v>
      </c>
      <c r="G74" s="245">
        <f>data!U60</f>
        <v>73.120000000000019</v>
      </c>
      <c r="H74" s="245">
        <f>data!V60</f>
        <v>2.63</v>
      </c>
      <c r="I74" s="245">
        <f>data!W60</f>
        <v>8.98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3529873</v>
      </c>
      <c r="D75" s="238">
        <f>data!R61</f>
        <v>248878</v>
      </c>
      <c r="E75" s="238">
        <f>data!S61</f>
        <v>1550444</v>
      </c>
      <c r="F75" s="238">
        <f>data!T61</f>
        <v>729341</v>
      </c>
      <c r="G75" s="238">
        <f>data!U61</f>
        <v>5504130</v>
      </c>
      <c r="H75" s="238">
        <f>data!V61</f>
        <v>185213</v>
      </c>
      <c r="I75" s="238">
        <f>data!W61</f>
        <v>313127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838849</v>
      </c>
      <c r="D76" s="238">
        <f>data!R62</f>
        <v>59144</v>
      </c>
      <c r="E76" s="238">
        <f>data!S62</f>
        <v>368452</v>
      </c>
      <c r="F76" s="238">
        <f>data!T62</f>
        <v>173323</v>
      </c>
      <c r="G76" s="238">
        <f>data!U62</f>
        <v>1308018</v>
      </c>
      <c r="H76" s="238">
        <f>data!V62</f>
        <v>44015</v>
      </c>
      <c r="I76" s="238">
        <f>data!W62</f>
        <v>74412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211953</v>
      </c>
      <c r="D77" s="238">
        <f>data!R63</f>
        <v>3779050</v>
      </c>
      <c r="E77" s="238">
        <f>data!S63</f>
        <v>509779</v>
      </c>
      <c r="F77" s="238">
        <f>data!T63</f>
        <v>0</v>
      </c>
      <c r="G77" s="238">
        <f>data!U63</f>
        <v>84321</v>
      </c>
      <c r="H77" s="238">
        <f>data!V63</f>
        <v>0</v>
      </c>
      <c r="I77" s="238">
        <f>data!W63</f>
        <v>12600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475697</v>
      </c>
      <c r="D78" s="238">
        <f>data!R64</f>
        <v>644852</v>
      </c>
      <c r="E78" s="238">
        <f>data!S64</f>
        <v>1512243</v>
      </c>
      <c r="F78" s="238">
        <f>data!T64</f>
        <v>182646</v>
      </c>
      <c r="G78" s="238">
        <f>data!U64</f>
        <v>6579130</v>
      </c>
      <c r="H78" s="238">
        <f>data!V64</f>
        <v>27903</v>
      </c>
      <c r="I78" s="238">
        <f>data!W64</f>
        <v>73055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4585</v>
      </c>
      <c r="D80" s="238">
        <f>data!R66</f>
        <v>3403</v>
      </c>
      <c r="E80" s="238">
        <f>data!S66</f>
        <v>117631</v>
      </c>
      <c r="F80" s="238">
        <f>data!T66</f>
        <v>3986</v>
      </c>
      <c r="G80" s="238">
        <f>data!U66</f>
        <v>6247415</v>
      </c>
      <c r="H80" s="238">
        <f>data!V66</f>
        <v>1114</v>
      </c>
      <c r="I80" s="238">
        <f>data!W66</f>
        <v>3362677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241063</v>
      </c>
      <c r="D81" s="238">
        <f>data!R67</f>
        <v>12984</v>
      </c>
      <c r="E81" s="238">
        <f>data!S67</f>
        <v>239685</v>
      </c>
      <c r="F81" s="238">
        <f>data!T67</f>
        <v>7849</v>
      </c>
      <c r="G81" s="238">
        <f>data!U67</f>
        <v>297676</v>
      </c>
      <c r="H81" s="238">
        <f>data!V67</f>
        <v>0</v>
      </c>
      <c r="I81" s="238">
        <f>data!W67</f>
        <v>85295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15748</v>
      </c>
      <c r="E82" s="238">
        <f>data!S68</f>
        <v>210429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15102</v>
      </c>
      <c r="D83" s="238">
        <f>data!R69</f>
        <v>18468</v>
      </c>
      <c r="E83" s="238">
        <f>data!S69</f>
        <v>213</v>
      </c>
      <c r="F83" s="238">
        <f>data!T69</f>
        <v>0</v>
      </c>
      <c r="G83" s="238">
        <f>data!U69</f>
        <v>6450</v>
      </c>
      <c r="H83" s="238">
        <f>data!V69</f>
        <v>32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5317122</v>
      </c>
      <c r="D85" s="238">
        <f>data!R85</f>
        <v>4782527</v>
      </c>
      <c r="E85" s="238">
        <f>data!S85</f>
        <v>4508876</v>
      </c>
      <c r="F85" s="238">
        <f>data!T85</f>
        <v>1097145</v>
      </c>
      <c r="G85" s="238">
        <f>data!U85</f>
        <v>20027140</v>
      </c>
      <c r="H85" s="238">
        <f>data!V85</f>
        <v>258277</v>
      </c>
      <c r="I85" s="238">
        <f>data!W85</f>
        <v>3921166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2279238</v>
      </c>
      <c r="D87" s="246">
        <f>+data!M683</f>
        <v>2413707</v>
      </c>
      <c r="E87" s="246">
        <f>+data!M684</f>
        <v>3262634</v>
      </c>
      <c r="F87" s="246">
        <f>+data!M685</f>
        <v>372759</v>
      </c>
      <c r="G87" s="246">
        <f>+data!M686</f>
        <v>9694124</v>
      </c>
      <c r="H87" s="246">
        <f>+data!M687</f>
        <v>198502</v>
      </c>
      <c r="I87" s="246">
        <f>+data!M688</f>
        <v>2853094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6382539</v>
      </c>
      <c r="D88" s="238">
        <f>data!R87</f>
        <v>11533312</v>
      </c>
      <c r="E88" s="238">
        <f>data!S87</f>
        <v>14400047</v>
      </c>
      <c r="F88" s="238">
        <f>data!T87</f>
        <v>2621566</v>
      </c>
      <c r="G88" s="238">
        <f>data!U87</f>
        <v>42561168</v>
      </c>
      <c r="H88" s="238">
        <f>data!V87</f>
        <v>211877</v>
      </c>
      <c r="I88" s="238">
        <f>data!W87</f>
        <v>5161897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15926677</v>
      </c>
      <c r="D89" s="238">
        <f>data!R88</f>
        <v>33499682</v>
      </c>
      <c r="E89" s="238">
        <f>data!S88</f>
        <v>40566068</v>
      </c>
      <c r="F89" s="238">
        <f>data!T88</f>
        <v>1413786</v>
      </c>
      <c r="G89" s="238">
        <f>data!U88</f>
        <v>122761222</v>
      </c>
      <c r="H89" s="238">
        <f>data!V88</f>
        <v>3461699</v>
      </c>
      <c r="I89" s="238">
        <f>data!W88</f>
        <v>48799194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22309216</v>
      </c>
      <c r="D90" s="238">
        <f>data!R89</f>
        <v>45032994</v>
      </c>
      <c r="E90" s="238">
        <f>data!S89</f>
        <v>54966115</v>
      </c>
      <c r="F90" s="238">
        <f>data!T89</f>
        <v>4035352</v>
      </c>
      <c r="G90" s="238">
        <f>data!U89</f>
        <v>165322390</v>
      </c>
      <c r="H90" s="238">
        <f>data!V89</f>
        <v>3673576</v>
      </c>
      <c r="I90" s="238">
        <f>data!W89</f>
        <v>53961091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5774</v>
      </c>
      <c r="D92" s="238">
        <f>data!R90</f>
        <v>311</v>
      </c>
      <c r="E92" s="238">
        <f>data!S90</f>
        <v>5741</v>
      </c>
      <c r="F92" s="238">
        <f>data!T90</f>
        <v>188</v>
      </c>
      <c r="G92" s="238">
        <f>data!U90</f>
        <v>7130</v>
      </c>
      <c r="H92" s="238">
        <f>data!V90</f>
        <v>0</v>
      </c>
      <c r="I92" s="238">
        <f>data!W90</f>
        <v>2043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2181.9970598856025</v>
      </c>
      <c r="D94" s="238">
        <f>data!R92</f>
        <v>117.52703249470426</v>
      </c>
      <c r="E94" s="238">
        <f>data!S92</f>
        <v>2169.5263458266791</v>
      </c>
      <c r="F94" s="238">
        <f>data!T92</f>
        <v>71.045280093261738</v>
      </c>
      <c r="G94" s="238">
        <f>data!U92</f>
        <v>2694.4300375795542</v>
      </c>
      <c r="H94" s="238">
        <f>data!V92</f>
        <v>0</v>
      </c>
      <c r="I94" s="238">
        <f>data!W92</f>
        <v>772.05057037517952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33736.35</v>
      </c>
      <c r="D95" s="238">
        <f>data!R93</f>
        <v>0</v>
      </c>
      <c r="E95" s="238">
        <f>data!S93</f>
        <v>8426.85</v>
      </c>
      <c r="F95" s="238">
        <f>data!T93</f>
        <v>0</v>
      </c>
      <c r="G95" s="238">
        <f>data!U93</f>
        <v>0</v>
      </c>
      <c r="H95" s="238">
        <f>data!V93</f>
        <v>6587.31</v>
      </c>
      <c r="I95" s="238">
        <f>data!W93</f>
        <v>10728.65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24.380000000000003</v>
      </c>
      <c r="D96" s="245">
        <f>data!R94</f>
        <v>0</v>
      </c>
      <c r="E96" s="245">
        <f>data!S94</f>
        <v>0</v>
      </c>
      <c r="F96" s="245">
        <f>data!T94</f>
        <v>5.29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SKAGIT REGIONAL HEALTH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213471.98</v>
      </c>
      <c r="D105" s="238">
        <f>data!Y59</f>
        <v>260376.22000000003</v>
      </c>
      <c r="E105" s="238">
        <f>data!Z59</f>
        <v>52478.78</v>
      </c>
      <c r="F105" s="238">
        <f>data!AA59</f>
        <v>24107.3</v>
      </c>
      <c r="G105" s="250"/>
      <c r="H105" s="238">
        <f>data!AC59</f>
        <v>29505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9.7100000000000009</v>
      </c>
      <c r="D106" s="245">
        <f>data!Y60</f>
        <v>69.360000000000014</v>
      </c>
      <c r="E106" s="245">
        <f>data!Z60</f>
        <v>10.549999999999999</v>
      </c>
      <c r="F106" s="245">
        <f>data!AA60</f>
        <v>4.1099999999999994</v>
      </c>
      <c r="G106" s="245">
        <f>data!AB60</f>
        <v>57.26</v>
      </c>
      <c r="H106" s="245">
        <f>data!AC60</f>
        <v>19.7</v>
      </c>
      <c r="I106" s="245">
        <f>data!AD60</f>
        <v>4.78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6085457</v>
      </c>
      <c r="E107" s="238">
        <f>data!Z61</f>
        <v>1363753</v>
      </c>
      <c r="F107" s="238">
        <f>data!AA61</f>
        <v>0</v>
      </c>
      <c r="G107" s="238">
        <f>data!AB61</f>
        <v>6897241</v>
      </c>
      <c r="H107" s="238">
        <f>data!AC61</f>
        <v>2044456</v>
      </c>
      <c r="I107" s="238">
        <f>data!AD61</f>
        <v>624377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1446166</v>
      </c>
      <c r="E108" s="238">
        <f>data!Z62</f>
        <v>324086</v>
      </c>
      <c r="F108" s="238">
        <f>data!AA62</f>
        <v>0</v>
      </c>
      <c r="G108" s="238">
        <f>data!AB62</f>
        <v>1639081</v>
      </c>
      <c r="H108" s="238">
        <f>data!AC62</f>
        <v>485851</v>
      </c>
      <c r="I108" s="238">
        <f>data!AD62</f>
        <v>148379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12600</v>
      </c>
      <c r="D109" s="238">
        <f>data!Y63</f>
        <v>1097857</v>
      </c>
      <c r="E109" s="238">
        <f>data!Z63</f>
        <v>557863</v>
      </c>
      <c r="F109" s="238">
        <f>data!AA63</f>
        <v>0</v>
      </c>
      <c r="G109" s="238">
        <f>data!AB63</f>
        <v>76976</v>
      </c>
      <c r="H109" s="238">
        <f>data!AC63</f>
        <v>155717</v>
      </c>
      <c r="I109" s="238">
        <f>data!AD63</f>
        <v>30163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194923</v>
      </c>
      <c r="D110" s="238">
        <f>data!Y64</f>
        <v>9813281</v>
      </c>
      <c r="E110" s="238">
        <f>data!Z64</f>
        <v>40921</v>
      </c>
      <c r="F110" s="238">
        <f>data!AA64</f>
        <v>18094</v>
      </c>
      <c r="G110" s="238">
        <f>data!AB64</f>
        <v>51224939</v>
      </c>
      <c r="H110" s="238">
        <f>data!AC64</f>
        <v>382433</v>
      </c>
      <c r="I110" s="238">
        <f>data!AD64</f>
        <v>158860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8130082</v>
      </c>
      <c r="D112" s="238">
        <f>data!Y66</f>
        <v>4559332</v>
      </c>
      <c r="E112" s="238">
        <f>data!Z66</f>
        <v>1417868</v>
      </c>
      <c r="F112" s="238">
        <f>data!AA66</f>
        <v>918472</v>
      </c>
      <c r="G112" s="238">
        <f>data!AB66</f>
        <v>1599017</v>
      </c>
      <c r="H112" s="238">
        <f>data!AC66</f>
        <v>33792</v>
      </c>
      <c r="I112" s="238">
        <f>data!AD66</f>
        <v>26866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69263</v>
      </c>
      <c r="D113" s="238">
        <f>data!Y67</f>
        <v>563372</v>
      </c>
      <c r="E113" s="238">
        <f>data!Z67</f>
        <v>272835</v>
      </c>
      <c r="F113" s="238">
        <f>data!AA67</f>
        <v>78531</v>
      </c>
      <c r="G113" s="238">
        <f>data!AB67</f>
        <v>328613</v>
      </c>
      <c r="H113" s="238">
        <f>data!AC67</f>
        <v>70808</v>
      </c>
      <c r="I113" s="238">
        <f>data!AD67</f>
        <v>264026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43226</v>
      </c>
      <c r="E114" s="238">
        <f>data!Z68</f>
        <v>136876</v>
      </c>
      <c r="F114" s="238">
        <f>data!AA68</f>
        <v>0</v>
      </c>
      <c r="G114" s="238">
        <f>data!AB68</f>
        <v>647734</v>
      </c>
      <c r="H114" s="238">
        <f>data!AC68</f>
        <v>41000</v>
      </c>
      <c r="I114" s="238">
        <f>data!AD68</f>
        <v>709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0</v>
      </c>
      <c r="D115" s="238">
        <f>data!Y69</f>
        <v>125265</v>
      </c>
      <c r="E115" s="238">
        <f>data!Z69</f>
        <v>40605</v>
      </c>
      <c r="F115" s="238">
        <f>data!AA69</f>
        <v>0</v>
      </c>
      <c r="G115" s="238">
        <f>data!AB69</f>
        <v>83947</v>
      </c>
      <c r="H115" s="238">
        <f>data!AC69</f>
        <v>9098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8406868</v>
      </c>
      <c r="D117" s="238">
        <f>data!Y85</f>
        <v>23733956</v>
      </c>
      <c r="E117" s="238">
        <f>data!Z85</f>
        <v>4154807</v>
      </c>
      <c r="F117" s="238">
        <f>data!AA85</f>
        <v>1015097</v>
      </c>
      <c r="G117" s="238">
        <f>data!AB85</f>
        <v>62497548</v>
      </c>
      <c r="H117" s="238">
        <f>data!AC85</f>
        <v>3223155</v>
      </c>
      <c r="I117" s="238">
        <f>data!AD85</f>
        <v>1253380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5940472</v>
      </c>
      <c r="D119" s="246">
        <f>+data!M690</f>
        <v>12109222</v>
      </c>
      <c r="E119" s="246">
        <f>+data!M691</f>
        <v>2865050</v>
      </c>
      <c r="F119" s="246">
        <f>+data!M692</f>
        <v>669093</v>
      </c>
      <c r="G119" s="246">
        <f>+data!M693</f>
        <v>17035048</v>
      </c>
      <c r="H119" s="246">
        <f>+data!M694</f>
        <v>1298243</v>
      </c>
      <c r="I119" s="246">
        <f>+data!M695</f>
        <v>763097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27593723</v>
      </c>
      <c r="D120" s="238">
        <f>data!Y87</f>
        <v>44555776</v>
      </c>
      <c r="E120" s="238">
        <f>data!Z87</f>
        <v>398154</v>
      </c>
      <c r="F120" s="238">
        <f>data!AA87</f>
        <v>991779</v>
      </c>
      <c r="G120" s="238">
        <f>data!AB87</f>
        <v>28305182</v>
      </c>
      <c r="H120" s="238">
        <f>data!AC87</f>
        <v>15356860</v>
      </c>
      <c r="I120" s="238">
        <f>data!AD87</f>
        <v>3724839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88478868</v>
      </c>
      <c r="D121" s="238">
        <f>data!Y88</f>
        <v>155030457</v>
      </c>
      <c r="E121" s="238">
        <f>data!Z88</f>
        <v>45037582</v>
      </c>
      <c r="F121" s="238">
        <f>data!AA88</f>
        <v>7912851</v>
      </c>
      <c r="G121" s="238">
        <f>data!AB88</f>
        <v>203407439</v>
      </c>
      <c r="H121" s="238">
        <f>data!AC88</f>
        <v>4022585</v>
      </c>
      <c r="I121" s="238">
        <f>data!AD88</f>
        <v>399512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116072591</v>
      </c>
      <c r="D122" s="238">
        <f>data!Y89</f>
        <v>199586233</v>
      </c>
      <c r="E122" s="238">
        <f>data!Z89</f>
        <v>45435736</v>
      </c>
      <c r="F122" s="238">
        <f>data!AA89</f>
        <v>8904630</v>
      </c>
      <c r="G122" s="238">
        <f>data!AB89</f>
        <v>231712621</v>
      </c>
      <c r="H122" s="238">
        <f>data!AC89</f>
        <v>19379445</v>
      </c>
      <c r="I122" s="238">
        <f>data!AD89</f>
        <v>4124351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1659</v>
      </c>
      <c r="D124" s="238">
        <f>data!Y90</f>
        <v>13494</v>
      </c>
      <c r="E124" s="238">
        <f>data!Z90</f>
        <v>6535</v>
      </c>
      <c r="F124" s="238">
        <f>data!AA90</f>
        <v>1881</v>
      </c>
      <c r="G124" s="238">
        <f>data!AB90</f>
        <v>7871</v>
      </c>
      <c r="H124" s="238">
        <f>data!AC90</f>
        <v>1696</v>
      </c>
      <c r="I124" s="238">
        <f>data!AD90</f>
        <v>6324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626.93680678043211</v>
      </c>
      <c r="D126" s="238">
        <f>data!Y92</f>
        <v>5099.3883488216707</v>
      </c>
      <c r="E126" s="238">
        <f>data!Z92</f>
        <v>2469.5792840929016</v>
      </c>
      <c r="F126" s="238">
        <f>data!AA92</f>
        <v>710.83070135864546</v>
      </c>
      <c r="G126" s="238">
        <f>data!AB92</f>
        <v>2974.4542532662931</v>
      </c>
      <c r="H126" s="238">
        <f>data!AC92</f>
        <v>640.91912254346767</v>
      </c>
      <c r="I126" s="238">
        <f>data!AD92</f>
        <v>2389.8422942009961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31076.47</v>
      </c>
      <c r="D127" s="238">
        <f>data!Y93</f>
        <v>50624.76</v>
      </c>
      <c r="E127" s="238">
        <f>data!Z93</f>
        <v>36727.659999999996</v>
      </c>
      <c r="F127" s="238">
        <f>data!AA93</f>
        <v>40820.36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6.0500000000000007</v>
      </c>
      <c r="E128" s="245">
        <f>data!Z94</f>
        <v>1.57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3.06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SKAGIT REGIONAL HEALTH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34576</v>
      </c>
      <c r="D137" s="238">
        <f>data!AF59</f>
        <v>0</v>
      </c>
      <c r="E137" s="238">
        <f>data!AG59</f>
        <v>36760</v>
      </c>
      <c r="F137" s="238">
        <f>data!AH59</f>
        <v>0</v>
      </c>
      <c r="G137" s="238">
        <f>data!AI59</f>
        <v>0</v>
      </c>
      <c r="H137" s="238">
        <f>data!AJ59</f>
        <v>31355</v>
      </c>
      <c r="I137" s="238">
        <f>data!AK59</f>
        <v>9898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21.139999999999997</v>
      </c>
      <c r="D138" s="245">
        <f>data!AF60</f>
        <v>0</v>
      </c>
      <c r="E138" s="245">
        <f>data!AG60</f>
        <v>80.899999999999991</v>
      </c>
      <c r="F138" s="245">
        <f>data!AH60</f>
        <v>0</v>
      </c>
      <c r="G138" s="245">
        <f>data!AI60</f>
        <v>0</v>
      </c>
      <c r="H138" s="245">
        <f>data!AJ60</f>
        <v>50.29</v>
      </c>
      <c r="I138" s="245">
        <f>data!AK60</f>
        <v>3.16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2046535</v>
      </c>
      <c r="D139" s="238">
        <f>data!AF61</f>
        <v>0</v>
      </c>
      <c r="E139" s="238">
        <f>data!AG61</f>
        <v>8229438</v>
      </c>
      <c r="F139" s="238">
        <f>data!AH61</f>
        <v>0</v>
      </c>
      <c r="G139" s="238">
        <f>data!AI61</f>
        <v>0</v>
      </c>
      <c r="H139" s="238">
        <f>data!AJ61</f>
        <v>5161968</v>
      </c>
      <c r="I139" s="238">
        <f>data!AK61</f>
        <v>370237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486345</v>
      </c>
      <c r="D140" s="238">
        <f>data!AF62</f>
        <v>0</v>
      </c>
      <c r="E140" s="238">
        <f>data!AG62</f>
        <v>1955668</v>
      </c>
      <c r="F140" s="238">
        <f>data!AH62</f>
        <v>0</v>
      </c>
      <c r="G140" s="238">
        <f>data!AI62</f>
        <v>0</v>
      </c>
      <c r="H140" s="238">
        <f>data!AJ62</f>
        <v>1226705</v>
      </c>
      <c r="I140" s="238">
        <f>data!AK62</f>
        <v>87984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1133803</v>
      </c>
      <c r="F141" s="238">
        <f>data!AH63</f>
        <v>0</v>
      </c>
      <c r="G141" s="238">
        <f>data!AI63</f>
        <v>0</v>
      </c>
      <c r="H141" s="238">
        <f>data!AJ63</f>
        <v>4385671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14860</v>
      </c>
      <c r="D142" s="238">
        <f>data!AF64</f>
        <v>0</v>
      </c>
      <c r="E142" s="238">
        <f>data!AG64</f>
        <v>1394332</v>
      </c>
      <c r="F142" s="238">
        <f>data!AH64</f>
        <v>0</v>
      </c>
      <c r="G142" s="238">
        <f>data!AI64</f>
        <v>0</v>
      </c>
      <c r="H142" s="238">
        <f>data!AJ64</f>
        <v>359037</v>
      </c>
      <c r="I142" s="238">
        <f>data!AK64</f>
        <v>2855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1185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2604</v>
      </c>
      <c r="D144" s="238">
        <f>data!AF66</f>
        <v>0</v>
      </c>
      <c r="E144" s="238">
        <f>data!AG66</f>
        <v>141337</v>
      </c>
      <c r="F144" s="238">
        <f>data!AH66</f>
        <v>0</v>
      </c>
      <c r="G144" s="238">
        <f>data!AI66</f>
        <v>0</v>
      </c>
      <c r="H144" s="238">
        <f>data!AJ66</f>
        <v>71876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88969</v>
      </c>
      <c r="D145" s="238">
        <f>data!AF67</f>
        <v>0</v>
      </c>
      <c r="E145" s="238">
        <f>data!AG67</f>
        <v>396581</v>
      </c>
      <c r="F145" s="238">
        <f>data!AH67</f>
        <v>0</v>
      </c>
      <c r="G145" s="238">
        <f>data!AI67</f>
        <v>0</v>
      </c>
      <c r="H145" s="238">
        <f>data!AJ67</f>
        <v>719349</v>
      </c>
      <c r="I145" s="238">
        <f>data!AK67</f>
        <v>11105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0</v>
      </c>
      <c r="D146" s="238">
        <f>data!AF68</f>
        <v>0</v>
      </c>
      <c r="E146" s="238">
        <f>data!AG68</f>
        <v>3080</v>
      </c>
      <c r="F146" s="238">
        <f>data!AH68</f>
        <v>0</v>
      </c>
      <c r="G146" s="238">
        <f>data!AI68</f>
        <v>0</v>
      </c>
      <c r="H146" s="238">
        <f>data!AJ68</f>
        <v>249809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13523</v>
      </c>
      <c r="D147" s="238">
        <f>data!AF69</f>
        <v>0</v>
      </c>
      <c r="E147" s="238">
        <f>data!AG69</f>
        <v>6632</v>
      </c>
      <c r="F147" s="238">
        <f>data!AH69</f>
        <v>0</v>
      </c>
      <c r="G147" s="238">
        <f>data!AI69</f>
        <v>0</v>
      </c>
      <c r="H147" s="238">
        <f>data!AJ69</f>
        <v>97474</v>
      </c>
      <c r="I147" s="238">
        <f>data!AK69</f>
        <v>1061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2652836</v>
      </c>
      <c r="D149" s="238">
        <f>data!AF85</f>
        <v>0</v>
      </c>
      <c r="E149" s="238">
        <f>data!AG85</f>
        <v>13260871</v>
      </c>
      <c r="F149" s="238">
        <f>data!AH85</f>
        <v>0</v>
      </c>
      <c r="G149" s="238">
        <f>data!AI85</f>
        <v>0</v>
      </c>
      <c r="H149" s="238">
        <f>data!AJ85</f>
        <v>12273074</v>
      </c>
      <c r="I149" s="238">
        <f>data!AK85</f>
        <v>473242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756900</v>
      </c>
      <c r="D151" s="246">
        <f>+data!M697</f>
        <v>0</v>
      </c>
      <c r="E151" s="246">
        <f>+data!M698</f>
        <v>9595097</v>
      </c>
      <c r="F151" s="246">
        <f>+data!M699</f>
        <v>0</v>
      </c>
      <c r="G151" s="246">
        <f>+data!M700</f>
        <v>0</v>
      </c>
      <c r="H151" s="246">
        <f>+data!M701</f>
        <v>4306334</v>
      </c>
      <c r="I151" s="246">
        <f>+data!M702</f>
        <v>158785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2641776</v>
      </c>
      <c r="D152" s="238">
        <f>data!AF87</f>
        <v>0</v>
      </c>
      <c r="E152" s="238">
        <f>data!AG87</f>
        <v>49784221</v>
      </c>
      <c r="F152" s="238">
        <f>data!AH87</f>
        <v>0</v>
      </c>
      <c r="G152" s="238">
        <f>data!AI87</f>
        <v>0</v>
      </c>
      <c r="H152" s="238">
        <f>data!AJ87</f>
        <v>152837</v>
      </c>
      <c r="I152" s="238">
        <f>data!AK87</f>
        <v>1154440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4611480</v>
      </c>
      <c r="D153" s="238">
        <f>data!AF88</f>
        <v>0</v>
      </c>
      <c r="E153" s="238">
        <f>data!AG88</f>
        <v>106471696</v>
      </c>
      <c r="F153" s="238">
        <f>data!AH88</f>
        <v>0</v>
      </c>
      <c r="G153" s="238">
        <f>data!AI88</f>
        <v>0</v>
      </c>
      <c r="H153" s="238">
        <f>data!AJ88</f>
        <v>38592199</v>
      </c>
      <c r="I153" s="238">
        <f>data!AK88</f>
        <v>923927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7253256</v>
      </c>
      <c r="D154" s="238">
        <f>data!AF89</f>
        <v>0</v>
      </c>
      <c r="E154" s="238">
        <f>data!AG89</f>
        <v>156255917</v>
      </c>
      <c r="F154" s="238">
        <f>data!AH89</f>
        <v>0</v>
      </c>
      <c r="G154" s="238">
        <f>data!AI89</f>
        <v>0</v>
      </c>
      <c r="H154" s="238">
        <f>data!AJ89</f>
        <v>38745036</v>
      </c>
      <c r="I154" s="238">
        <f>data!AK89</f>
        <v>2078367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2131</v>
      </c>
      <c r="D156" s="238">
        <f>data!AF90</f>
        <v>0</v>
      </c>
      <c r="E156" s="238">
        <f>data!AG90</f>
        <v>9499</v>
      </c>
      <c r="F156" s="238">
        <f>data!AH90</f>
        <v>0</v>
      </c>
      <c r="G156" s="238">
        <f>data!AI90</f>
        <v>0</v>
      </c>
      <c r="H156" s="238">
        <f>data!AJ90</f>
        <v>17230</v>
      </c>
      <c r="I156" s="238">
        <f>data!AK90</f>
        <v>266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805.30580786564235</v>
      </c>
      <c r="D158" s="238">
        <f>data!AF92</f>
        <v>0</v>
      </c>
      <c r="E158" s="238">
        <f>data!AG92</f>
        <v>3589.6761468398577</v>
      </c>
      <c r="F158" s="238">
        <f>data!AH92</f>
        <v>0</v>
      </c>
      <c r="G158" s="238">
        <f>data!AI92</f>
        <v>0</v>
      </c>
      <c r="H158" s="238">
        <f>data!AJ92</f>
        <v>6511.2243404622322</v>
      </c>
      <c r="I158" s="238">
        <f>data!AK92</f>
        <v>100.52151332344481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3066.86</v>
      </c>
      <c r="D159" s="238">
        <f>data!AF93</f>
        <v>0</v>
      </c>
      <c r="E159" s="238">
        <f>data!AG93</f>
        <v>134196.85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46.31</v>
      </c>
      <c r="F160" s="245">
        <f>data!AH94</f>
        <v>0</v>
      </c>
      <c r="G160" s="245">
        <f>data!AI94</f>
        <v>0</v>
      </c>
      <c r="H160" s="245">
        <f>data!AJ94</f>
        <v>18.480000000000004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SKAGIT REGIONAL HEALTH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5254</v>
      </c>
      <c r="D169" s="238">
        <f>data!AM59</f>
        <v>0</v>
      </c>
      <c r="E169" s="238">
        <f>data!AN59</f>
        <v>0</v>
      </c>
      <c r="F169" s="238">
        <f>data!AO59</f>
        <v>9557</v>
      </c>
      <c r="G169" s="238">
        <f>data!AP59</f>
        <v>464522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3.08</v>
      </c>
      <c r="D170" s="245">
        <f>data!AM60</f>
        <v>0</v>
      </c>
      <c r="E170" s="245">
        <f>data!AN60</f>
        <v>0</v>
      </c>
      <c r="F170" s="245">
        <f>data!AO60</f>
        <v>15.639999999999999</v>
      </c>
      <c r="G170" s="245">
        <f>data!AP60</f>
        <v>454.3499999999998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357384</v>
      </c>
      <c r="D171" s="238">
        <f>data!AM61</f>
        <v>0</v>
      </c>
      <c r="E171" s="238">
        <f>data!AN61</f>
        <v>0</v>
      </c>
      <c r="F171" s="238">
        <f>data!AO61</f>
        <v>1793247</v>
      </c>
      <c r="G171" s="238">
        <f>data!AP61</f>
        <v>108135225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84930</v>
      </c>
      <c r="D172" s="238">
        <f>data!AM62</f>
        <v>0</v>
      </c>
      <c r="E172" s="238">
        <f>data!AN62</f>
        <v>0</v>
      </c>
      <c r="F172" s="238">
        <f>data!AO62</f>
        <v>426153</v>
      </c>
      <c r="G172" s="238">
        <f>data!AP62</f>
        <v>25697575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3108352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4532</v>
      </c>
      <c r="D174" s="238">
        <f>data!AM64</f>
        <v>0</v>
      </c>
      <c r="E174" s="238">
        <f>data!AN64</f>
        <v>0</v>
      </c>
      <c r="F174" s="238">
        <f>data!AO64</f>
        <v>323776</v>
      </c>
      <c r="G174" s="238">
        <f>data!AP64</f>
        <v>9995476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1074319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272</v>
      </c>
      <c r="D176" s="238">
        <f>data!AM66</f>
        <v>0</v>
      </c>
      <c r="E176" s="238">
        <f>data!AN66</f>
        <v>0</v>
      </c>
      <c r="F176" s="238">
        <f>data!AO66</f>
        <v>291</v>
      </c>
      <c r="G176" s="238">
        <f>data!AP66</f>
        <v>1537018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5260</v>
      </c>
      <c r="D177" s="238">
        <f>data!AM67</f>
        <v>0</v>
      </c>
      <c r="E177" s="238">
        <f>data!AN67</f>
        <v>0</v>
      </c>
      <c r="F177" s="238">
        <f>data!AO67</f>
        <v>102036</v>
      </c>
      <c r="G177" s="238">
        <f>data!AP67</f>
        <v>8504430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677578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4613</v>
      </c>
      <c r="D179" s="238">
        <f>data!AM69</f>
        <v>0</v>
      </c>
      <c r="E179" s="238">
        <f>data!AN69</f>
        <v>0</v>
      </c>
      <c r="F179" s="238">
        <f>data!AO69</f>
        <v>868</v>
      </c>
      <c r="G179" s="238">
        <f>data!AP69</f>
        <v>1469305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456991</v>
      </c>
      <c r="D181" s="238">
        <f>data!AM85</f>
        <v>0</v>
      </c>
      <c r="E181" s="238">
        <f>data!AN85</f>
        <v>0</v>
      </c>
      <c r="F181" s="238">
        <f>data!AO85</f>
        <v>2646371</v>
      </c>
      <c r="G181" s="238">
        <f>data!AP85</f>
        <v>160199278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136901</v>
      </c>
      <c r="D183" s="246">
        <f>+data!M704</f>
        <v>0</v>
      </c>
      <c r="E183" s="246">
        <f>+data!M705</f>
        <v>0</v>
      </c>
      <c r="F183" s="246">
        <f>+data!M706</f>
        <v>1016171</v>
      </c>
      <c r="G183" s="246">
        <f>+data!M707</f>
        <v>39987149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937721</v>
      </c>
      <c r="D184" s="238">
        <f>data!AM87</f>
        <v>0</v>
      </c>
      <c r="E184" s="238">
        <f>data!AN87</f>
        <v>0</v>
      </c>
      <c r="F184" s="238">
        <f>data!AO87</f>
        <v>401738</v>
      </c>
      <c r="G184" s="238">
        <f>data!AP87</f>
        <v>185939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884734</v>
      </c>
      <c r="D185" s="238">
        <f>data!AM88</f>
        <v>0</v>
      </c>
      <c r="E185" s="238">
        <f>data!AN88</f>
        <v>0</v>
      </c>
      <c r="F185" s="238">
        <f>data!AO88</f>
        <v>7462046</v>
      </c>
      <c r="G185" s="238">
        <f>data!AP88</f>
        <v>223985611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1822455</v>
      </c>
      <c r="D186" s="238">
        <f>data!AM89</f>
        <v>0</v>
      </c>
      <c r="E186" s="238">
        <f>data!AN89</f>
        <v>0</v>
      </c>
      <c r="F186" s="238">
        <f>data!AO89</f>
        <v>7863784</v>
      </c>
      <c r="G186" s="238">
        <f>data!AP89</f>
        <v>224171550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126</v>
      </c>
      <c r="D188" s="238">
        <f>data!AM90</f>
        <v>0</v>
      </c>
      <c r="E188" s="238">
        <f>data!AN90</f>
        <v>0</v>
      </c>
      <c r="F188" s="238">
        <f>data!AO90</f>
        <v>2444</v>
      </c>
      <c r="G188" s="238">
        <f>data!AP90</f>
        <v>203700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47.615453679526489</v>
      </c>
      <c r="D190" s="238">
        <f>data!AM92</f>
        <v>0</v>
      </c>
      <c r="E190" s="238">
        <f>data!AN92</f>
        <v>0</v>
      </c>
      <c r="F190" s="238">
        <f>data!AO92</f>
        <v>923.58864121240265</v>
      </c>
      <c r="G190" s="238">
        <f>data!AP92</f>
        <v>76978.316781901143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47098.080000000002</v>
      </c>
      <c r="G191" s="238">
        <f>data!AP93</f>
        <v>3157.81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12.219999999999999</v>
      </c>
      <c r="G192" s="245">
        <f>data!AP94</f>
        <v>70.31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SKAGIT REGIONAL HEALTH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125.47999999999999</v>
      </c>
      <c r="G202" s="245">
        <f>data!AW60</f>
        <v>65.769999999999982</v>
      </c>
      <c r="H202" s="245">
        <f>data!AX60</f>
        <v>0.98</v>
      </c>
      <c r="I202" s="245">
        <f>data!AY60</f>
        <v>41.279999999999994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4438757</v>
      </c>
      <c r="G203" s="238">
        <f>data!AW61</f>
        <v>7216393</v>
      </c>
      <c r="H203" s="238">
        <f>data!AX61</f>
        <v>50046</v>
      </c>
      <c r="I203" s="238">
        <f>data!AY61</f>
        <v>2449976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1054839</v>
      </c>
      <c r="G204" s="238">
        <f>data!AW62</f>
        <v>1714925</v>
      </c>
      <c r="H204" s="238">
        <f>data!AX62</f>
        <v>11893</v>
      </c>
      <c r="I204" s="238">
        <f>data!AY62</f>
        <v>582220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340443</v>
      </c>
      <c r="G205" s="238">
        <f>data!AW63</f>
        <v>249031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2664469</v>
      </c>
      <c r="G206" s="238">
        <f>data!AW64</f>
        <v>596457</v>
      </c>
      <c r="H206" s="238">
        <f>data!AX64</f>
        <v>36864</v>
      </c>
      <c r="I206" s="238">
        <f>data!AY64</f>
        <v>-501575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1717690</v>
      </c>
      <c r="G208" s="238">
        <f>data!AW66</f>
        <v>38447</v>
      </c>
      <c r="H208" s="238">
        <f>data!AX66</f>
        <v>366</v>
      </c>
      <c r="I208" s="238">
        <f>data!AY66</f>
        <v>1686779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962207</v>
      </c>
      <c r="G209" s="238">
        <f>data!AW67</f>
        <v>0</v>
      </c>
      <c r="H209" s="238">
        <f>data!AX67</f>
        <v>0</v>
      </c>
      <c r="I209" s="238">
        <f>data!AY67</f>
        <v>372116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136537</v>
      </c>
      <c r="G210" s="238">
        <f>data!AW68</f>
        <v>5722</v>
      </c>
      <c r="H210" s="238">
        <f>data!AX68</f>
        <v>458036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55241</v>
      </c>
      <c r="G211" s="238">
        <f>data!AW69</f>
        <v>224821</v>
      </c>
      <c r="H211" s="238">
        <f>data!AX69</f>
        <v>7483</v>
      </c>
      <c r="I211" s="238">
        <f>data!AY69</f>
        <v>1416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11370183</v>
      </c>
      <c r="G213" s="238">
        <f>data!AW85</f>
        <v>10045796</v>
      </c>
      <c r="H213" s="238">
        <f>data!AX85</f>
        <v>564688</v>
      </c>
      <c r="I213" s="238">
        <f>data!AY85</f>
        <v>4590932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7785844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7767265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85645848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93413113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23047</v>
      </c>
      <c r="G220" s="238">
        <f>data!AW90</f>
        <v>0</v>
      </c>
      <c r="H220" s="238">
        <f>data!AX90</f>
        <v>0</v>
      </c>
      <c r="I220" s="238">
        <f>data!AY90</f>
        <v>8913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8709.4711186670393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56306.270000000004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57.449999999999996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SKAGIT REGIONAL HEALTH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794314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9.11</v>
      </c>
      <c r="H234" s="245">
        <f>data!BE60</f>
        <v>45.510000000000005</v>
      </c>
      <c r="I234" s="245">
        <f>data!BF60</f>
        <v>52.99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752275</v>
      </c>
      <c r="H235" s="238">
        <f>data!BE61</f>
        <v>3497492</v>
      </c>
      <c r="I235" s="238">
        <f>data!BF61</f>
        <v>2436881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178773</v>
      </c>
      <c r="H236" s="238">
        <f>data!BE62</f>
        <v>831154</v>
      </c>
      <c r="I236" s="238">
        <f>data!BF62</f>
        <v>579108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208080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2045</v>
      </c>
      <c r="E238" s="238">
        <f>data!BB64</f>
        <v>0</v>
      </c>
      <c r="F238" s="238">
        <f>data!BC64</f>
        <v>0</v>
      </c>
      <c r="G238" s="238">
        <f>data!BD64</f>
        <v>-243348</v>
      </c>
      <c r="H238" s="238">
        <f>data!BE64</f>
        <v>590973</v>
      </c>
      <c r="I238" s="238">
        <f>data!BF64</f>
        <v>477758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80</v>
      </c>
      <c r="H239" s="238">
        <f>data!BE65</f>
        <v>2103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1400981</v>
      </c>
      <c r="E240" s="238">
        <f>data!BB66</f>
        <v>0</v>
      </c>
      <c r="F240" s="238">
        <f>data!BC66</f>
        <v>63221</v>
      </c>
      <c r="G240" s="238">
        <f>data!BD66</f>
        <v>65176</v>
      </c>
      <c r="H240" s="238">
        <f>data!BE66</f>
        <v>3505983</v>
      </c>
      <c r="I240" s="238">
        <f>data!BF66</f>
        <v>1215425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52396</v>
      </c>
      <c r="E241" s="238">
        <f>data!BB67</f>
        <v>0</v>
      </c>
      <c r="F241" s="238">
        <f>data!BC67</f>
        <v>0</v>
      </c>
      <c r="G241" s="238">
        <f>data!BD67</f>
        <v>253421</v>
      </c>
      <c r="H241" s="238">
        <f>data!BE67</f>
        <v>9354789</v>
      </c>
      <c r="I241" s="238">
        <f>data!BF67</f>
        <v>141114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3526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83633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60390</v>
      </c>
      <c r="H243" s="238">
        <f>data!BE69</f>
        <v>39171</v>
      </c>
      <c r="I243" s="238">
        <f>data!BF69</f>
        <v>65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0</v>
      </c>
      <c r="D245" s="238">
        <f>data!BA85</f>
        <v>1458948</v>
      </c>
      <c r="E245" s="238">
        <f>data!BB85</f>
        <v>0</v>
      </c>
      <c r="F245" s="238">
        <f>data!BC85</f>
        <v>63221</v>
      </c>
      <c r="G245" s="238">
        <f>data!BD85</f>
        <v>1066767</v>
      </c>
      <c r="H245" s="238">
        <f>data!BE85</f>
        <v>18113378</v>
      </c>
      <c r="I245" s="238">
        <f>data!BF85</f>
        <v>4850351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1255</v>
      </c>
      <c r="E252" s="254">
        <f>data!BB90</f>
        <v>0</v>
      </c>
      <c r="F252" s="254">
        <f>data!BC90</f>
        <v>0</v>
      </c>
      <c r="G252" s="254">
        <f>data!BD90</f>
        <v>6070</v>
      </c>
      <c r="H252" s="254">
        <f>data!BE90</f>
        <v>224068</v>
      </c>
      <c r="I252" s="254">
        <f>data!BF90</f>
        <v>3380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474.26503466512497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SKAGIT REGIONAL HEALTH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57.21</v>
      </c>
      <c r="D266" s="245">
        <f>data!BH60</f>
        <v>93.750000000000014</v>
      </c>
      <c r="E266" s="245">
        <f>data!BI60</f>
        <v>13.809999999999999</v>
      </c>
      <c r="F266" s="245">
        <f>data!BJ60</f>
        <v>21.389999999999997</v>
      </c>
      <c r="G266" s="245">
        <f>data!BK60</f>
        <v>56.14</v>
      </c>
      <c r="H266" s="245">
        <f>data!BL60</f>
        <v>74.3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3002097</v>
      </c>
      <c r="D267" s="238">
        <f>data!BH61</f>
        <v>10427727</v>
      </c>
      <c r="E267" s="238">
        <f>data!BI61</f>
        <v>1569835</v>
      </c>
      <c r="F267" s="238">
        <f>data!BJ61</f>
        <v>2189639</v>
      </c>
      <c r="G267" s="238">
        <f>data!BK61</f>
        <v>3860854</v>
      </c>
      <c r="H267" s="238">
        <f>data!BL61</f>
        <v>4289301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713427</v>
      </c>
      <c r="D268" s="238">
        <f>data!BH62</f>
        <v>2478076</v>
      </c>
      <c r="E268" s="238">
        <f>data!BI62</f>
        <v>373060</v>
      </c>
      <c r="F268" s="238">
        <f>data!BJ62</f>
        <v>520352</v>
      </c>
      <c r="G268" s="238">
        <f>data!BK62</f>
        <v>917505</v>
      </c>
      <c r="H268" s="238">
        <f>data!BL62</f>
        <v>1019322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213034</v>
      </c>
      <c r="E269" s="238">
        <f>data!BI63</f>
        <v>65280</v>
      </c>
      <c r="F269" s="238">
        <f>data!BJ63</f>
        <v>147057</v>
      </c>
      <c r="G269" s="238">
        <f>data!BK63</f>
        <v>18966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2907</v>
      </c>
      <c r="D270" s="238">
        <f>data!BH64</f>
        <v>818980</v>
      </c>
      <c r="E270" s="238">
        <f>data!BI64</f>
        <v>692</v>
      </c>
      <c r="F270" s="238">
        <f>data!BJ64</f>
        <v>10211</v>
      </c>
      <c r="G270" s="238">
        <f>data!BK64</f>
        <v>22607</v>
      </c>
      <c r="H270" s="238">
        <f>data!BL64</f>
        <v>36952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229728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10807972</v>
      </c>
      <c r="E272" s="238">
        <f>data!BI66</f>
        <v>160468</v>
      </c>
      <c r="F272" s="238">
        <f>data!BJ66</f>
        <v>7839</v>
      </c>
      <c r="G272" s="238">
        <f>data!BK66</f>
        <v>671657</v>
      </c>
      <c r="H272" s="238">
        <f>data!BL66</f>
        <v>371780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372074</v>
      </c>
      <c r="E273" s="238">
        <f>data!BI67</f>
        <v>63251</v>
      </c>
      <c r="F273" s="238">
        <f>data!BJ67</f>
        <v>409190</v>
      </c>
      <c r="G273" s="238">
        <f>data!BK67</f>
        <v>81370</v>
      </c>
      <c r="H273" s="238">
        <f>data!BL67</f>
        <v>113935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7275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5720934</v>
      </c>
      <c r="E275" s="238">
        <f>data!BI69</f>
        <v>27765</v>
      </c>
      <c r="F275" s="238">
        <f>data!BJ69</f>
        <v>13246</v>
      </c>
      <c r="G275" s="238">
        <f>data!BK69</f>
        <v>12220</v>
      </c>
      <c r="H275" s="238">
        <f>data!BL69</f>
        <v>1215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3718431</v>
      </c>
      <c r="D277" s="238">
        <f>data!BH85</f>
        <v>31075800</v>
      </c>
      <c r="E277" s="238">
        <f>data!BI85</f>
        <v>2260351</v>
      </c>
      <c r="F277" s="238">
        <f>data!BJ85</f>
        <v>3297534</v>
      </c>
      <c r="G277" s="238">
        <f>data!BK85</f>
        <v>5585179</v>
      </c>
      <c r="H277" s="238">
        <f>data!BL85</f>
        <v>5832505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0</v>
      </c>
      <c r="D284" s="254">
        <f>data!BH90</f>
        <v>8912</v>
      </c>
      <c r="E284" s="254">
        <f>data!BI90</f>
        <v>1515</v>
      </c>
      <c r="F284" s="254">
        <f>data!BJ90</f>
        <v>9801</v>
      </c>
      <c r="G284" s="254">
        <f>data!BK90</f>
        <v>1949</v>
      </c>
      <c r="H284" s="254">
        <f>data!BL90</f>
        <v>2729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3367.8485967614292</v>
      </c>
      <c r="E286" s="254">
        <f>data!BI92</f>
        <v>572.51914543240173</v>
      </c>
      <c r="F286" s="253" t="str">
        <f>IF(data!BJ92&gt;0,data!BJ92,"")</f>
        <v>x</v>
      </c>
      <c r="G286" s="254">
        <f>data!BK92</f>
        <v>736.52793032854856</v>
      </c>
      <c r="H286" s="254">
        <f>data!BL92</f>
        <v>1031.2902626303792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SKAGIT REGIONAL HEALTH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23.459999999999997</v>
      </c>
      <c r="D298" s="245">
        <f>data!BO60</f>
        <v>4.34</v>
      </c>
      <c r="E298" s="245">
        <f>data!BP60</f>
        <v>6</v>
      </c>
      <c r="F298" s="245">
        <f>data!BQ60</f>
        <v>0</v>
      </c>
      <c r="G298" s="245">
        <f>data!BR60</f>
        <v>21.15</v>
      </c>
      <c r="H298" s="245">
        <f>data!BS60</f>
        <v>6.1000000000000005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5939812</v>
      </c>
      <c r="D299" s="238">
        <f>data!BO61</f>
        <v>400212</v>
      </c>
      <c r="E299" s="238">
        <f>data!BP61</f>
        <v>676441</v>
      </c>
      <c r="F299" s="238">
        <f>data!BQ61</f>
        <v>0</v>
      </c>
      <c r="G299" s="238">
        <f>data!BR61</f>
        <v>2089954</v>
      </c>
      <c r="H299" s="238">
        <f>data!BS61</f>
        <v>389178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1411555</v>
      </c>
      <c r="D300" s="238">
        <f>data!BO62</f>
        <v>95108</v>
      </c>
      <c r="E300" s="238">
        <f>data!BP62</f>
        <v>160751</v>
      </c>
      <c r="F300" s="238">
        <f>data!BQ62</f>
        <v>0</v>
      </c>
      <c r="G300" s="238">
        <f>data!BR62</f>
        <v>496663</v>
      </c>
      <c r="H300" s="238">
        <f>data!BS62</f>
        <v>92485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215548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202751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111616</v>
      </c>
      <c r="D302" s="238">
        <f>data!BO64</f>
        <v>112513</v>
      </c>
      <c r="E302" s="238">
        <f>data!BP64</f>
        <v>12559</v>
      </c>
      <c r="F302" s="238">
        <f>data!BQ64</f>
        <v>0</v>
      </c>
      <c r="G302" s="238">
        <f>data!BR64</f>
        <v>58974</v>
      </c>
      <c r="H302" s="238">
        <f>data!BS64</f>
        <v>147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651196</v>
      </c>
      <c r="D304" s="238">
        <f>data!BO66</f>
        <v>24620</v>
      </c>
      <c r="E304" s="238">
        <f>data!BP66</f>
        <v>1929814</v>
      </c>
      <c r="F304" s="238">
        <f>data!BQ66</f>
        <v>0</v>
      </c>
      <c r="G304" s="238">
        <f>data!BR66</f>
        <v>285738</v>
      </c>
      <c r="H304" s="238">
        <f>data!BS66</f>
        <v>1674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209250</v>
      </c>
      <c r="D305" s="238">
        <f>data!BO67</f>
        <v>0</v>
      </c>
      <c r="E305" s="238">
        <f>data!BP67</f>
        <v>19497</v>
      </c>
      <c r="F305" s="238">
        <f>data!BQ67</f>
        <v>0</v>
      </c>
      <c r="G305" s="238">
        <f>data!BR67</f>
        <v>148796</v>
      </c>
      <c r="H305" s="238">
        <f>data!BS67</f>
        <v>158816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247</v>
      </c>
      <c r="D306" s="238">
        <f>data!BO68</f>
        <v>0</v>
      </c>
      <c r="E306" s="238">
        <f>data!BP68</f>
        <v>3580</v>
      </c>
      <c r="F306" s="238">
        <f>data!BQ68</f>
        <v>0</v>
      </c>
      <c r="G306" s="238">
        <f>data!BR68</f>
        <v>8864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873132</v>
      </c>
      <c r="D307" s="238">
        <f>data!BO69</f>
        <v>1582</v>
      </c>
      <c r="E307" s="238">
        <f>data!BP69</f>
        <v>17660</v>
      </c>
      <c r="F307" s="238">
        <f>data!BQ69</f>
        <v>0</v>
      </c>
      <c r="G307" s="238">
        <f>data!BR69</f>
        <v>858209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9412356</v>
      </c>
      <c r="D309" s="238">
        <f>data!BO85</f>
        <v>634035</v>
      </c>
      <c r="E309" s="238">
        <f>data!BP85</f>
        <v>2820302</v>
      </c>
      <c r="F309" s="238">
        <f>data!BQ85</f>
        <v>0</v>
      </c>
      <c r="G309" s="238">
        <f>data!BR85</f>
        <v>4149949</v>
      </c>
      <c r="H309" s="238">
        <f>data!BS85</f>
        <v>642300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5012</v>
      </c>
      <c r="D316" s="254">
        <f>data!BO90</f>
        <v>0</v>
      </c>
      <c r="E316" s="254">
        <f>data!BP90</f>
        <v>467</v>
      </c>
      <c r="F316" s="254">
        <f>data!BQ90</f>
        <v>0</v>
      </c>
      <c r="G316" s="254">
        <f>data!BR90</f>
        <v>3564</v>
      </c>
      <c r="H316" s="254">
        <f>data!BS90</f>
        <v>3804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1437.5332206104663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SKAGIT REGIONAL HEALTH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59.600000000000009</v>
      </c>
      <c r="E330" s="245">
        <f>data!BW60</f>
        <v>4.34</v>
      </c>
      <c r="F330" s="245">
        <f>data!BX60</f>
        <v>62.25</v>
      </c>
      <c r="G330" s="245">
        <f>data!BY60</f>
        <v>24.39</v>
      </c>
      <c r="H330" s="245">
        <f>data!BZ60</f>
        <v>11.7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4174721</v>
      </c>
      <c r="E331" s="257">
        <f>data!BW61</f>
        <v>481479</v>
      </c>
      <c r="F331" s="257">
        <f>data!BX61</f>
        <v>7404570</v>
      </c>
      <c r="G331" s="257">
        <f>data!BY61</f>
        <v>3247197</v>
      </c>
      <c r="H331" s="257">
        <f>data!BZ61</f>
        <v>965482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992093</v>
      </c>
      <c r="E332" s="257">
        <f>data!BW62</f>
        <v>114420</v>
      </c>
      <c r="F332" s="257">
        <f>data!BX62</f>
        <v>1759644</v>
      </c>
      <c r="G332" s="257">
        <f>data!BY62</f>
        <v>771674</v>
      </c>
      <c r="H332" s="257">
        <f>data!BZ62</f>
        <v>229440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375742</v>
      </c>
      <c r="E333" s="257">
        <f>data!BW63</f>
        <v>188962</v>
      </c>
      <c r="F333" s="257">
        <f>data!BX63</f>
        <v>59003</v>
      </c>
      <c r="G333" s="257">
        <f>data!BY63</f>
        <v>0</v>
      </c>
      <c r="H333" s="257">
        <f>data!BZ63</f>
        <v>143807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15064</v>
      </c>
      <c r="E334" s="257">
        <f>data!BW64</f>
        <v>6604</v>
      </c>
      <c r="F334" s="257">
        <f>data!BX64</f>
        <v>99522</v>
      </c>
      <c r="G334" s="257">
        <f>data!BY64</f>
        <v>22052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37236</v>
      </c>
      <c r="E336" s="257">
        <f>data!BW66</f>
        <v>127152</v>
      </c>
      <c r="F336" s="257">
        <f>data!BX66</f>
        <v>1080650</v>
      </c>
      <c r="G336" s="257">
        <f>data!BY66</f>
        <v>11020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282646</v>
      </c>
      <c r="E337" s="257">
        <f>data!BW67</f>
        <v>41583</v>
      </c>
      <c r="F337" s="257">
        <f>data!BX67</f>
        <v>91265</v>
      </c>
      <c r="G337" s="257">
        <f>data!BY67</f>
        <v>73563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5349</v>
      </c>
      <c r="E339" s="257">
        <f>data!BW69</f>
        <v>196051</v>
      </c>
      <c r="F339" s="257">
        <f>data!BX69</f>
        <v>110578</v>
      </c>
      <c r="G339" s="257">
        <f>data!BY69</f>
        <v>78493</v>
      </c>
      <c r="H339" s="257">
        <f>data!BZ69</f>
        <v>1562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5882851</v>
      </c>
      <c r="E341" s="238">
        <f>data!BW85</f>
        <v>1156251</v>
      </c>
      <c r="F341" s="238">
        <f>data!BX85</f>
        <v>10605232</v>
      </c>
      <c r="G341" s="238">
        <f>data!BY85</f>
        <v>4203999</v>
      </c>
      <c r="H341" s="238">
        <f>data!BZ85</f>
        <v>1340291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6770</v>
      </c>
      <c r="E348" s="254">
        <f>data!BW90</f>
        <v>996</v>
      </c>
      <c r="F348" s="254">
        <f>data!BX90</f>
        <v>2186</v>
      </c>
      <c r="G348" s="254">
        <f>data!BY90</f>
        <v>1762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2558.3858842094787</v>
      </c>
      <c r="E350" s="254">
        <f>data!BW92</f>
        <v>376.38882432387607</v>
      </c>
      <c r="F350" s="254">
        <f>data!BX92</f>
        <v>826.09033129718171</v>
      </c>
      <c r="G350" s="254">
        <f>data!BY92</f>
        <v>665.86055066131485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SKAGIT REGIONAL HEALTH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5</v>
      </c>
      <c r="E362" s="260"/>
      <c r="F362" s="248"/>
      <c r="G362" s="248"/>
      <c r="H362" s="248"/>
      <c r="I362" s="261">
        <f>data!CE60</f>
        <v>2215.0399999999995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4303577</v>
      </c>
      <c r="E363" s="262"/>
      <c r="F363" s="262"/>
      <c r="G363" s="262"/>
      <c r="H363" s="262"/>
      <c r="I363" s="257">
        <f>data!CE61</f>
        <v>271880384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1022715</v>
      </c>
      <c r="E364" s="262"/>
      <c r="F364" s="262"/>
      <c r="G364" s="262"/>
      <c r="H364" s="262"/>
      <c r="I364" s="257">
        <f>data!CE62</f>
        <v>64610460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388894</v>
      </c>
      <c r="E365" s="262"/>
      <c r="F365" s="262"/>
      <c r="G365" s="262"/>
      <c r="H365" s="262"/>
      <c r="I365" s="257">
        <f>data!CE63</f>
        <v>28302720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785547</v>
      </c>
      <c r="E366" s="262"/>
      <c r="F366" s="262"/>
      <c r="G366" s="262"/>
      <c r="H366" s="262"/>
      <c r="I366" s="257">
        <f>data!CE64</f>
        <v>112409966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3374431</v>
      </c>
      <c r="E367" s="262"/>
      <c r="F367" s="262"/>
      <c r="G367" s="262"/>
      <c r="H367" s="262"/>
      <c r="I367" s="257">
        <f>data!CE65</f>
        <v>4681846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1272569</v>
      </c>
      <c r="E368" s="262"/>
      <c r="F368" s="262"/>
      <c r="G368" s="262"/>
      <c r="H368" s="262"/>
      <c r="I368" s="257">
        <f>data!CE66</f>
        <v>56406921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4284154</v>
      </c>
      <c r="E369" s="262"/>
      <c r="F369" s="262"/>
      <c r="G369" s="262"/>
      <c r="H369" s="262"/>
      <c r="I369" s="257">
        <f>data!CE67</f>
        <v>33162433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257780</v>
      </c>
      <c r="E370" s="262"/>
      <c r="F370" s="262"/>
      <c r="G370" s="262"/>
      <c r="H370" s="262"/>
      <c r="I370" s="257">
        <f>data!CE68</f>
        <v>3002562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9410787</v>
      </c>
      <c r="E371" s="257">
        <f>data!CD69</f>
        <v>9400099</v>
      </c>
      <c r="F371" s="262"/>
      <c r="G371" s="262"/>
      <c r="H371" s="262"/>
      <c r="I371" s="257">
        <f>data!CE69</f>
        <v>29196477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25100454</v>
      </c>
      <c r="E373" s="257">
        <f>data!CD85</f>
        <v>9400099</v>
      </c>
      <c r="F373" s="262"/>
      <c r="G373" s="262"/>
      <c r="H373" s="262"/>
      <c r="I373" s="238">
        <f>data!CE85</f>
        <v>603653769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517570841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1412525882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1930096723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102615</v>
      </c>
      <c r="E380" s="248"/>
      <c r="F380" s="248"/>
      <c r="G380" s="248"/>
      <c r="H380" s="248"/>
      <c r="I380" s="238">
        <f>data!CE90</f>
        <v>794314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113094.79999999999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162657.41297267069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1170828.9900000002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475.71000000000004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04" transitionEvaluation="1" transitionEntry="1" codeName="Sheet1">
    <tabColor rgb="FF92D050"/>
    <pageSetUpPr autoPageBreaks="0" fitToPage="1"/>
  </sheetPr>
  <dimension ref="A1:CF716"/>
  <sheetViews>
    <sheetView topLeftCell="A304" zoomScaleNormal="100" workbookViewId="0">
      <selection activeCell="AC70" sqref="AC7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9">
        <v>0</v>
      </c>
    </row>
    <row r="48" spans="1:84" x14ac:dyDescent="0.25">
      <c r="A48" s="25" t="s">
        <v>231</v>
      </c>
      <c r="B48" s="272">
        <v>53525541</v>
      </c>
      <c r="C48" s="25">
        <v>639088</v>
      </c>
      <c r="D48" s="25">
        <v>0</v>
      </c>
      <c r="E48" s="25">
        <v>4283608</v>
      </c>
      <c r="F48" s="25">
        <v>1025537</v>
      </c>
      <c r="G48" s="25">
        <v>0</v>
      </c>
      <c r="H48" s="25">
        <v>586505</v>
      </c>
      <c r="I48" s="25">
        <v>0</v>
      </c>
      <c r="J48" s="25">
        <v>158650</v>
      </c>
      <c r="K48" s="25">
        <v>0</v>
      </c>
      <c r="L48" s="25">
        <v>0</v>
      </c>
      <c r="M48" s="25">
        <v>0</v>
      </c>
      <c r="N48" s="25">
        <v>0</v>
      </c>
      <c r="O48" s="25">
        <v>346653</v>
      </c>
      <c r="P48" s="25">
        <v>919128</v>
      </c>
      <c r="Q48" s="25">
        <v>654889</v>
      </c>
      <c r="R48" s="25">
        <v>38213</v>
      </c>
      <c r="S48" s="25">
        <v>312111</v>
      </c>
      <c r="T48" s="25">
        <v>159236</v>
      </c>
      <c r="U48" s="25">
        <v>1096003</v>
      </c>
      <c r="V48" s="25">
        <v>35998</v>
      </c>
      <c r="W48" s="25">
        <v>35619</v>
      </c>
      <c r="X48" s="25">
        <v>0</v>
      </c>
      <c r="Y48" s="25">
        <v>1323783</v>
      </c>
      <c r="Z48" s="25">
        <v>319737</v>
      </c>
      <c r="AA48" s="25">
        <v>0</v>
      </c>
      <c r="AB48" s="25">
        <v>1290223</v>
      </c>
      <c r="AC48" s="25">
        <v>456110</v>
      </c>
      <c r="AD48" s="25">
        <v>123156</v>
      </c>
      <c r="AE48" s="25">
        <v>429772</v>
      </c>
      <c r="AF48" s="25">
        <v>0</v>
      </c>
      <c r="AG48" s="25">
        <v>1722551</v>
      </c>
      <c r="AH48" s="25">
        <v>0</v>
      </c>
      <c r="AI48" s="25">
        <v>0</v>
      </c>
      <c r="AJ48" s="25">
        <v>992259</v>
      </c>
      <c r="AK48" s="25">
        <v>74181</v>
      </c>
      <c r="AL48" s="25">
        <v>71235</v>
      </c>
      <c r="AM48" s="25">
        <v>0</v>
      </c>
      <c r="AN48" s="25">
        <v>0</v>
      </c>
      <c r="AO48" s="25">
        <v>373681</v>
      </c>
      <c r="AP48" s="25">
        <v>21140098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1038368</v>
      </c>
      <c r="AW48" s="25">
        <v>1516330</v>
      </c>
      <c r="AX48" s="25">
        <v>10865</v>
      </c>
      <c r="AY48" s="25">
        <v>440087</v>
      </c>
      <c r="AZ48" s="25">
        <v>0</v>
      </c>
      <c r="BA48" s="25">
        <v>0</v>
      </c>
      <c r="BB48" s="25">
        <v>0</v>
      </c>
      <c r="BC48" s="25">
        <v>0</v>
      </c>
      <c r="BD48" s="25">
        <v>152992</v>
      </c>
      <c r="BE48" s="25">
        <v>713729</v>
      </c>
      <c r="BF48" s="25">
        <v>452035</v>
      </c>
      <c r="BG48" s="25">
        <v>486547</v>
      </c>
      <c r="BH48" s="25">
        <v>2293237</v>
      </c>
      <c r="BI48" s="25">
        <v>375081</v>
      </c>
      <c r="BJ48" s="25">
        <v>475731</v>
      </c>
      <c r="BK48" s="25">
        <v>804608</v>
      </c>
      <c r="BL48" s="25">
        <v>783778</v>
      </c>
      <c r="BM48" s="25">
        <v>0</v>
      </c>
      <c r="BN48" s="25">
        <v>1138361</v>
      </c>
      <c r="BO48" s="25">
        <v>79679</v>
      </c>
      <c r="BP48" s="25">
        <v>150441</v>
      </c>
      <c r="BQ48" s="25">
        <v>0</v>
      </c>
      <c r="BR48" s="25">
        <v>425157</v>
      </c>
      <c r="BS48" s="25">
        <v>83205</v>
      </c>
      <c r="BT48" s="25">
        <v>0</v>
      </c>
      <c r="BU48" s="25">
        <v>0</v>
      </c>
      <c r="BV48" s="25">
        <v>873430</v>
      </c>
      <c r="BW48" s="25">
        <v>117082</v>
      </c>
      <c r="BX48" s="25">
        <v>1426510</v>
      </c>
      <c r="BY48" s="25">
        <v>670640</v>
      </c>
      <c r="BZ48" s="25">
        <v>244295</v>
      </c>
      <c r="CA48" s="25">
        <v>0</v>
      </c>
      <c r="CB48" s="25">
        <v>0</v>
      </c>
      <c r="CC48" s="25">
        <v>165327</v>
      </c>
      <c r="CD48" s="25" t="s">
        <v>1056</v>
      </c>
      <c r="CE48" s="25" t="s">
        <v>1056</v>
      </c>
      <c r="CF48" s="329">
        <v>0</v>
      </c>
    </row>
    <row r="49" spans="1:84" x14ac:dyDescent="0.25">
      <c r="A49" s="16" t="s">
        <v>232</v>
      </c>
      <c r="B49" s="25">
        <v>53525541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9">
        <v>0</v>
      </c>
    </row>
    <row r="52" spans="1:84" x14ac:dyDescent="0.25">
      <c r="A52" s="31" t="s">
        <v>234</v>
      </c>
      <c r="B52" s="330">
        <v>25860488</v>
      </c>
      <c r="C52" s="25">
        <v>127591</v>
      </c>
      <c r="D52" s="25">
        <v>0</v>
      </c>
      <c r="E52" s="25">
        <v>1231013</v>
      </c>
      <c r="F52" s="25">
        <v>433073</v>
      </c>
      <c r="G52" s="25">
        <v>0</v>
      </c>
      <c r="H52" s="25">
        <v>226890</v>
      </c>
      <c r="I52" s="25">
        <v>0</v>
      </c>
      <c r="J52" s="25">
        <v>26306</v>
      </c>
      <c r="K52" s="25">
        <v>0</v>
      </c>
      <c r="L52" s="25">
        <v>0</v>
      </c>
      <c r="M52" s="25">
        <v>0</v>
      </c>
      <c r="N52" s="25">
        <v>0</v>
      </c>
      <c r="O52" s="25">
        <v>48249</v>
      </c>
      <c r="P52" s="25">
        <v>493727</v>
      </c>
      <c r="Q52" s="25">
        <v>187984</v>
      </c>
      <c r="R52" s="25">
        <v>10125</v>
      </c>
      <c r="S52" s="25">
        <v>186910</v>
      </c>
      <c r="T52" s="25">
        <v>6121</v>
      </c>
      <c r="U52" s="25">
        <v>232131</v>
      </c>
      <c r="V52" s="25">
        <v>0</v>
      </c>
      <c r="W52" s="25">
        <v>66514</v>
      </c>
      <c r="X52" s="25">
        <v>54012</v>
      </c>
      <c r="Y52" s="25">
        <v>439324</v>
      </c>
      <c r="Z52" s="25">
        <v>212760</v>
      </c>
      <c r="AA52" s="25">
        <v>61240</v>
      </c>
      <c r="AB52" s="25">
        <v>256256</v>
      </c>
      <c r="AC52" s="25">
        <v>55217</v>
      </c>
      <c r="AD52" s="25">
        <v>205891</v>
      </c>
      <c r="AE52" s="25">
        <v>69379</v>
      </c>
      <c r="AF52" s="25">
        <v>0</v>
      </c>
      <c r="AG52" s="25">
        <v>309259</v>
      </c>
      <c r="AH52" s="25">
        <v>0</v>
      </c>
      <c r="AI52" s="25">
        <v>0</v>
      </c>
      <c r="AJ52" s="25">
        <v>560957</v>
      </c>
      <c r="AK52" s="25">
        <v>8660</v>
      </c>
      <c r="AL52" s="25">
        <v>4102</v>
      </c>
      <c r="AM52" s="25">
        <v>0</v>
      </c>
      <c r="AN52" s="25">
        <v>0</v>
      </c>
      <c r="AO52" s="25">
        <v>79569</v>
      </c>
      <c r="AP52" s="25">
        <v>6631863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750341</v>
      </c>
      <c r="AW52" s="25">
        <v>0</v>
      </c>
      <c r="AX52" s="25">
        <v>0</v>
      </c>
      <c r="AY52" s="25">
        <v>290181</v>
      </c>
      <c r="AZ52" s="25">
        <v>0</v>
      </c>
      <c r="BA52" s="25">
        <v>40859</v>
      </c>
      <c r="BB52" s="25">
        <v>0</v>
      </c>
      <c r="BC52" s="25">
        <v>0</v>
      </c>
      <c r="BD52" s="25">
        <v>197621</v>
      </c>
      <c r="BE52" s="25">
        <v>7294984</v>
      </c>
      <c r="BF52" s="25">
        <v>110043</v>
      </c>
      <c r="BG52" s="25">
        <v>0</v>
      </c>
      <c r="BH52" s="25">
        <v>290148</v>
      </c>
      <c r="BI52" s="25">
        <v>49324</v>
      </c>
      <c r="BJ52" s="25">
        <v>319091</v>
      </c>
      <c r="BK52" s="25">
        <v>63454</v>
      </c>
      <c r="BL52" s="25">
        <v>88848</v>
      </c>
      <c r="BM52" s="25">
        <v>0</v>
      </c>
      <c r="BN52" s="25">
        <v>163176</v>
      </c>
      <c r="BO52" s="25">
        <v>0</v>
      </c>
      <c r="BP52" s="25">
        <v>15204</v>
      </c>
      <c r="BQ52" s="25">
        <v>0</v>
      </c>
      <c r="BR52" s="25">
        <v>116033</v>
      </c>
      <c r="BS52" s="25">
        <v>123847</v>
      </c>
      <c r="BT52" s="25">
        <v>0</v>
      </c>
      <c r="BU52" s="25">
        <v>0</v>
      </c>
      <c r="BV52" s="25">
        <v>220411</v>
      </c>
      <c r="BW52" s="25">
        <v>32427</v>
      </c>
      <c r="BX52" s="25">
        <v>71170</v>
      </c>
      <c r="BY52" s="25">
        <v>57365</v>
      </c>
      <c r="BZ52" s="25">
        <v>0</v>
      </c>
      <c r="CA52" s="25">
        <v>0</v>
      </c>
      <c r="CB52" s="25">
        <v>0</v>
      </c>
      <c r="CC52" s="25">
        <v>3340837</v>
      </c>
      <c r="CD52" s="25" t="s">
        <v>1056</v>
      </c>
      <c r="CE52" s="25" t="s">
        <v>1056</v>
      </c>
      <c r="CF52" s="329">
        <v>0</v>
      </c>
    </row>
    <row r="53" spans="1:84" x14ac:dyDescent="0.25">
      <c r="A53" s="16" t="s">
        <v>232</v>
      </c>
      <c r="B53" s="25">
        <v>25860488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2332</v>
      </c>
      <c r="D59" s="273">
        <v>0</v>
      </c>
      <c r="E59" s="273">
        <v>30879</v>
      </c>
      <c r="F59" s="273">
        <v>1872</v>
      </c>
      <c r="G59" s="273">
        <v>0</v>
      </c>
      <c r="H59" s="273">
        <v>3867</v>
      </c>
      <c r="I59" s="273">
        <v>0</v>
      </c>
      <c r="J59" s="273">
        <v>2420</v>
      </c>
      <c r="K59" s="273">
        <v>0</v>
      </c>
      <c r="L59" s="273">
        <v>0</v>
      </c>
      <c r="M59" s="273">
        <v>0</v>
      </c>
      <c r="N59" s="273">
        <v>0</v>
      </c>
      <c r="O59" s="273">
        <v>888</v>
      </c>
      <c r="P59" s="331">
        <v>676462</v>
      </c>
      <c r="Q59" s="331">
        <v>324321</v>
      </c>
      <c r="R59" s="331">
        <v>897533</v>
      </c>
      <c r="S59" s="332">
        <v>0</v>
      </c>
      <c r="T59" s="332">
        <v>0</v>
      </c>
      <c r="U59" s="333">
        <v>927395</v>
      </c>
      <c r="V59" s="331">
        <v>2212</v>
      </c>
      <c r="W59" s="331">
        <v>95611</v>
      </c>
      <c r="X59" s="331">
        <v>181491</v>
      </c>
      <c r="Y59" s="331">
        <v>239183.78999999998</v>
      </c>
      <c r="Z59" s="331">
        <v>0</v>
      </c>
      <c r="AA59" s="331">
        <v>22776.11</v>
      </c>
      <c r="AB59" s="332">
        <v>0</v>
      </c>
      <c r="AC59" s="331">
        <v>28906</v>
      </c>
      <c r="AD59" s="331">
        <v>0</v>
      </c>
      <c r="AE59" s="331">
        <v>33791</v>
      </c>
      <c r="AF59" s="331">
        <v>0</v>
      </c>
      <c r="AG59" s="331">
        <v>34170</v>
      </c>
      <c r="AH59" s="331">
        <v>0</v>
      </c>
      <c r="AI59" s="331">
        <v>0</v>
      </c>
      <c r="AJ59" s="331">
        <v>28467</v>
      </c>
      <c r="AK59" s="331">
        <v>8549</v>
      </c>
      <c r="AL59" s="331">
        <v>5540</v>
      </c>
      <c r="AM59" s="331">
        <v>0</v>
      </c>
      <c r="AN59" s="331">
        <v>0</v>
      </c>
      <c r="AO59" s="331">
        <v>8678</v>
      </c>
      <c r="AP59" s="331">
        <v>388548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396137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794314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32.92</v>
      </c>
      <c r="D60" s="277">
        <v>0</v>
      </c>
      <c r="E60" s="277">
        <v>220.64000000000001</v>
      </c>
      <c r="F60" s="277">
        <v>45.2</v>
      </c>
      <c r="G60" s="277">
        <v>0</v>
      </c>
      <c r="H60" s="277">
        <v>22.15</v>
      </c>
      <c r="I60" s="277">
        <v>0</v>
      </c>
      <c r="J60" s="277">
        <v>5.69</v>
      </c>
      <c r="K60" s="277">
        <v>0</v>
      </c>
      <c r="L60" s="277">
        <v>0</v>
      </c>
      <c r="M60" s="277">
        <v>0</v>
      </c>
      <c r="N60" s="277">
        <v>0</v>
      </c>
      <c r="O60" s="277">
        <v>14.21</v>
      </c>
      <c r="P60" s="334">
        <v>47.83</v>
      </c>
      <c r="Q60" s="334">
        <v>32.119999999999997</v>
      </c>
      <c r="R60" s="334">
        <v>3.7</v>
      </c>
      <c r="S60" s="278">
        <v>27.229999999999997</v>
      </c>
      <c r="T60" s="278">
        <v>5.23</v>
      </c>
      <c r="U60" s="335">
        <v>78.91</v>
      </c>
      <c r="V60" s="334">
        <v>2.19</v>
      </c>
      <c r="W60" s="334">
        <v>6.3599999999999994</v>
      </c>
      <c r="X60" s="334">
        <v>9.3000000000000007</v>
      </c>
      <c r="Y60" s="334">
        <v>82.070000000000007</v>
      </c>
      <c r="Z60" s="334">
        <v>10.79</v>
      </c>
      <c r="AA60" s="334">
        <v>4.4400000000000004</v>
      </c>
      <c r="AB60" s="278">
        <v>55.86</v>
      </c>
      <c r="AC60" s="334">
        <v>24.23</v>
      </c>
      <c r="AD60" s="334">
        <v>4.2300000000000004</v>
      </c>
      <c r="AE60" s="334">
        <v>21.7</v>
      </c>
      <c r="AF60" s="334">
        <v>0</v>
      </c>
      <c r="AG60" s="334">
        <v>104.75</v>
      </c>
      <c r="AH60" s="334">
        <v>0</v>
      </c>
      <c r="AI60" s="334">
        <v>0</v>
      </c>
      <c r="AJ60" s="334">
        <v>39.699999999999996</v>
      </c>
      <c r="AK60" s="334">
        <v>2.93</v>
      </c>
      <c r="AL60" s="334">
        <v>2.97</v>
      </c>
      <c r="AM60" s="334">
        <v>0</v>
      </c>
      <c r="AN60" s="334">
        <v>0</v>
      </c>
      <c r="AO60" s="334">
        <v>13.97</v>
      </c>
      <c r="AP60" s="334">
        <v>458.67999999999995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124.33</v>
      </c>
      <c r="AW60" s="278">
        <v>63.599999999999994</v>
      </c>
      <c r="AX60" s="278">
        <v>0.96</v>
      </c>
      <c r="AY60" s="334">
        <v>47.08</v>
      </c>
      <c r="AZ60" s="334">
        <v>0</v>
      </c>
      <c r="BA60" s="278">
        <v>0</v>
      </c>
      <c r="BB60" s="278">
        <v>0</v>
      </c>
      <c r="BC60" s="278">
        <v>0</v>
      </c>
      <c r="BD60" s="278">
        <v>12.99</v>
      </c>
      <c r="BE60" s="334">
        <v>44.33</v>
      </c>
      <c r="BF60" s="278">
        <v>56.28</v>
      </c>
      <c r="BG60" s="278">
        <v>40.17</v>
      </c>
      <c r="BH60" s="278">
        <v>90.59</v>
      </c>
      <c r="BI60" s="278">
        <v>14.280000000000001</v>
      </c>
      <c r="BJ60" s="278">
        <v>20.12</v>
      </c>
      <c r="BK60" s="278">
        <v>53.44</v>
      </c>
      <c r="BL60" s="278">
        <v>68.539999999999992</v>
      </c>
      <c r="BM60" s="278">
        <v>0</v>
      </c>
      <c r="BN60" s="278">
        <v>24.32</v>
      </c>
      <c r="BO60" s="278">
        <v>4.16</v>
      </c>
      <c r="BP60" s="278">
        <v>5.52</v>
      </c>
      <c r="BQ60" s="278">
        <v>0</v>
      </c>
      <c r="BR60" s="278">
        <v>19.279999999999998</v>
      </c>
      <c r="BS60" s="278">
        <v>5.6899999999999995</v>
      </c>
      <c r="BT60" s="278">
        <v>0</v>
      </c>
      <c r="BU60" s="278">
        <v>0</v>
      </c>
      <c r="BV60" s="278">
        <v>59.51</v>
      </c>
      <c r="BW60" s="278">
        <v>5.88</v>
      </c>
      <c r="BX60" s="278">
        <v>53.67</v>
      </c>
      <c r="BY60" s="278">
        <v>30.659999999999997</v>
      </c>
      <c r="BZ60" s="278">
        <v>12.9</v>
      </c>
      <c r="CA60" s="278">
        <v>0</v>
      </c>
      <c r="CB60" s="278">
        <v>0</v>
      </c>
      <c r="CC60" s="278">
        <v>4.99</v>
      </c>
      <c r="CD60" s="209" t="s">
        <v>247</v>
      </c>
      <c r="CE60" s="227">
        <v>2243.29</v>
      </c>
      <c r="CF60" s="336">
        <v>0</v>
      </c>
    </row>
    <row r="61" spans="1:84" x14ac:dyDescent="0.25">
      <c r="A61" s="31" t="s">
        <v>262</v>
      </c>
      <c r="B61" s="16"/>
      <c r="C61" s="273">
        <v>2782104</v>
      </c>
      <c r="D61" s="273">
        <v>0</v>
      </c>
      <c r="E61" s="273">
        <v>18647571</v>
      </c>
      <c r="F61" s="273">
        <v>4464410</v>
      </c>
      <c r="G61" s="273">
        <v>0</v>
      </c>
      <c r="H61" s="273">
        <v>2553195</v>
      </c>
      <c r="I61" s="273">
        <v>0</v>
      </c>
      <c r="J61" s="273">
        <v>690640</v>
      </c>
      <c r="K61" s="273">
        <v>0</v>
      </c>
      <c r="L61" s="273">
        <v>0</v>
      </c>
      <c r="M61" s="273">
        <v>0</v>
      </c>
      <c r="N61" s="273">
        <v>0</v>
      </c>
      <c r="O61" s="273">
        <v>1509063</v>
      </c>
      <c r="P61" s="331">
        <v>4001183</v>
      </c>
      <c r="Q61" s="331">
        <v>2850890</v>
      </c>
      <c r="R61" s="331">
        <v>166351</v>
      </c>
      <c r="S61" s="280">
        <v>1358696</v>
      </c>
      <c r="T61" s="280">
        <v>693193</v>
      </c>
      <c r="U61" s="333">
        <v>4771165</v>
      </c>
      <c r="V61" s="331">
        <v>156709</v>
      </c>
      <c r="W61" s="331">
        <v>155060</v>
      </c>
      <c r="X61" s="331">
        <v>0</v>
      </c>
      <c r="Y61" s="331">
        <v>5762745</v>
      </c>
      <c r="Z61" s="331">
        <v>1391890</v>
      </c>
      <c r="AA61" s="331">
        <v>0</v>
      </c>
      <c r="AB61" s="281">
        <v>5616648</v>
      </c>
      <c r="AC61" s="331">
        <v>1985555</v>
      </c>
      <c r="AD61" s="331">
        <v>536127</v>
      </c>
      <c r="AE61" s="331">
        <v>1870901</v>
      </c>
      <c r="AF61" s="331">
        <v>0</v>
      </c>
      <c r="AG61" s="331">
        <v>7498678</v>
      </c>
      <c r="AH61" s="331">
        <v>0</v>
      </c>
      <c r="AI61" s="331">
        <v>0</v>
      </c>
      <c r="AJ61" s="331">
        <v>4319543</v>
      </c>
      <c r="AK61" s="331">
        <v>322927</v>
      </c>
      <c r="AL61" s="331">
        <v>310101</v>
      </c>
      <c r="AM61" s="331">
        <v>0</v>
      </c>
      <c r="AN61" s="331">
        <v>0</v>
      </c>
      <c r="AO61" s="331">
        <v>1626721</v>
      </c>
      <c r="AP61" s="331">
        <v>92027906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4520266</v>
      </c>
      <c r="AW61" s="280">
        <v>6600948</v>
      </c>
      <c r="AX61" s="280">
        <v>47299</v>
      </c>
      <c r="AY61" s="331">
        <v>1915805</v>
      </c>
      <c r="AZ61" s="331">
        <v>0</v>
      </c>
      <c r="BA61" s="280">
        <v>0</v>
      </c>
      <c r="BB61" s="280">
        <v>0</v>
      </c>
      <c r="BC61" s="280">
        <v>0</v>
      </c>
      <c r="BD61" s="280">
        <v>666011</v>
      </c>
      <c r="BE61" s="331">
        <v>3107031</v>
      </c>
      <c r="BF61" s="280">
        <v>1967818</v>
      </c>
      <c r="BG61" s="280">
        <v>2118056</v>
      </c>
      <c r="BH61" s="280">
        <v>9983008</v>
      </c>
      <c r="BI61" s="280">
        <v>1632818</v>
      </c>
      <c r="BJ61" s="280">
        <v>2070971</v>
      </c>
      <c r="BK61" s="280">
        <v>3502653</v>
      </c>
      <c r="BL61" s="280">
        <v>3411972</v>
      </c>
      <c r="BM61" s="280">
        <v>0</v>
      </c>
      <c r="BN61" s="280">
        <v>4955557</v>
      </c>
      <c r="BO61" s="280">
        <v>346860</v>
      </c>
      <c r="BP61" s="280">
        <v>654904</v>
      </c>
      <c r="BQ61" s="280">
        <v>0</v>
      </c>
      <c r="BR61" s="280">
        <v>1850812</v>
      </c>
      <c r="BS61" s="280">
        <v>362210</v>
      </c>
      <c r="BT61" s="280">
        <v>0</v>
      </c>
      <c r="BU61" s="280">
        <v>0</v>
      </c>
      <c r="BV61" s="280">
        <v>3802251</v>
      </c>
      <c r="BW61" s="280">
        <v>509688</v>
      </c>
      <c r="BX61" s="280">
        <v>6209939</v>
      </c>
      <c r="BY61" s="280">
        <v>2919457</v>
      </c>
      <c r="BZ61" s="280">
        <v>1063473</v>
      </c>
      <c r="CA61" s="280">
        <v>0</v>
      </c>
      <c r="CB61" s="280">
        <v>0</v>
      </c>
      <c r="CC61" s="280">
        <v>719708</v>
      </c>
      <c r="CD61" s="24" t="s">
        <v>247</v>
      </c>
      <c r="CE61" s="25">
        <v>233009487</v>
      </c>
      <c r="CF61" s="329">
        <v>0</v>
      </c>
    </row>
    <row r="62" spans="1:84" x14ac:dyDescent="0.25">
      <c r="A62" s="31" t="s">
        <v>10</v>
      </c>
      <c r="B62" s="16"/>
      <c r="C62" s="25">
        <v>639088</v>
      </c>
      <c r="D62" s="25">
        <v>0</v>
      </c>
      <c r="E62" s="25">
        <v>4283608</v>
      </c>
      <c r="F62" s="25">
        <v>1025537</v>
      </c>
      <c r="G62" s="25">
        <v>0</v>
      </c>
      <c r="H62" s="25">
        <v>586505</v>
      </c>
      <c r="I62" s="25">
        <v>0</v>
      </c>
      <c r="J62" s="25">
        <v>158650</v>
      </c>
      <c r="K62" s="25">
        <v>0</v>
      </c>
      <c r="L62" s="25">
        <v>0</v>
      </c>
      <c r="M62" s="25">
        <v>0</v>
      </c>
      <c r="N62" s="25">
        <v>0</v>
      </c>
      <c r="O62" s="25">
        <v>346653</v>
      </c>
      <c r="P62" s="25">
        <v>919128</v>
      </c>
      <c r="Q62" s="25">
        <v>654889</v>
      </c>
      <c r="R62" s="25">
        <v>38213</v>
      </c>
      <c r="S62" s="25">
        <v>312111</v>
      </c>
      <c r="T62" s="25">
        <v>159236</v>
      </c>
      <c r="U62" s="25">
        <v>1096003</v>
      </c>
      <c r="V62" s="25">
        <v>35998</v>
      </c>
      <c r="W62" s="25">
        <v>35619</v>
      </c>
      <c r="X62" s="25">
        <v>0</v>
      </c>
      <c r="Y62" s="25">
        <v>1323783</v>
      </c>
      <c r="Z62" s="25">
        <v>319737</v>
      </c>
      <c r="AA62" s="25">
        <v>0</v>
      </c>
      <c r="AB62" s="25">
        <v>1290223</v>
      </c>
      <c r="AC62" s="25">
        <v>456110</v>
      </c>
      <c r="AD62" s="25">
        <v>123156</v>
      </c>
      <c r="AE62" s="25">
        <v>429772</v>
      </c>
      <c r="AF62" s="25">
        <v>0</v>
      </c>
      <c r="AG62" s="25">
        <v>1722551</v>
      </c>
      <c r="AH62" s="25">
        <v>0</v>
      </c>
      <c r="AI62" s="25">
        <v>0</v>
      </c>
      <c r="AJ62" s="25">
        <v>992259</v>
      </c>
      <c r="AK62" s="25">
        <v>74181</v>
      </c>
      <c r="AL62" s="25">
        <v>71235</v>
      </c>
      <c r="AM62" s="25">
        <v>0</v>
      </c>
      <c r="AN62" s="25">
        <v>0</v>
      </c>
      <c r="AO62" s="25">
        <v>373681</v>
      </c>
      <c r="AP62" s="25">
        <v>21140098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1038368</v>
      </c>
      <c r="AW62" s="25">
        <v>1516330</v>
      </c>
      <c r="AX62" s="25">
        <v>10865</v>
      </c>
      <c r="AY62" s="25">
        <v>440087</v>
      </c>
      <c r="AZ62" s="25">
        <v>0</v>
      </c>
      <c r="BA62" s="25">
        <v>0</v>
      </c>
      <c r="BB62" s="25">
        <v>0</v>
      </c>
      <c r="BC62" s="25">
        <v>0</v>
      </c>
      <c r="BD62" s="25">
        <v>152992</v>
      </c>
      <c r="BE62" s="25">
        <v>713729</v>
      </c>
      <c r="BF62" s="25">
        <v>452035</v>
      </c>
      <c r="BG62" s="25">
        <v>486547</v>
      </c>
      <c r="BH62" s="25">
        <v>2293237</v>
      </c>
      <c r="BI62" s="25">
        <v>375081</v>
      </c>
      <c r="BJ62" s="25">
        <v>475731</v>
      </c>
      <c r="BK62" s="25">
        <v>804608</v>
      </c>
      <c r="BL62" s="25">
        <v>783778</v>
      </c>
      <c r="BM62" s="25">
        <v>0</v>
      </c>
      <c r="BN62" s="25">
        <v>1138361</v>
      </c>
      <c r="BO62" s="25">
        <v>79679</v>
      </c>
      <c r="BP62" s="25">
        <v>150441</v>
      </c>
      <c r="BQ62" s="25">
        <v>0</v>
      </c>
      <c r="BR62" s="25">
        <v>425157</v>
      </c>
      <c r="BS62" s="25">
        <v>83205</v>
      </c>
      <c r="BT62" s="25">
        <v>0</v>
      </c>
      <c r="BU62" s="25">
        <v>0</v>
      </c>
      <c r="BV62" s="25">
        <v>873430</v>
      </c>
      <c r="BW62" s="25">
        <v>117082</v>
      </c>
      <c r="BX62" s="25">
        <v>1426510</v>
      </c>
      <c r="BY62" s="25">
        <v>670640</v>
      </c>
      <c r="BZ62" s="25">
        <v>244295</v>
      </c>
      <c r="CA62" s="25">
        <v>0</v>
      </c>
      <c r="CB62" s="25">
        <v>0</v>
      </c>
      <c r="CC62" s="25">
        <v>165327</v>
      </c>
      <c r="CD62" s="24" t="s">
        <v>247</v>
      </c>
      <c r="CE62" s="25">
        <v>53525539</v>
      </c>
      <c r="CF62" s="329">
        <v>0</v>
      </c>
    </row>
    <row r="63" spans="1:84" x14ac:dyDescent="0.25">
      <c r="A63" s="31" t="s">
        <v>263</v>
      </c>
      <c r="B63" s="16"/>
      <c r="C63" s="273">
        <v>602295</v>
      </c>
      <c r="D63" s="273">
        <v>0</v>
      </c>
      <c r="E63" s="273">
        <v>9015674</v>
      </c>
      <c r="F63" s="273">
        <v>216721</v>
      </c>
      <c r="G63" s="273">
        <v>0</v>
      </c>
      <c r="H63" s="273">
        <v>135271</v>
      </c>
      <c r="I63" s="273">
        <v>0</v>
      </c>
      <c r="J63" s="273">
        <v>820207</v>
      </c>
      <c r="K63" s="273">
        <v>0</v>
      </c>
      <c r="L63" s="273">
        <v>0</v>
      </c>
      <c r="M63" s="273">
        <v>0</v>
      </c>
      <c r="N63" s="273">
        <v>0</v>
      </c>
      <c r="O63" s="273">
        <v>57255</v>
      </c>
      <c r="P63" s="331">
        <v>1981482</v>
      </c>
      <c r="Q63" s="331">
        <v>126301</v>
      </c>
      <c r="R63" s="331">
        <v>1870320</v>
      </c>
      <c r="S63" s="280">
        <v>516304</v>
      </c>
      <c r="T63" s="280">
        <v>0</v>
      </c>
      <c r="U63" s="333">
        <v>770161</v>
      </c>
      <c r="V63" s="331">
        <v>0</v>
      </c>
      <c r="W63" s="331">
        <v>44739</v>
      </c>
      <c r="X63" s="331">
        <v>12600</v>
      </c>
      <c r="Y63" s="331">
        <v>887109</v>
      </c>
      <c r="Z63" s="331">
        <v>402767</v>
      </c>
      <c r="AA63" s="331">
        <v>0</v>
      </c>
      <c r="AB63" s="281">
        <v>160465</v>
      </c>
      <c r="AC63" s="331">
        <v>98198</v>
      </c>
      <c r="AD63" s="331">
        <v>104194</v>
      </c>
      <c r="AE63" s="331">
        <v>0</v>
      </c>
      <c r="AF63" s="331">
        <v>0</v>
      </c>
      <c r="AG63" s="331">
        <v>850320</v>
      </c>
      <c r="AH63" s="331">
        <v>0</v>
      </c>
      <c r="AI63" s="331">
        <v>0</v>
      </c>
      <c r="AJ63" s="331">
        <v>3785501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3575107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103390</v>
      </c>
      <c r="AW63" s="280">
        <v>186756</v>
      </c>
      <c r="AX63" s="280">
        <v>0</v>
      </c>
      <c r="AY63" s="331">
        <v>47158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192091</v>
      </c>
      <c r="BF63" s="280">
        <v>0</v>
      </c>
      <c r="BG63" s="280">
        <v>0</v>
      </c>
      <c r="BH63" s="280">
        <v>119582</v>
      </c>
      <c r="BI63" s="280">
        <v>295005</v>
      </c>
      <c r="BJ63" s="280">
        <v>11972</v>
      </c>
      <c r="BK63" s="280">
        <v>-8000</v>
      </c>
      <c r="BL63" s="280">
        <v>0</v>
      </c>
      <c r="BM63" s="280">
        <v>0</v>
      </c>
      <c r="BN63" s="280">
        <v>193131</v>
      </c>
      <c r="BO63" s="280">
        <v>0</v>
      </c>
      <c r="BP63" s="280">
        <v>0</v>
      </c>
      <c r="BQ63" s="280">
        <v>0</v>
      </c>
      <c r="BR63" s="280">
        <v>123335</v>
      </c>
      <c r="BS63" s="280">
        <v>0</v>
      </c>
      <c r="BT63" s="280">
        <v>0</v>
      </c>
      <c r="BU63" s="280">
        <v>0</v>
      </c>
      <c r="BV63" s="280">
        <v>390175</v>
      </c>
      <c r="BW63" s="280">
        <v>129200</v>
      </c>
      <c r="BX63" s="280">
        <v>172829</v>
      </c>
      <c r="BY63" s="280">
        <v>0</v>
      </c>
      <c r="BZ63" s="280">
        <v>82557</v>
      </c>
      <c r="CA63" s="280">
        <v>0</v>
      </c>
      <c r="CB63" s="280">
        <v>0</v>
      </c>
      <c r="CC63" s="280">
        <v>1309722</v>
      </c>
      <c r="CD63" s="24" t="s">
        <v>247</v>
      </c>
      <c r="CE63" s="25">
        <v>29381894</v>
      </c>
      <c r="CF63" s="329">
        <v>0</v>
      </c>
    </row>
    <row r="64" spans="1:84" x14ac:dyDescent="0.25">
      <c r="A64" s="31" t="s">
        <v>264</v>
      </c>
      <c r="B64" s="16"/>
      <c r="C64" s="273">
        <v>466120</v>
      </c>
      <c r="D64" s="273">
        <v>0</v>
      </c>
      <c r="E64" s="273">
        <v>1738744</v>
      </c>
      <c r="F64" s="273">
        <v>231255</v>
      </c>
      <c r="G64" s="273">
        <v>0</v>
      </c>
      <c r="H64" s="273">
        <v>40734</v>
      </c>
      <c r="I64" s="273">
        <v>0</v>
      </c>
      <c r="J64" s="273">
        <v>72511</v>
      </c>
      <c r="K64" s="273">
        <v>0</v>
      </c>
      <c r="L64" s="273">
        <v>0</v>
      </c>
      <c r="M64" s="273">
        <v>0</v>
      </c>
      <c r="N64" s="273">
        <v>0</v>
      </c>
      <c r="O64" s="273">
        <v>286667</v>
      </c>
      <c r="P64" s="331">
        <v>17524266</v>
      </c>
      <c r="Q64" s="331">
        <v>518865</v>
      </c>
      <c r="R64" s="331">
        <v>550114</v>
      </c>
      <c r="S64" s="280">
        <v>771805</v>
      </c>
      <c r="T64" s="280">
        <v>207196</v>
      </c>
      <c r="U64" s="333">
        <v>5478873</v>
      </c>
      <c r="V64" s="331">
        <v>51476</v>
      </c>
      <c r="W64" s="331">
        <v>49823</v>
      </c>
      <c r="X64" s="331">
        <v>181727</v>
      </c>
      <c r="Y64" s="331">
        <v>8337917</v>
      </c>
      <c r="Z64" s="331">
        <v>39744</v>
      </c>
      <c r="AA64" s="331">
        <v>132327</v>
      </c>
      <c r="AB64" s="281">
        <v>47195532</v>
      </c>
      <c r="AC64" s="331">
        <v>296536</v>
      </c>
      <c r="AD64" s="331">
        <v>162293</v>
      </c>
      <c r="AE64" s="331">
        <v>18044</v>
      </c>
      <c r="AF64" s="331">
        <v>0</v>
      </c>
      <c r="AG64" s="331">
        <v>1215126</v>
      </c>
      <c r="AH64" s="331">
        <v>0</v>
      </c>
      <c r="AI64" s="331">
        <v>0</v>
      </c>
      <c r="AJ64" s="331">
        <v>309152</v>
      </c>
      <c r="AK64" s="331">
        <v>1887</v>
      </c>
      <c r="AL64" s="331">
        <v>2337</v>
      </c>
      <c r="AM64" s="331">
        <v>0</v>
      </c>
      <c r="AN64" s="331">
        <v>0</v>
      </c>
      <c r="AO64" s="331">
        <v>340446</v>
      </c>
      <c r="AP64" s="331">
        <v>7975937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2301241</v>
      </c>
      <c r="AW64" s="280">
        <v>537685</v>
      </c>
      <c r="AX64" s="280">
        <v>34687</v>
      </c>
      <c r="AY64" s="331">
        <v>-469661</v>
      </c>
      <c r="AZ64" s="331">
        <v>0</v>
      </c>
      <c r="BA64" s="280">
        <v>1797</v>
      </c>
      <c r="BB64" s="280">
        <v>0</v>
      </c>
      <c r="BC64" s="280">
        <v>0</v>
      </c>
      <c r="BD64" s="280">
        <v>305612</v>
      </c>
      <c r="BE64" s="331">
        <v>447525</v>
      </c>
      <c r="BF64" s="280">
        <v>344269</v>
      </c>
      <c r="BG64" s="280">
        <v>2316</v>
      </c>
      <c r="BH64" s="280">
        <v>508882</v>
      </c>
      <c r="BI64" s="280">
        <v>523</v>
      </c>
      <c r="BJ64" s="280">
        <v>6517</v>
      </c>
      <c r="BK64" s="280">
        <v>24907</v>
      </c>
      <c r="BL64" s="280">
        <v>28565</v>
      </c>
      <c r="BM64" s="280">
        <v>0</v>
      </c>
      <c r="BN64" s="280">
        <v>96133</v>
      </c>
      <c r="BO64" s="280">
        <v>133144</v>
      </c>
      <c r="BP64" s="280">
        <v>17603</v>
      </c>
      <c r="BQ64" s="280">
        <v>0</v>
      </c>
      <c r="BR64" s="280">
        <v>74333</v>
      </c>
      <c r="BS64" s="280">
        <v>8316</v>
      </c>
      <c r="BT64" s="280">
        <v>0</v>
      </c>
      <c r="BU64" s="280">
        <v>0</v>
      </c>
      <c r="BV64" s="280">
        <v>17702</v>
      </c>
      <c r="BW64" s="280">
        <v>5885</v>
      </c>
      <c r="BX64" s="280">
        <v>33469</v>
      </c>
      <c r="BY64" s="280">
        <v>10311</v>
      </c>
      <c r="BZ64" s="280">
        <v>0</v>
      </c>
      <c r="CA64" s="280">
        <v>0</v>
      </c>
      <c r="CB64" s="280">
        <v>0</v>
      </c>
      <c r="CC64" s="280">
        <v>751599</v>
      </c>
      <c r="CD64" s="24" t="s">
        <v>247</v>
      </c>
      <c r="CE64" s="25">
        <v>99420814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1041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993986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52</v>
      </c>
      <c r="BE65" s="331">
        <v>0</v>
      </c>
      <c r="BF65" s="280">
        <v>0</v>
      </c>
      <c r="BG65" s="280">
        <v>0</v>
      </c>
      <c r="BH65" s="280">
        <v>242172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2601387</v>
      </c>
      <c r="CD65" s="24" t="s">
        <v>247</v>
      </c>
      <c r="CE65" s="25">
        <v>3838638</v>
      </c>
      <c r="CF65" s="329">
        <v>0</v>
      </c>
    </row>
    <row r="66" spans="1:84" x14ac:dyDescent="0.25">
      <c r="A66" s="31" t="s">
        <v>266</v>
      </c>
      <c r="B66" s="16"/>
      <c r="C66" s="273">
        <v>9431</v>
      </c>
      <c r="D66" s="273">
        <v>0</v>
      </c>
      <c r="E66" s="273">
        <v>107080</v>
      </c>
      <c r="F66" s="273">
        <v>14422</v>
      </c>
      <c r="G66" s="273">
        <v>0</v>
      </c>
      <c r="H66" s="273">
        <v>3100</v>
      </c>
      <c r="I66" s="273">
        <v>0</v>
      </c>
      <c r="J66" s="273">
        <v>47296</v>
      </c>
      <c r="K66" s="273">
        <v>0</v>
      </c>
      <c r="L66" s="273">
        <v>0</v>
      </c>
      <c r="M66" s="273">
        <v>0</v>
      </c>
      <c r="N66" s="273">
        <v>0</v>
      </c>
      <c r="O66" s="273">
        <v>5222</v>
      </c>
      <c r="P66" s="331">
        <v>866526</v>
      </c>
      <c r="Q66" s="331">
        <v>81</v>
      </c>
      <c r="R66" s="331">
        <v>10125</v>
      </c>
      <c r="S66" s="280">
        <v>94415</v>
      </c>
      <c r="T66" s="280">
        <v>4451</v>
      </c>
      <c r="U66" s="333">
        <v>5011639</v>
      </c>
      <c r="V66" s="331">
        <v>509</v>
      </c>
      <c r="W66" s="331">
        <v>3032198</v>
      </c>
      <c r="X66" s="331">
        <v>6914791</v>
      </c>
      <c r="Y66" s="331">
        <v>3961213</v>
      </c>
      <c r="Z66" s="331">
        <v>1346513</v>
      </c>
      <c r="AA66" s="331">
        <v>909013</v>
      </c>
      <c r="AB66" s="281">
        <v>251663</v>
      </c>
      <c r="AC66" s="331">
        <v>21180</v>
      </c>
      <c r="AD66" s="331">
        <v>26926</v>
      </c>
      <c r="AE66" s="331">
        <v>0</v>
      </c>
      <c r="AF66" s="331">
        <v>0</v>
      </c>
      <c r="AG66" s="331">
        <v>89388</v>
      </c>
      <c r="AH66" s="331">
        <v>0</v>
      </c>
      <c r="AI66" s="331">
        <v>0</v>
      </c>
      <c r="AJ66" s="331">
        <v>74129</v>
      </c>
      <c r="AK66" s="331">
        <v>-6</v>
      </c>
      <c r="AL66" s="331">
        <v>153</v>
      </c>
      <c r="AM66" s="331">
        <v>0</v>
      </c>
      <c r="AN66" s="331">
        <v>0</v>
      </c>
      <c r="AO66" s="331">
        <v>1535</v>
      </c>
      <c r="AP66" s="331">
        <v>1459633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327295</v>
      </c>
      <c r="AW66" s="280">
        <v>23837</v>
      </c>
      <c r="AX66" s="280">
        <v>2432</v>
      </c>
      <c r="AY66" s="331">
        <v>1677911</v>
      </c>
      <c r="AZ66" s="331">
        <v>0</v>
      </c>
      <c r="BA66" s="280">
        <v>1235324</v>
      </c>
      <c r="BB66" s="280">
        <v>0</v>
      </c>
      <c r="BC66" s="280">
        <v>31208</v>
      </c>
      <c r="BD66" s="280">
        <v>35696</v>
      </c>
      <c r="BE66" s="331">
        <v>3084814</v>
      </c>
      <c r="BF66" s="280">
        <v>1059419</v>
      </c>
      <c r="BG66" s="280">
        <v>0</v>
      </c>
      <c r="BH66" s="280">
        <v>10290119</v>
      </c>
      <c r="BI66" s="280">
        <v>160483</v>
      </c>
      <c r="BJ66" s="280">
        <v>7446</v>
      </c>
      <c r="BK66" s="280">
        <v>705115</v>
      </c>
      <c r="BL66" s="280">
        <v>240596</v>
      </c>
      <c r="BM66" s="280">
        <v>0</v>
      </c>
      <c r="BN66" s="280">
        <v>635941</v>
      </c>
      <c r="BO66" s="280">
        <v>30078</v>
      </c>
      <c r="BP66" s="280">
        <v>1859452</v>
      </c>
      <c r="BQ66" s="280">
        <v>0</v>
      </c>
      <c r="BR66" s="280">
        <v>270937</v>
      </c>
      <c r="BS66" s="280">
        <v>786</v>
      </c>
      <c r="BT66" s="280">
        <v>0</v>
      </c>
      <c r="BU66" s="280">
        <v>0</v>
      </c>
      <c r="BV66" s="280">
        <v>41486</v>
      </c>
      <c r="BW66" s="280">
        <v>124191</v>
      </c>
      <c r="BX66" s="280">
        <v>1032501</v>
      </c>
      <c r="BY66" s="280">
        <v>5209</v>
      </c>
      <c r="BZ66" s="280">
        <v>0</v>
      </c>
      <c r="CA66" s="280">
        <v>0</v>
      </c>
      <c r="CB66" s="280">
        <v>0</v>
      </c>
      <c r="CC66" s="280">
        <v>1301873</v>
      </c>
      <c r="CD66" s="24" t="s">
        <v>247</v>
      </c>
      <c r="CE66" s="25">
        <v>48446775</v>
      </c>
      <c r="CF66" s="329">
        <v>0</v>
      </c>
    </row>
    <row r="67" spans="1:84" x14ac:dyDescent="0.25">
      <c r="A67" s="31" t="s">
        <v>15</v>
      </c>
      <c r="B67" s="16"/>
      <c r="C67" s="25">
        <v>127591</v>
      </c>
      <c r="D67" s="25">
        <v>0</v>
      </c>
      <c r="E67" s="25">
        <v>1231013</v>
      </c>
      <c r="F67" s="25">
        <v>433073</v>
      </c>
      <c r="G67" s="25">
        <v>0</v>
      </c>
      <c r="H67" s="25">
        <v>226890</v>
      </c>
      <c r="I67" s="25">
        <v>0</v>
      </c>
      <c r="J67" s="25">
        <v>26306</v>
      </c>
      <c r="K67" s="25">
        <v>0</v>
      </c>
      <c r="L67" s="25">
        <v>0</v>
      </c>
      <c r="M67" s="25">
        <v>0</v>
      </c>
      <c r="N67" s="25">
        <v>0</v>
      </c>
      <c r="O67" s="25">
        <v>48249</v>
      </c>
      <c r="P67" s="25">
        <v>493727</v>
      </c>
      <c r="Q67" s="25">
        <v>187984</v>
      </c>
      <c r="R67" s="25">
        <v>10125</v>
      </c>
      <c r="S67" s="25">
        <v>186910</v>
      </c>
      <c r="T67" s="25">
        <v>6121</v>
      </c>
      <c r="U67" s="25">
        <v>232131</v>
      </c>
      <c r="V67" s="25">
        <v>0</v>
      </c>
      <c r="W67" s="25">
        <v>66514</v>
      </c>
      <c r="X67" s="25">
        <v>54012</v>
      </c>
      <c r="Y67" s="25">
        <v>439324</v>
      </c>
      <c r="Z67" s="25">
        <v>212760</v>
      </c>
      <c r="AA67" s="25">
        <v>61240</v>
      </c>
      <c r="AB67" s="25">
        <v>256256</v>
      </c>
      <c r="AC67" s="25">
        <v>55217</v>
      </c>
      <c r="AD67" s="25">
        <v>205891</v>
      </c>
      <c r="AE67" s="25">
        <v>69379</v>
      </c>
      <c r="AF67" s="25">
        <v>0</v>
      </c>
      <c r="AG67" s="25">
        <v>309259</v>
      </c>
      <c r="AH67" s="25">
        <v>0</v>
      </c>
      <c r="AI67" s="25">
        <v>0</v>
      </c>
      <c r="AJ67" s="25">
        <v>560957</v>
      </c>
      <c r="AK67" s="25">
        <v>8660</v>
      </c>
      <c r="AL67" s="25">
        <v>4102</v>
      </c>
      <c r="AM67" s="25">
        <v>0</v>
      </c>
      <c r="AN67" s="25">
        <v>0</v>
      </c>
      <c r="AO67" s="25">
        <v>79569</v>
      </c>
      <c r="AP67" s="25">
        <v>6631863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750341</v>
      </c>
      <c r="AW67" s="25">
        <v>0</v>
      </c>
      <c r="AX67" s="25">
        <v>0</v>
      </c>
      <c r="AY67" s="25">
        <v>290181</v>
      </c>
      <c r="AZ67" s="25">
        <v>0</v>
      </c>
      <c r="BA67" s="25">
        <v>40859</v>
      </c>
      <c r="BB67" s="25">
        <v>0</v>
      </c>
      <c r="BC67" s="25">
        <v>0</v>
      </c>
      <c r="BD67" s="25">
        <v>197621</v>
      </c>
      <c r="BE67" s="25">
        <v>7294984</v>
      </c>
      <c r="BF67" s="25">
        <v>110043</v>
      </c>
      <c r="BG67" s="25">
        <v>0</v>
      </c>
      <c r="BH67" s="25">
        <v>290148</v>
      </c>
      <c r="BI67" s="25">
        <v>49324</v>
      </c>
      <c r="BJ67" s="25">
        <v>319091</v>
      </c>
      <c r="BK67" s="25">
        <v>63454</v>
      </c>
      <c r="BL67" s="25">
        <v>88848</v>
      </c>
      <c r="BM67" s="25">
        <v>0</v>
      </c>
      <c r="BN67" s="25">
        <v>163176</v>
      </c>
      <c r="BO67" s="25">
        <v>0</v>
      </c>
      <c r="BP67" s="25">
        <v>15204</v>
      </c>
      <c r="BQ67" s="25">
        <v>0</v>
      </c>
      <c r="BR67" s="25">
        <v>116033</v>
      </c>
      <c r="BS67" s="25">
        <v>123847</v>
      </c>
      <c r="BT67" s="25">
        <v>0</v>
      </c>
      <c r="BU67" s="25">
        <v>0</v>
      </c>
      <c r="BV67" s="25">
        <v>220411</v>
      </c>
      <c r="BW67" s="25">
        <v>32427</v>
      </c>
      <c r="BX67" s="25">
        <v>71170</v>
      </c>
      <c r="BY67" s="25">
        <v>57365</v>
      </c>
      <c r="BZ67" s="25">
        <v>0</v>
      </c>
      <c r="CA67" s="25">
        <v>0</v>
      </c>
      <c r="CB67" s="25">
        <v>0</v>
      </c>
      <c r="CC67" s="25">
        <v>3340837</v>
      </c>
      <c r="CD67" s="24" t="s">
        <v>247</v>
      </c>
      <c r="CE67" s="25">
        <v>25860487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-2580</v>
      </c>
      <c r="F68" s="273">
        <v>4372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41453</v>
      </c>
      <c r="Q68" s="331">
        <v>0</v>
      </c>
      <c r="R68" s="331">
        <v>19379</v>
      </c>
      <c r="S68" s="280">
        <v>144892</v>
      </c>
      <c r="T68" s="280">
        <v>0</v>
      </c>
      <c r="U68" s="333">
        <v>0</v>
      </c>
      <c r="V68" s="331">
        <v>0</v>
      </c>
      <c r="W68" s="331">
        <v>0</v>
      </c>
      <c r="X68" s="331">
        <v>0</v>
      </c>
      <c r="Y68" s="331">
        <v>4408</v>
      </c>
      <c r="Z68" s="331">
        <v>142335</v>
      </c>
      <c r="AA68" s="331">
        <v>0</v>
      </c>
      <c r="AB68" s="281">
        <v>464948</v>
      </c>
      <c r="AC68" s="331">
        <v>53466</v>
      </c>
      <c r="AD68" s="331">
        <v>0</v>
      </c>
      <c r="AE68" s="331">
        <v>0</v>
      </c>
      <c r="AF68" s="331">
        <v>0</v>
      </c>
      <c r="AG68" s="331">
        <v>4372</v>
      </c>
      <c r="AH68" s="331">
        <v>0</v>
      </c>
      <c r="AI68" s="331">
        <v>0</v>
      </c>
      <c r="AJ68" s="331">
        <v>108460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517251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140881</v>
      </c>
      <c r="AW68" s="280">
        <v>5979</v>
      </c>
      <c r="AX68" s="280">
        <v>382183</v>
      </c>
      <c r="AY68" s="331">
        <v>0</v>
      </c>
      <c r="AZ68" s="331">
        <v>0</v>
      </c>
      <c r="BA68" s="280">
        <v>1442</v>
      </c>
      <c r="BB68" s="280">
        <v>0</v>
      </c>
      <c r="BC68" s="280">
        <v>0</v>
      </c>
      <c r="BD68" s="280">
        <v>0</v>
      </c>
      <c r="BE68" s="331">
        <v>42216</v>
      </c>
      <c r="BF68" s="280">
        <v>0</v>
      </c>
      <c r="BG68" s="280">
        <v>0</v>
      </c>
      <c r="BH68" s="280">
        <v>13764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300</v>
      </c>
      <c r="BO68" s="280">
        <v>0</v>
      </c>
      <c r="BP68" s="280">
        <v>0</v>
      </c>
      <c r="BQ68" s="280">
        <v>0</v>
      </c>
      <c r="BR68" s="280">
        <v>1265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194078</v>
      </c>
      <c r="CD68" s="24" t="s">
        <v>247</v>
      </c>
      <c r="CE68" s="25">
        <v>2284864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13845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1238</v>
      </c>
      <c r="P69" s="25">
        <v>10264</v>
      </c>
      <c r="Q69" s="25">
        <v>110</v>
      </c>
      <c r="R69" s="25">
        <v>0</v>
      </c>
      <c r="S69" s="25">
        <v>1278</v>
      </c>
      <c r="T69" s="25">
        <v>0</v>
      </c>
      <c r="U69" s="25">
        <v>2822</v>
      </c>
      <c r="V69" s="25">
        <v>0</v>
      </c>
      <c r="W69" s="25">
        <v>47</v>
      </c>
      <c r="X69" s="25">
        <v>0</v>
      </c>
      <c r="Y69" s="25">
        <v>15536</v>
      </c>
      <c r="Z69" s="25">
        <v>0</v>
      </c>
      <c r="AA69" s="25">
        <v>0</v>
      </c>
      <c r="AB69" s="25">
        <v>31683</v>
      </c>
      <c r="AC69" s="25">
        <v>4236</v>
      </c>
      <c r="AD69" s="25">
        <v>1648</v>
      </c>
      <c r="AE69" s="25">
        <v>8810</v>
      </c>
      <c r="AF69" s="25">
        <v>0</v>
      </c>
      <c r="AG69" s="25">
        <v>5643</v>
      </c>
      <c r="AH69" s="25">
        <v>0</v>
      </c>
      <c r="AI69" s="25">
        <v>0</v>
      </c>
      <c r="AJ69" s="25">
        <v>76381</v>
      </c>
      <c r="AK69" s="25">
        <v>1455</v>
      </c>
      <c r="AL69" s="25">
        <v>4597</v>
      </c>
      <c r="AM69" s="25">
        <v>0</v>
      </c>
      <c r="AN69" s="25">
        <v>0</v>
      </c>
      <c r="AO69" s="25">
        <v>0</v>
      </c>
      <c r="AP69" s="25">
        <v>217911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8792</v>
      </c>
      <c r="AW69" s="25">
        <v>79754</v>
      </c>
      <c r="AX69" s="25">
        <v>0</v>
      </c>
      <c r="AY69" s="25">
        <v>642</v>
      </c>
      <c r="AZ69" s="25">
        <v>0</v>
      </c>
      <c r="BA69" s="25">
        <v>0</v>
      </c>
      <c r="BB69" s="25">
        <v>0</v>
      </c>
      <c r="BC69" s="25">
        <v>0</v>
      </c>
      <c r="BD69" s="25">
        <v>62505</v>
      </c>
      <c r="BE69" s="25">
        <v>20684</v>
      </c>
      <c r="BF69" s="25">
        <v>0</v>
      </c>
      <c r="BG69" s="25">
        <v>0</v>
      </c>
      <c r="BH69" s="25">
        <v>2822112</v>
      </c>
      <c r="BI69" s="25">
        <v>45230</v>
      </c>
      <c r="BJ69" s="25">
        <v>8528</v>
      </c>
      <c r="BK69" s="25">
        <v>3327</v>
      </c>
      <c r="BL69" s="25">
        <v>1070</v>
      </c>
      <c r="BM69" s="25">
        <v>0</v>
      </c>
      <c r="BN69" s="25">
        <v>745564</v>
      </c>
      <c r="BO69" s="25">
        <v>472</v>
      </c>
      <c r="BP69" s="25">
        <v>13858</v>
      </c>
      <c r="BQ69" s="25">
        <v>0</v>
      </c>
      <c r="BR69" s="25">
        <v>910384</v>
      </c>
      <c r="BS69" s="25">
        <v>1080</v>
      </c>
      <c r="BT69" s="25">
        <v>0</v>
      </c>
      <c r="BU69" s="25">
        <v>0</v>
      </c>
      <c r="BV69" s="25">
        <v>481</v>
      </c>
      <c r="BW69" s="25">
        <v>118244</v>
      </c>
      <c r="BX69" s="25">
        <v>45708</v>
      </c>
      <c r="BY69" s="25">
        <v>24478</v>
      </c>
      <c r="BZ69" s="25">
        <v>796</v>
      </c>
      <c r="CA69" s="25">
        <v>0</v>
      </c>
      <c r="CB69" s="25">
        <v>0</v>
      </c>
      <c r="CC69" s="25">
        <v>623290</v>
      </c>
      <c r="CD69" s="25">
        <v>0</v>
      </c>
      <c r="CE69" s="25">
        <v>5934503</v>
      </c>
      <c r="CF69" s="329">
        <v>0</v>
      </c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165070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27578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192648</v>
      </c>
      <c r="CF71" s="329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2680797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2680797</v>
      </c>
      <c r="CF72" s="329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9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987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906162</v>
      </c>
      <c r="BS79" s="282">
        <v>0</v>
      </c>
      <c r="BT79" s="282">
        <v>0</v>
      </c>
      <c r="BU79" s="282">
        <v>0</v>
      </c>
      <c r="BV79" s="282">
        <v>0</v>
      </c>
      <c r="BW79" s="282">
        <v>116241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1023390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1986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229</v>
      </c>
      <c r="V80" s="282">
        <v>0</v>
      </c>
      <c r="W80" s="282">
        <v>0</v>
      </c>
      <c r="X80" s="282">
        <v>0</v>
      </c>
      <c r="Y80" s="282">
        <v>220</v>
      </c>
      <c r="Z80" s="282">
        <v>0</v>
      </c>
      <c r="AA80" s="282">
        <v>0</v>
      </c>
      <c r="AB80" s="282">
        <v>0</v>
      </c>
      <c r="AC80" s="282">
        <v>240</v>
      </c>
      <c r="AD80" s="282">
        <v>1648</v>
      </c>
      <c r="AE80" s="282">
        <v>3840</v>
      </c>
      <c r="AF80" s="282">
        <v>0</v>
      </c>
      <c r="AG80" s="282">
        <v>1008</v>
      </c>
      <c r="AH80" s="282">
        <v>0</v>
      </c>
      <c r="AI80" s="282">
        <v>0</v>
      </c>
      <c r="AJ80" s="282">
        <v>534</v>
      </c>
      <c r="AK80" s="282">
        <v>900</v>
      </c>
      <c r="AL80" s="282">
        <v>2020</v>
      </c>
      <c r="AM80" s="282">
        <v>0</v>
      </c>
      <c r="AN80" s="282">
        <v>0</v>
      </c>
      <c r="AO80" s="282">
        <v>0</v>
      </c>
      <c r="AP80" s="282">
        <v>23684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2157</v>
      </c>
      <c r="AW80" s="282">
        <v>52250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931</v>
      </c>
      <c r="BF80" s="282">
        <v>0</v>
      </c>
      <c r="BG80" s="282">
        <v>0</v>
      </c>
      <c r="BH80" s="282">
        <v>126671</v>
      </c>
      <c r="BI80" s="282">
        <v>-1475</v>
      </c>
      <c r="BJ80" s="282">
        <v>1350</v>
      </c>
      <c r="BK80" s="282">
        <v>359</v>
      </c>
      <c r="BL80" s="282">
        <v>0</v>
      </c>
      <c r="BM80" s="282">
        <v>0</v>
      </c>
      <c r="BN80" s="282">
        <v>48128</v>
      </c>
      <c r="BO80" s="282">
        <v>0</v>
      </c>
      <c r="BP80" s="282">
        <v>0</v>
      </c>
      <c r="BQ80" s="282">
        <v>0</v>
      </c>
      <c r="BR80" s="282">
        <v>526</v>
      </c>
      <c r="BS80" s="282">
        <v>0</v>
      </c>
      <c r="BT80" s="282">
        <v>0</v>
      </c>
      <c r="BU80" s="282">
        <v>0</v>
      </c>
      <c r="BV80" s="282">
        <v>-512</v>
      </c>
      <c r="BW80" s="282">
        <v>0</v>
      </c>
      <c r="BX80" s="282">
        <v>17212</v>
      </c>
      <c r="BY80" s="282">
        <v>18782</v>
      </c>
      <c r="BZ80" s="282">
        <v>0</v>
      </c>
      <c r="CA80" s="282">
        <v>0</v>
      </c>
      <c r="CB80" s="282">
        <v>0</v>
      </c>
      <c r="CC80" s="282">
        <v>458639</v>
      </c>
      <c r="CD80" s="282">
        <v>0</v>
      </c>
      <c r="CE80" s="25">
        <v>761327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29009</v>
      </c>
      <c r="CD81" s="282">
        <v>0</v>
      </c>
      <c r="CE81" s="25">
        <v>29009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1">
        <v>0</v>
      </c>
      <c r="F83" s="331">
        <v>11859</v>
      </c>
      <c r="G83" s="273">
        <v>0</v>
      </c>
      <c r="H83" s="273">
        <v>0</v>
      </c>
      <c r="I83" s="331">
        <v>0</v>
      </c>
      <c r="J83" s="331">
        <v>0</v>
      </c>
      <c r="K83" s="331">
        <v>0</v>
      </c>
      <c r="L83" s="331">
        <v>0</v>
      </c>
      <c r="M83" s="273">
        <v>0</v>
      </c>
      <c r="N83" s="273">
        <v>0</v>
      </c>
      <c r="O83" s="273">
        <v>1238</v>
      </c>
      <c r="P83" s="331">
        <v>10264</v>
      </c>
      <c r="Q83" s="331">
        <v>110</v>
      </c>
      <c r="R83" s="333">
        <v>0</v>
      </c>
      <c r="S83" s="331">
        <v>1278</v>
      </c>
      <c r="T83" s="273">
        <v>0</v>
      </c>
      <c r="U83" s="331">
        <v>2593</v>
      </c>
      <c r="V83" s="331">
        <v>0</v>
      </c>
      <c r="W83" s="273">
        <v>47</v>
      </c>
      <c r="X83" s="331">
        <v>0</v>
      </c>
      <c r="Y83" s="331">
        <v>15316</v>
      </c>
      <c r="Z83" s="331">
        <v>0</v>
      </c>
      <c r="AA83" s="331">
        <v>0</v>
      </c>
      <c r="AB83" s="331">
        <v>31683</v>
      </c>
      <c r="AC83" s="331">
        <v>3996</v>
      </c>
      <c r="AD83" s="331">
        <v>0</v>
      </c>
      <c r="AE83" s="331">
        <v>4970</v>
      </c>
      <c r="AF83" s="331">
        <v>0</v>
      </c>
      <c r="AG83" s="331">
        <v>4635</v>
      </c>
      <c r="AH83" s="331">
        <v>0</v>
      </c>
      <c r="AI83" s="331">
        <v>0</v>
      </c>
      <c r="AJ83" s="331">
        <v>75847</v>
      </c>
      <c r="AK83" s="331">
        <v>555</v>
      </c>
      <c r="AL83" s="331">
        <v>2577</v>
      </c>
      <c r="AM83" s="331">
        <v>0</v>
      </c>
      <c r="AN83" s="331">
        <v>0</v>
      </c>
      <c r="AO83" s="273">
        <v>0</v>
      </c>
      <c r="AP83" s="331">
        <v>28170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6635</v>
      </c>
      <c r="AW83" s="331">
        <v>27504</v>
      </c>
      <c r="AX83" s="331">
        <v>0</v>
      </c>
      <c r="AY83" s="331">
        <v>642</v>
      </c>
      <c r="AZ83" s="331">
        <v>0</v>
      </c>
      <c r="BA83" s="331">
        <v>0</v>
      </c>
      <c r="BB83" s="331">
        <v>0</v>
      </c>
      <c r="BC83" s="331">
        <v>0</v>
      </c>
      <c r="BD83" s="331">
        <v>62505</v>
      </c>
      <c r="BE83" s="331">
        <v>19753</v>
      </c>
      <c r="BF83" s="331">
        <v>0</v>
      </c>
      <c r="BG83" s="331">
        <v>0</v>
      </c>
      <c r="BH83" s="333">
        <v>14644</v>
      </c>
      <c r="BI83" s="331">
        <v>46705</v>
      </c>
      <c r="BJ83" s="331">
        <v>7178</v>
      </c>
      <c r="BK83" s="331">
        <v>2968</v>
      </c>
      <c r="BL83" s="331">
        <v>1070</v>
      </c>
      <c r="BM83" s="331">
        <v>0</v>
      </c>
      <c r="BN83" s="331">
        <v>697436</v>
      </c>
      <c r="BO83" s="331">
        <v>472</v>
      </c>
      <c r="BP83" s="331">
        <v>13858</v>
      </c>
      <c r="BQ83" s="331">
        <v>0</v>
      </c>
      <c r="BR83" s="331">
        <v>3696</v>
      </c>
      <c r="BS83" s="331">
        <v>1080</v>
      </c>
      <c r="BT83" s="331">
        <v>0</v>
      </c>
      <c r="BU83" s="331">
        <v>0</v>
      </c>
      <c r="BV83" s="331">
        <v>993</v>
      </c>
      <c r="BW83" s="331">
        <v>2003</v>
      </c>
      <c r="BX83" s="331">
        <v>918</v>
      </c>
      <c r="BY83" s="331">
        <v>5696</v>
      </c>
      <c r="BZ83" s="331">
        <v>796</v>
      </c>
      <c r="CA83" s="331">
        <v>0</v>
      </c>
      <c r="CB83" s="331">
        <v>0</v>
      </c>
      <c r="CC83" s="331">
        <v>135642</v>
      </c>
      <c r="CD83" s="282">
        <v>0</v>
      </c>
      <c r="CE83" s="25">
        <v>1247332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9">
        <v>0</v>
      </c>
    </row>
    <row r="85" spans="1:84" x14ac:dyDescent="0.25">
      <c r="A85" s="31" t="s">
        <v>284</v>
      </c>
      <c r="B85" s="25"/>
      <c r="C85" s="25">
        <v>4626629</v>
      </c>
      <c r="D85" s="25">
        <v>0</v>
      </c>
      <c r="E85" s="25">
        <v>35021110</v>
      </c>
      <c r="F85" s="25">
        <v>6403635</v>
      </c>
      <c r="G85" s="25">
        <v>0</v>
      </c>
      <c r="H85" s="25">
        <v>3545695</v>
      </c>
      <c r="I85" s="25">
        <v>0</v>
      </c>
      <c r="J85" s="25">
        <v>1815610</v>
      </c>
      <c r="K85" s="25">
        <v>0</v>
      </c>
      <c r="L85" s="25">
        <v>0</v>
      </c>
      <c r="M85" s="25">
        <v>0</v>
      </c>
      <c r="N85" s="25">
        <v>0</v>
      </c>
      <c r="O85" s="25">
        <v>2254347</v>
      </c>
      <c r="P85" s="25">
        <v>25838029</v>
      </c>
      <c r="Q85" s="25">
        <v>4339120</v>
      </c>
      <c r="R85" s="25">
        <v>2664627</v>
      </c>
      <c r="S85" s="25">
        <v>3386411</v>
      </c>
      <c r="T85" s="25">
        <v>1070197</v>
      </c>
      <c r="U85" s="25">
        <v>17362794</v>
      </c>
      <c r="V85" s="25">
        <v>244692</v>
      </c>
      <c r="W85" s="25">
        <v>3384000</v>
      </c>
      <c r="X85" s="25">
        <v>7163130</v>
      </c>
      <c r="Y85" s="25">
        <v>20732035</v>
      </c>
      <c r="Z85" s="25">
        <v>3855746</v>
      </c>
      <c r="AA85" s="25">
        <v>1102580</v>
      </c>
      <c r="AB85" s="25">
        <v>55267418</v>
      </c>
      <c r="AC85" s="25">
        <v>2970498</v>
      </c>
      <c r="AD85" s="25">
        <v>1160235</v>
      </c>
      <c r="AE85" s="25">
        <v>2396906</v>
      </c>
      <c r="AF85" s="25">
        <v>0</v>
      </c>
      <c r="AG85" s="25">
        <v>11695337</v>
      </c>
      <c r="AH85" s="25">
        <v>0</v>
      </c>
      <c r="AI85" s="25">
        <v>0</v>
      </c>
      <c r="AJ85" s="25">
        <v>10227423</v>
      </c>
      <c r="AK85" s="25">
        <v>409104</v>
      </c>
      <c r="AL85" s="25">
        <v>392525</v>
      </c>
      <c r="AM85" s="25">
        <v>0</v>
      </c>
      <c r="AN85" s="25">
        <v>0</v>
      </c>
      <c r="AO85" s="25">
        <v>2421952</v>
      </c>
      <c r="AP85" s="25">
        <v>134539692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9190574</v>
      </c>
      <c r="AW85" s="25">
        <v>8951289</v>
      </c>
      <c r="AX85" s="25">
        <v>477466</v>
      </c>
      <c r="AY85" s="25">
        <v>3902123</v>
      </c>
      <c r="AZ85" s="25">
        <v>0</v>
      </c>
      <c r="BA85" s="25">
        <v>1279422</v>
      </c>
      <c r="BB85" s="25">
        <v>0</v>
      </c>
      <c r="BC85" s="25">
        <v>31208</v>
      </c>
      <c r="BD85" s="25">
        <v>1420489</v>
      </c>
      <c r="BE85" s="25">
        <v>14903074</v>
      </c>
      <c r="BF85" s="25">
        <v>3933584</v>
      </c>
      <c r="BG85" s="25">
        <v>2606919</v>
      </c>
      <c r="BH85" s="25">
        <v>26563024</v>
      </c>
      <c r="BI85" s="25">
        <v>2558464</v>
      </c>
      <c r="BJ85" s="25">
        <v>2900256</v>
      </c>
      <c r="BK85" s="25">
        <v>5096064</v>
      </c>
      <c r="BL85" s="25">
        <v>4554829</v>
      </c>
      <c r="BM85" s="25">
        <v>0</v>
      </c>
      <c r="BN85" s="25">
        <v>7928163</v>
      </c>
      <c r="BO85" s="25">
        <v>590233</v>
      </c>
      <c r="BP85" s="25">
        <v>2711462</v>
      </c>
      <c r="BQ85" s="25">
        <v>0</v>
      </c>
      <c r="BR85" s="25">
        <v>3772256</v>
      </c>
      <c r="BS85" s="25">
        <v>579444</v>
      </c>
      <c r="BT85" s="25">
        <v>0</v>
      </c>
      <c r="BU85" s="25">
        <v>0</v>
      </c>
      <c r="BV85" s="25">
        <v>5345936</v>
      </c>
      <c r="BW85" s="25">
        <v>1036717</v>
      </c>
      <c r="BX85" s="25">
        <v>8992126</v>
      </c>
      <c r="BY85" s="25">
        <v>3687460</v>
      </c>
      <c r="BZ85" s="25">
        <v>1391121</v>
      </c>
      <c r="CA85" s="25">
        <v>0</v>
      </c>
      <c r="CB85" s="25">
        <v>0</v>
      </c>
      <c r="CC85" s="25">
        <v>11007821</v>
      </c>
      <c r="CD85" s="25">
        <v>0</v>
      </c>
      <c r="CE85" s="25">
        <v>501703001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9">
        <v>0</v>
      </c>
    </row>
    <row r="87" spans="1:84" x14ac:dyDescent="0.25">
      <c r="A87" s="21" t="s">
        <v>286</v>
      </c>
      <c r="B87" s="16"/>
      <c r="C87" s="273">
        <v>18266612</v>
      </c>
      <c r="D87" s="273">
        <v>0</v>
      </c>
      <c r="E87" s="273">
        <v>119114012</v>
      </c>
      <c r="F87" s="273">
        <v>7869465</v>
      </c>
      <c r="G87" s="273">
        <v>0</v>
      </c>
      <c r="H87" s="273">
        <v>16589779</v>
      </c>
      <c r="I87" s="273">
        <v>0</v>
      </c>
      <c r="J87" s="273">
        <v>6729798</v>
      </c>
      <c r="K87" s="273">
        <v>0</v>
      </c>
      <c r="L87" s="273">
        <v>0</v>
      </c>
      <c r="M87" s="273">
        <v>0</v>
      </c>
      <c r="N87" s="273">
        <v>0</v>
      </c>
      <c r="O87" s="273">
        <v>14937458</v>
      </c>
      <c r="P87" s="273">
        <v>54610943</v>
      </c>
      <c r="Q87" s="273">
        <v>5906901</v>
      </c>
      <c r="R87" s="273">
        <v>10804673</v>
      </c>
      <c r="S87" s="273">
        <v>14001173</v>
      </c>
      <c r="T87" s="273">
        <v>2856706</v>
      </c>
      <c r="U87" s="273">
        <v>39522050</v>
      </c>
      <c r="V87" s="273">
        <v>149730</v>
      </c>
      <c r="W87" s="273">
        <v>4742690</v>
      </c>
      <c r="X87" s="273">
        <v>24806441</v>
      </c>
      <c r="Y87" s="273">
        <v>46332468</v>
      </c>
      <c r="Z87" s="273">
        <v>247211</v>
      </c>
      <c r="AA87" s="273">
        <v>877773</v>
      </c>
      <c r="AB87" s="273">
        <v>26283163</v>
      </c>
      <c r="AC87" s="273">
        <v>14144167</v>
      </c>
      <c r="AD87" s="273">
        <v>3696416</v>
      </c>
      <c r="AE87" s="273">
        <v>2597938</v>
      </c>
      <c r="AF87" s="273">
        <v>0</v>
      </c>
      <c r="AG87" s="273">
        <v>44252264</v>
      </c>
      <c r="AH87" s="273">
        <v>0</v>
      </c>
      <c r="AI87" s="273">
        <v>0</v>
      </c>
      <c r="AJ87" s="273">
        <v>147007</v>
      </c>
      <c r="AK87" s="273">
        <v>846373</v>
      </c>
      <c r="AL87" s="273">
        <v>854215</v>
      </c>
      <c r="AM87" s="273">
        <v>0</v>
      </c>
      <c r="AN87" s="273">
        <v>0</v>
      </c>
      <c r="AO87" s="273">
        <v>273996</v>
      </c>
      <c r="AP87" s="273">
        <v>155184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6928563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488545169</v>
      </c>
      <c r="CF87" s="329">
        <v>0</v>
      </c>
    </row>
    <row r="88" spans="1:84" x14ac:dyDescent="0.25">
      <c r="A88" s="21" t="s">
        <v>287</v>
      </c>
      <c r="B88" s="16"/>
      <c r="C88" s="273">
        <v>134130</v>
      </c>
      <c r="D88" s="273">
        <v>0</v>
      </c>
      <c r="E88" s="273">
        <v>21161632</v>
      </c>
      <c r="F88" s="273">
        <v>1238013</v>
      </c>
      <c r="G88" s="273">
        <v>0</v>
      </c>
      <c r="H88" s="273">
        <v>549292</v>
      </c>
      <c r="I88" s="273">
        <v>0</v>
      </c>
      <c r="J88" s="273">
        <v>11488</v>
      </c>
      <c r="K88" s="273">
        <v>0</v>
      </c>
      <c r="L88" s="273">
        <v>0</v>
      </c>
      <c r="M88" s="273">
        <v>0</v>
      </c>
      <c r="N88" s="273">
        <v>0</v>
      </c>
      <c r="O88" s="273">
        <v>1234578</v>
      </c>
      <c r="P88" s="273">
        <v>120272436</v>
      </c>
      <c r="Q88" s="273">
        <v>13196483</v>
      </c>
      <c r="R88" s="273">
        <v>26024976</v>
      </c>
      <c r="S88" s="273">
        <v>34283512</v>
      </c>
      <c r="T88" s="273">
        <v>1666340</v>
      </c>
      <c r="U88" s="273">
        <v>105870415</v>
      </c>
      <c r="V88" s="273">
        <v>2906196</v>
      </c>
      <c r="W88" s="273">
        <v>39209545</v>
      </c>
      <c r="X88" s="273">
        <v>75734098</v>
      </c>
      <c r="Y88" s="273">
        <v>130792888</v>
      </c>
      <c r="Z88" s="273">
        <v>43115368</v>
      </c>
      <c r="AA88" s="273">
        <v>8208118</v>
      </c>
      <c r="AB88" s="273">
        <v>169720118</v>
      </c>
      <c r="AC88" s="273">
        <v>3491740</v>
      </c>
      <c r="AD88" s="273">
        <v>197301</v>
      </c>
      <c r="AE88" s="273">
        <v>4383980</v>
      </c>
      <c r="AF88" s="273">
        <v>0</v>
      </c>
      <c r="AG88" s="273">
        <v>95206756</v>
      </c>
      <c r="AH88" s="273">
        <v>0</v>
      </c>
      <c r="AI88" s="273">
        <v>0</v>
      </c>
      <c r="AJ88" s="273">
        <v>29487872</v>
      </c>
      <c r="AK88" s="273">
        <v>895278</v>
      </c>
      <c r="AL88" s="273">
        <v>908221</v>
      </c>
      <c r="AM88" s="273">
        <v>0</v>
      </c>
      <c r="AN88" s="273">
        <v>0</v>
      </c>
      <c r="AO88" s="273">
        <v>6268740</v>
      </c>
      <c r="AP88" s="273">
        <v>198634525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78638606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1213442645</v>
      </c>
      <c r="CF88" s="329">
        <v>0</v>
      </c>
    </row>
    <row r="89" spans="1:84" x14ac:dyDescent="0.25">
      <c r="A89" s="21" t="s">
        <v>288</v>
      </c>
      <c r="B89" s="16"/>
      <c r="C89" s="25">
        <v>18400742</v>
      </c>
      <c r="D89" s="25">
        <v>0</v>
      </c>
      <c r="E89" s="25">
        <v>140275644</v>
      </c>
      <c r="F89" s="25">
        <v>9107478</v>
      </c>
      <c r="G89" s="25">
        <v>0</v>
      </c>
      <c r="H89" s="25">
        <v>17139071</v>
      </c>
      <c r="I89" s="25">
        <v>0</v>
      </c>
      <c r="J89" s="25">
        <v>6741286</v>
      </c>
      <c r="K89" s="25">
        <v>0</v>
      </c>
      <c r="L89" s="25">
        <v>0</v>
      </c>
      <c r="M89" s="25">
        <v>0</v>
      </c>
      <c r="N89" s="25">
        <v>0</v>
      </c>
      <c r="O89" s="25">
        <v>16172036</v>
      </c>
      <c r="P89" s="25">
        <v>174883379</v>
      </c>
      <c r="Q89" s="25">
        <v>19103384</v>
      </c>
      <c r="R89" s="25">
        <v>36829649</v>
      </c>
      <c r="S89" s="25">
        <v>48284685</v>
      </c>
      <c r="T89" s="25">
        <v>4523046</v>
      </c>
      <c r="U89" s="25">
        <v>145392465</v>
      </c>
      <c r="V89" s="25">
        <v>3055926</v>
      </c>
      <c r="W89" s="25">
        <v>43952235</v>
      </c>
      <c r="X89" s="25">
        <v>100540539</v>
      </c>
      <c r="Y89" s="25">
        <v>177125356</v>
      </c>
      <c r="Z89" s="25">
        <v>43362579</v>
      </c>
      <c r="AA89" s="25">
        <v>9085891</v>
      </c>
      <c r="AB89" s="25">
        <v>196003281</v>
      </c>
      <c r="AC89" s="25">
        <v>17635907</v>
      </c>
      <c r="AD89" s="25">
        <v>3893717</v>
      </c>
      <c r="AE89" s="25">
        <v>6981918</v>
      </c>
      <c r="AF89" s="25">
        <v>0</v>
      </c>
      <c r="AG89" s="25">
        <v>139459020</v>
      </c>
      <c r="AH89" s="25">
        <v>0</v>
      </c>
      <c r="AI89" s="25">
        <v>0</v>
      </c>
      <c r="AJ89" s="25">
        <v>29634879</v>
      </c>
      <c r="AK89" s="25">
        <v>1741651</v>
      </c>
      <c r="AL89" s="25">
        <v>1762436</v>
      </c>
      <c r="AM89" s="25">
        <v>0</v>
      </c>
      <c r="AN89" s="25">
        <v>0</v>
      </c>
      <c r="AO89" s="25">
        <v>6542736</v>
      </c>
      <c r="AP89" s="25">
        <v>198789709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85567169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1701987814</v>
      </c>
      <c r="CF89" s="329">
        <v>0</v>
      </c>
    </row>
    <row r="90" spans="1:84" x14ac:dyDescent="0.25">
      <c r="A90" s="31" t="s">
        <v>289</v>
      </c>
      <c r="B90" s="25"/>
      <c r="C90" s="273">
        <v>3919</v>
      </c>
      <c r="D90" s="273">
        <v>0</v>
      </c>
      <c r="E90" s="273">
        <v>37811</v>
      </c>
      <c r="F90" s="273">
        <v>13302</v>
      </c>
      <c r="G90" s="273">
        <v>0</v>
      </c>
      <c r="H90" s="273">
        <v>6969</v>
      </c>
      <c r="I90" s="273">
        <v>0</v>
      </c>
      <c r="J90" s="273">
        <v>808</v>
      </c>
      <c r="K90" s="273">
        <v>0</v>
      </c>
      <c r="L90" s="273">
        <v>0</v>
      </c>
      <c r="M90" s="273">
        <v>0</v>
      </c>
      <c r="N90" s="273">
        <v>0</v>
      </c>
      <c r="O90" s="273">
        <v>1482</v>
      </c>
      <c r="P90" s="273">
        <v>15165</v>
      </c>
      <c r="Q90" s="273">
        <v>5774</v>
      </c>
      <c r="R90" s="273">
        <v>311</v>
      </c>
      <c r="S90" s="273">
        <v>5741</v>
      </c>
      <c r="T90" s="273">
        <v>188</v>
      </c>
      <c r="U90" s="273">
        <v>7130</v>
      </c>
      <c r="V90" s="273">
        <v>0</v>
      </c>
      <c r="W90" s="273">
        <v>2043</v>
      </c>
      <c r="X90" s="273">
        <v>1659</v>
      </c>
      <c r="Y90" s="273">
        <v>13494</v>
      </c>
      <c r="Z90" s="273">
        <v>6535</v>
      </c>
      <c r="AA90" s="273">
        <v>1881</v>
      </c>
      <c r="AB90" s="273">
        <v>7871</v>
      </c>
      <c r="AC90" s="273">
        <v>1696</v>
      </c>
      <c r="AD90" s="273">
        <v>6324</v>
      </c>
      <c r="AE90" s="273">
        <v>2131</v>
      </c>
      <c r="AF90" s="273">
        <v>0</v>
      </c>
      <c r="AG90" s="273">
        <v>9499</v>
      </c>
      <c r="AH90" s="273">
        <v>0</v>
      </c>
      <c r="AI90" s="273">
        <v>0</v>
      </c>
      <c r="AJ90" s="273">
        <v>17230</v>
      </c>
      <c r="AK90" s="273">
        <v>266</v>
      </c>
      <c r="AL90" s="273">
        <v>126</v>
      </c>
      <c r="AM90" s="273">
        <v>0</v>
      </c>
      <c r="AN90" s="273">
        <v>0</v>
      </c>
      <c r="AO90" s="273">
        <v>2444</v>
      </c>
      <c r="AP90" s="273">
        <v>203700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23047</v>
      </c>
      <c r="AW90" s="273">
        <v>0</v>
      </c>
      <c r="AX90" s="273">
        <v>0</v>
      </c>
      <c r="AY90" s="273">
        <v>8913</v>
      </c>
      <c r="AZ90" s="273">
        <v>0</v>
      </c>
      <c r="BA90" s="273">
        <v>1255</v>
      </c>
      <c r="BB90" s="273">
        <v>0</v>
      </c>
      <c r="BC90" s="273">
        <v>0</v>
      </c>
      <c r="BD90" s="273">
        <v>6070</v>
      </c>
      <c r="BE90" s="273">
        <v>224068</v>
      </c>
      <c r="BF90" s="273">
        <v>3380</v>
      </c>
      <c r="BG90" s="273">
        <v>0</v>
      </c>
      <c r="BH90" s="273">
        <v>8912</v>
      </c>
      <c r="BI90" s="273">
        <v>1515</v>
      </c>
      <c r="BJ90" s="273">
        <v>9801</v>
      </c>
      <c r="BK90" s="273">
        <v>1949</v>
      </c>
      <c r="BL90" s="273">
        <v>2729</v>
      </c>
      <c r="BM90" s="273">
        <v>0</v>
      </c>
      <c r="BN90" s="273">
        <v>5012</v>
      </c>
      <c r="BO90" s="273">
        <v>0</v>
      </c>
      <c r="BP90" s="273">
        <v>467</v>
      </c>
      <c r="BQ90" s="273">
        <v>0</v>
      </c>
      <c r="BR90" s="273">
        <v>3564</v>
      </c>
      <c r="BS90" s="273">
        <v>3804</v>
      </c>
      <c r="BT90" s="273">
        <v>0</v>
      </c>
      <c r="BU90" s="273">
        <v>0</v>
      </c>
      <c r="BV90" s="273">
        <v>6770</v>
      </c>
      <c r="BW90" s="273">
        <v>996</v>
      </c>
      <c r="BX90" s="273">
        <v>2186</v>
      </c>
      <c r="BY90" s="273">
        <v>1762</v>
      </c>
      <c r="BZ90" s="273">
        <v>0</v>
      </c>
      <c r="CA90" s="273">
        <v>0</v>
      </c>
      <c r="CB90" s="273">
        <v>0</v>
      </c>
      <c r="CC90" s="273">
        <v>102615</v>
      </c>
      <c r="CD90" s="224" t="s">
        <v>247</v>
      </c>
      <c r="CE90" s="25">
        <v>794314</v>
      </c>
      <c r="CF90" s="25">
        <v>0</v>
      </c>
    </row>
    <row r="91" spans="1:84" x14ac:dyDescent="0.25">
      <c r="A91" s="21" t="s">
        <v>290</v>
      </c>
      <c r="B91" s="16"/>
      <c r="C91" s="273">
        <v>6529.5999999999995</v>
      </c>
      <c r="D91" s="273">
        <v>0</v>
      </c>
      <c r="E91" s="273">
        <v>86461.2</v>
      </c>
      <c r="F91" s="273">
        <v>5241.5999999999995</v>
      </c>
      <c r="G91" s="273">
        <v>0</v>
      </c>
      <c r="H91" s="273">
        <v>10827.599999999999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109060</v>
      </c>
      <c r="CF91" s="25">
        <v>287077</v>
      </c>
    </row>
    <row r="92" spans="1:84" x14ac:dyDescent="0.25">
      <c r="A92" s="21" t="s">
        <v>291</v>
      </c>
      <c r="B92" s="16"/>
      <c r="C92" s="273">
        <v>1480.9917696036848</v>
      </c>
      <c r="D92" s="273">
        <v>0</v>
      </c>
      <c r="E92" s="273">
        <v>14288.793008544255</v>
      </c>
      <c r="F92" s="273">
        <v>5026.8314670242962</v>
      </c>
      <c r="G92" s="273">
        <v>0</v>
      </c>
      <c r="H92" s="273">
        <v>2633.5880689890487</v>
      </c>
      <c r="I92" s="273">
        <v>0</v>
      </c>
      <c r="J92" s="273">
        <v>305.34354423061433</v>
      </c>
      <c r="K92" s="273">
        <v>0</v>
      </c>
      <c r="L92" s="273">
        <v>0</v>
      </c>
      <c r="M92" s="273">
        <v>0</v>
      </c>
      <c r="N92" s="273">
        <v>0</v>
      </c>
      <c r="O92" s="273">
        <v>560.04843137347814</v>
      </c>
      <c r="P92" s="273">
        <v>5730.8599607144379</v>
      </c>
      <c r="Q92" s="273">
        <v>2181.9970598856025</v>
      </c>
      <c r="R92" s="273">
        <v>117.52703249470426</v>
      </c>
      <c r="S92" s="273">
        <v>2169.5263458266791</v>
      </c>
      <c r="T92" s="273">
        <v>71.045280093261738</v>
      </c>
      <c r="U92" s="273">
        <v>2694.4300375795542</v>
      </c>
      <c r="V92" s="273">
        <v>0</v>
      </c>
      <c r="W92" s="273">
        <v>772.05057037517952</v>
      </c>
      <c r="X92" s="273">
        <v>626.93680678043211</v>
      </c>
      <c r="Y92" s="273">
        <v>5099.3883488216707</v>
      </c>
      <c r="Z92" s="273">
        <v>2469.5792840929016</v>
      </c>
      <c r="AA92" s="273">
        <v>710.83070135864546</v>
      </c>
      <c r="AB92" s="273">
        <v>2974.4542532662931</v>
      </c>
      <c r="AC92" s="273">
        <v>640.91912254346767</v>
      </c>
      <c r="AD92" s="273">
        <v>2389.8422942009961</v>
      </c>
      <c r="AE92" s="273">
        <v>805.30580786564235</v>
      </c>
      <c r="AF92" s="273">
        <v>0</v>
      </c>
      <c r="AG92" s="273">
        <v>3589.6761468398577</v>
      </c>
      <c r="AH92" s="273">
        <v>0</v>
      </c>
      <c r="AI92" s="273">
        <v>0</v>
      </c>
      <c r="AJ92" s="273">
        <v>6511.2243404622322</v>
      </c>
      <c r="AK92" s="273">
        <v>100.52151332344481</v>
      </c>
      <c r="AL92" s="273">
        <v>47.615453679526489</v>
      </c>
      <c r="AM92" s="273">
        <v>0</v>
      </c>
      <c r="AN92" s="273">
        <v>0</v>
      </c>
      <c r="AO92" s="273">
        <v>923.58864121240265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8709.4711186670393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474.26503466512497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3367.8485967614292</v>
      </c>
      <c r="BI92" s="273">
        <v>572.51914543240173</v>
      </c>
      <c r="BJ92" s="24" t="s">
        <v>247</v>
      </c>
      <c r="BK92" s="273">
        <v>0</v>
      </c>
      <c r="BL92" s="273">
        <v>1031.2902626303792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665.86055066131485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79744.169999999984</v>
      </c>
      <c r="CF92" s="16"/>
    </row>
    <row r="93" spans="1:84" x14ac:dyDescent="0.25">
      <c r="A93" s="21" t="s">
        <v>292</v>
      </c>
      <c r="B93" s="16"/>
      <c r="C93" s="273">
        <v>40040.46</v>
      </c>
      <c r="D93" s="273">
        <v>0</v>
      </c>
      <c r="E93" s="273">
        <v>431719.1</v>
      </c>
      <c r="F93" s="273">
        <v>98309.77</v>
      </c>
      <c r="G93" s="273">
        <v>0</v>
      </c>
      <c r="H93" s="273">
        <v>16282.39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82846.460000000006</v>
      </c>
      <c r="Q93" s="273">
        <v>46945.279999999999</v>
      </c>
      <c r="R93" s="273">
        <v>0</v>
      </c>
      <c r="S93" s="273">
        <v>13065.67</v>
      </c>
      <c r="T93" s="273">
        <v>0</v>
      </c>
      <c r="U93" s="273">
        <v>0</v>
      </c>
      <c r="V93" s="273">
        <v>4226.34</v>
      </c>
      <c r="W93" s="273">
        <v>9158.7999999999993</v>
      </c>
      <c r="X93" s="273">
        <v>28348.959999999999</v>
      </c>
      <c r="Y93" s="273">
        <v>51270.93</v>
      </c>
      <c r="Z93" s="273">
        <v>33648.54</v>
      </c>
      <c r="AA93" s="273">
        <v>5993.12</v>
      </c>
      <c r="AB93" s="273">
        <v>0</v>
      </c>
      <c r="AC93" s="273">
        <v>0</v>
      </c>
      <c r="AD93" s="273">
        <v>0</v>
      </c>
      <c r="AE93" s="273">
        <v>4779</v>
      </c>
      <c r="AF93" s="273">
        <v>0</v>
      </c>
      <c r="AG93" s="273">
        <v>132341.48000000001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70321.209999999992</v>
      </c>
      <c r="AP93" s="273">
        <v>3897.24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69805.850000000006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1143000.6000000001</v>
      </c>
      <c r="CF93" s="25">
        <v>0</v>
      </c>
    </row>
    <row r="94" spans="1:84" x14ac:dyDescent="0.25">
      <c r="A94" s="21" t="s">
        <v>293</v>
      </c>
      <c r="B94" s="16"/>
      <c r="C94" s="277">
        <v>28.34</v>
      </c>
      <c r="D94" s="277">
        <v>0</v>
      </c>
      <c r="E94" s="277">
        <v>123.84</v>
      </c>
      <c r="F94" s="277">
        <v>32.65</v>
      </c>
      <c r="G94" s="277">
        <v>0</v>
      </c>
      <c r="H94" s="277">
        <v>8.48</v>
      </c>
      <c r="I94" s="277">
        <v>0</v>
      </c>
      <c r="J94" s="277">
        <v>5.25</v>
      </c>
      <c r="K94" s="277">
        <v>0</v>
      </c>
      <c r="L94" s="277">
        <v>0</v>
      </c>
      <c r="M94" s="277">
        <v>0</v>
      </c>
      <c r="N94" s="277">
        <v>0</v>
      </c>
      <c r="O94" s="277">
        <v>11.14</v>
      </c>
      <c r="P94" s="334">
        <v>23.73</v>
      </c>
      <c r="Q94" s="334">
        <v>27.41</v>
      </c>
      <c r="R94" s="334">
        <v>0</v>
      </c>
      <c r="S94" s="278">
        <v>0</v>
      </c>
      <c r="T94" s="278">
        <v>5.23</v>
      </c>
      <c r="U94" s="335">
        <v>0</v>
      </c>
      <c r="V94" s="334">
        <v>0</v>
      </c>
      <c r="W94" s="334">
        <v>0</v>
      </c>
      <c r="X94" s="334">
        <v>0</v>
      </c>
      <c r="Y94" s="334">
        <v>5.85</v>
      </c>
      <c r="Z94" s="334">
        <v>1.23</v>
      </c>
      <c r="AA94" s="334">
        <v>0</v>
      </c>
      <c r="AB94" s="278">
        <v>0</v>
      </c>
      <c r="AC94" s="334">
        <v>0</v>
      </c>
      <c r="AD94" s="334">
        <v>2.4700000000000002</v>
      </c>
      <c r="AE94" s="334">
        <v>0</v>
      </c>
      <c r="AF94" s="334">
        <v>0</v>
      </c>
      <c r="AG94" s="334">
        <v>61.64</v>
      </c>
      <c r="AH94" s="334">
        <v>0</v>
      </c>
      <c r="AI94" s="334">
        <v>0</v>
      </c>
      <c r="AJ94" s="334">
        <v>15.78</v>
      </c>
      <c r="AK94" s="334">
        <v>0</v>
      </c>
      <c r="AL94" s="334">
        <v>0</v>
      </c>
      <c r="AM94" s="334">
        <v>0</v>
      </c>
      <c r="AN94" s="334">
        <v>0</v>
      </c>
      <c r="AO94" s="334">
        <v>10.64</v>
      </c>
      <c r="AP94" s="334">
        <v>70.75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38.6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473.03000000000003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340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41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40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98273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40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2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3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4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8086</v>
      </c>
      <c r="D127" s="295">
        <v>39852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888</v>
      </c>
      <c r="D130" s="295">
        <v>2422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12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89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21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15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137</v>
      </c>
    </row>
    <row r="144" spans="1:5" x14ac:dyDescent="0.25">
      <c r="A144" s="16" t="s">
        <v>348</v>
      </c>
      <c r="B144" s="35" t="s">
        <v>299</v>
      </c>
      <c r="C144" s="292">
        <v>137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21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4169.9861746467413</v>
      </c>
      <c r="C154" s="295">
        <v>2332.6743925993696</v>
      </c>
      <c r="D154" s="295">
        <v>2471.3394327538886</v>
      </c>
      <c r="E154" s="25">
        <v>8974</v>
      </c>
    </row>
    <row r="155" spans="1:6" x14ac:dyDescent="0.25">
      <c r="A155" s="16" t="s">
        <v>241</v>
      </c>
      <c r="B155" s="295">
        <v>22704.067735331271</v>
      </c>
      <c r="C155" s="295">
        <v>10458.473798841313</v>
      </c>
      <c r="D155" s="295">
        <v>9111.4584658274161</v>
      </c>
      <c r="E155" s="25">
        <v>42274</v>
      </c>
    </row>
    <row r="156" spans="1:6" x14ac:dyDescent="0.25">
      <c r="A156" s="16" t="s">
        <v>355</v>
      </c>
      <c r="B156" s="295">
        <v>232729</v>
      </c>
      <c r="C156" s="295">
        <v>131064</v>
      </c>
      <c r="D156" s="295">
        <v>147206</v>
      </c>
      <c r="E156" s="25">
        <v>510999</v>
      </c>
    </row>
    <row r="157" spans="1:6" x14ac:dyDescent="0.25">
      <c r="A157" s="16" t="s">
        <v>286</v>
      </c>
      <c r="B157" s="295">
        <v>288975717</v>
      </c>
      <c r="C157" s="295">
        <v>88842616</v>
      </c>
      <c r="D157" s="295">
        <v>110726691</v>
      </c>
      <c r="E157" s="25">
        <v>488545024</v>
      </c>
      <c r="F157" s="14"/>
    </row>
    <row r="158" spans="1:6" x14ac:dyDescent="0.25">
      <c r="A158" s="16" t="s">
        <v>287</v>
      </c>
      <c r="B158" s="295">
        <v>578771300</v>
      </c>
      <c r="C158" s="295">
        <v>200508119</v>
      </c>
      <c r="D158" s="295">
        <v>434163371</v>
      </c>
      <c r="E158" s="25">
        <v>1213442790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6465565.0800000019</v>
      </c>
      <c r="C173" s="295">
        <v>14372367.630000001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16008035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683676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1478170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24481847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357907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9905230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610676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53525541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935762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1349102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2284864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5370476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2746566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8117042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2448230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3391780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5840010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9684254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9684254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11712330</v>
      </c>
      <c r="C211" s="292">
        <v>0</v>
      </c>
      <c r="D211" s="295">
        <v>23607</v>
      </c>
      <c r="E211" s="25">
        <v>11688723</v>
      </c>
    </row>
    <row r="212" spans="1:5" x14ac:dyDescent="0.25">
      <c r="A212" s="16" t="s">
        <v>390</v>
      </c>
      <c r="B212" s="295">
        <v>7274733.5</v>
      </c>
      <c r="C212" s="292">
        <v>0</v>
      </c>
      <c r="D212" s="295">
        <v>0</v>
      </c>
      <c r="E212" s="25">
        <v>7274733.5</v>
      </c>
    </row>
    <row r="213" spans="1:5" x14ac:dyDescent="0.25">
      <c r="A213" s="16" t="s">
        <v>391</v>
      </c>
      <c r="B213" s="295">
        <v>125763723.40000001</v>
      </c>
      <c r="C213" s="292">
        <v>923093.1</v>
      </c>
      <c r="D213" s="295">
        <v>2412886.0299999998</v>
      </c>
      <c r="E213" s="25">
        <v>124273930.47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21549171.469999999</v>
      </c>
      <c r="C215" s="292">
        <v>471291.7</v>
      </c>
      <c r="D215" s="295">
        <v>5038891.97</v>
      </c>
      <c r="E215" s="25">
        <v>16981571.199999999</v>
      </c>
    </row>
    <row r="216" spans="1:5" x14ac:dyDescent="0.25">
      <c r="A216" s="16" t="s">
        <v>394</v>
      </c>
      <c r="B216" s="295">
        <v>128367459.59999999</v>
      </c>
      <c r="C216" s="292">
        <v>21066921.210000001</v>
      </c>
      <c r="D216" s="295">
        <v>21150315.800000001</v>
      </c>
      <c r="E216" s="25">
        <v>128284065.01000001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19999406.149999999</v>
      </c>
      <c r="C218" s="292">
        <v>5759066.0800000001</v>
      </c>
      <c r="D218" s="295">
        <v>31058.97</v>
      </c>
      <c r="E218" s="25">
        <v>25727413.259999998</v>
      </c>
    </row>
    <row r="219" spans="1:5" x14ac:dyDescent="0.25">
      <c r="A219" s="16" t="s">
        <v>397</v>
      </c>
      <c r="B219" s="295">
        <v>2846521.32</v>
      </c>
      <c r="C219" s="292">
        <v>-1180441.21</v>
      </c>
      <c r="D219" s="295">
        <v>0</v>
      </c>
      <c r="E219" s="25">
        <v>1666080.1099999999</v>
      </c>
    </row>
    <row r="220" spans="1:5" x14ac:dyDescent="0.25">
      <c r="A220" s="16" t="s">
        <v>229</v>
      </c>
      <c r="B220" s="25">
        <v>317513345.44</v>
      </c>
      <c r="C220" s="225">
        <v>27039930.880000003</v>
      </c>
      <c r="D220" s="25">
        <v>28656759.77</v>
      </c>
      <c r="E220" s="25">
        <v>315896516.55000001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4700117.1800000006</v>
      </c>
      <c r="C225" s="292">
        <v>236162.72999999404</v>
      </c>
      <c r="D225" s="295">
        <v>0</v>
      </c>
      <c r="E225" s="25">
        <v>4936279.9099999946</v>
      </c>
    </row>
    <row r="226" spans="1:5" x14ac:dyDescent="0.25">
      <c r="A226" s="16" t="s">
        <v>391</v>
      </c>
      <c r="B226" s="295">
        <v>78751219.409999713</v>
      </c>
      <c r="C226" s="292">
        <v>4945429.1499991808</v>
      </c>
      <c r="D226" s="295">
        <v>2382898.94</v>
      </c>
      <c r="E226" s="25">
        <v>81313749.619998902</v>
      </c>
    </row>
    <row r="227" spans="1:5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393</v>
      </c>
      <c r="B228" s="295">
        <v>18661795.179999996</v>
      </c>
      <c r="C228" s="292">
        <v>360289.90000008984</v>
      </c>
      <c r="D228" s="295">
        <v>5020215.22</v>
      </c>
      <c r="E228" s="25">
        <v>14001869.860000089</v>
      </c>
    </row>
    <row r="229" spans="1:5" x14ac:dyDescent="0.25">
      <c r="A229" s="16" t="s">
        <v>394</v>
      </c>
      <c r="B229" s="295">
        <v>88316695.44999744</v>
      </c>
      <c r="C229" s="292">
        <v>9921702.6799882762</v>
      </c>
      <c r="D229" s="295">
        <v>21105052.509999998</v>
      </c>
      <c r="E229" s="25">
        <v>77133345.619985729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7470881.6799999904</v>
      </c>
      <c r="C231" s="292">
        <v>719342.20000002137</v>
      </c>
      <c r="D231" s="295">
        <v>16463.09</v>
      </c>
      <c r="E231" s="25">
        <v>8173760.7900000121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197900708.89999714</v>
      </c>
      <c r="C233" s="225">
        <v>16182926.659987561</v>
      </c>
      <c r="D233" s="25">
        <v>28524629.759999998</v>
      </c>
      <c r="E233" s="25">
        <v>185559005.79998475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45" t="s">
        <v>400</v>
      </c>
      <c r="C236" s="345"/>
      <c r="D236" s="30"/>
      <c r="E236" s="30"/>
    </row>
    <row r="237" spans="1:5" x14ac:dyDescent="0.25">
      <c r="A237" s="43" t="s">
        <v>400</v>
      </c>
      <c r="B237" s="30"/>
      <c r="C237" s="292">
        <v>9163984</v>
      </c>
      <c r="D237" s="32">
        <v>9163984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640144005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227188782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11840750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66822254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248028466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1400841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1195425098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7805.2874568469506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3257190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11599173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14856363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1219445445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30477594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21144190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226368764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170328393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20011272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7062021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7605258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142340706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125865979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125865979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11688723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7274733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133909561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16967024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116732736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16027133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13128158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315728068</v>
      </c>
      <c r="E291" s="16"/>
    </row>
    <row r="292" spans="1:5" x14ac:dyDescent="0.25">
      <c r="A292" s="16" t="s">
        <v>439</v>
      </c>
      <c r="B292" s="35" t="s">
        <v>299</v>
      </c>
      <c r="C292" s="292">
        <v>185885459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129842609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12798965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182858832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195657797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593707091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292">
        <v>32801602</v>
      </c>
      <c r="D315" s="16"/>
      <c r="E315" s="16"/>
    </row>
    <row r="316" spans="1:5" x14ac:dyDescent="0.25">
      <c r="A316" s="16" t="s">
        <v>457</v>
      </c>
      <c r="B316" s="35" t="s">
        <v>299</v>
      </c>
      <c r="C316" s="292">
        <v>32648815</v>
      </c>
      <c r="D316" s="16"/>
      <c r="E316" s="16"/>
    </row>
    <row r="317" spans="1:5" x14ac:dyDescent="0.25">
      <c r="A317" s="16" t="s">
        <v>458</v>
      </c>
      <c r="B317" s="35" t="s">
        <v>299</v>
      </c>
      <c r="C317" s="292">
        <v>345000</v>
      </c>
      <c r="D317" s="16"/>
      <c r="E317" s="16"/>
    </row>
    <row r="318" spans="1:5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292">
        <v>22386095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36457231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10882090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135520833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111476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3446886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128620579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157955825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290134766</v>
      </c>
      <c r="E339" s="16"/>
    </row>
    <row r="340" spans="1:5" x14ac:dyDescent="0.25">
      <c r="A340" s="16" t="s">
        <v>480</v>
      </c>
      <c r="B340" s="16"/>
      <c r="C340" s="22"/>
      <c r="D340" s="25">
        <v>10882090</v>
      </c>
      <c r="E340" s="16"/>
    </row>
    <row r="341" spans="1:5" x14ac:dyDescent="0.25">
      <c r="A341" s="16" t="s">
        <v>481</v>
      </c>
      <c r="B341" s="16"/>
      <c r="C341" s="22"/>
      <c r="D341" s="25">
        <v>279252676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178933582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593707091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593707091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488545024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1213442790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1701987814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9163984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1195425098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14856363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1219445445</v>
      </c>
      <c r="E366" s="16"/>
    </row>
    <row r="367" spans="1:5" x14ac:dyDescent="0.25">
      <c r="A367" s="16" t="s">
        <v>499</v>
      </c>
      <c r="B367" s="16"/>
      <c r="C367" s="22"/>
      <c r="D367" s="25">
        <v>482542369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56478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2026580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20661444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3047938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1055609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339775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7160091</v>
      </c>
      <c r="D380" s="25">
        <v>0</v>
      </c>
      <c r="E380" s="204" t="s">
        <v>1063</v>
      </c>
      <c r="F380" s="47"/>
    </row>
    <row r="381" spans="1:6" x14ac:dyDescent="0.25">
      <c r="A381" s="48" t="s">
        <v>513</v>
      </c>
      <c r="B381" s="35"/>
      <c r="C381" s="35"/>
      <c r="D381" s="25">
        <v>34347915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34347915</v>
      </c>
      <c r="E383" s="16"/>
    </row>
    <row r="384" spans="1:6" x14ac:dyDescent="0.25">
      <c r="A384" s="16" t="s">
        <v>516</v>
      </c>
      <c r="B384" s="16"/>
      <c r="C384" s="22"/>
      <c r="D384" s="25">
        <v>516890284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233009487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53525541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29381894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99420814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3838638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48446775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25860488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2284864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8117042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5840010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9684254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192648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2680797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1023390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761327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29009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1247332</v>
      </c>
      <c r="D414" s="25">
        <v>0</v>
      </c>
      <c r="E414" s="204" t="s">
        <v>1063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5934503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525344310</v>
      </c>
      <c r="E416" s="25"/>
    </row>
    <row r="417" spans="1:13" x14ac:dyDescent="0.25">
      <c r="A417" s="25" t="s">
        <v>530</v>
      </c>
      <c r="B417" s="16"/>
      <c r="C417" s="22"/>
      <c r="D417" s="25">
        <v>-8454026</v>
      </c>
      <c r="E417" s="25"/>
    </row>
    <row r="418" spans="1:13" x14ac:dyDescent="0.25">
      <c r="A418" s="25" t="s">
        <v>531</v>
      </c>
      <c r="B418" s="16"/>
      <c r="C418" s="294">
        <v>11009775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11009775</v>
      </c>
      <c r="E420" s="25"/>
    </row>
    <row r="421" spans="1:13" x14ac:dyDescent="0.25">
      <c r="A421" s="25" t="s">
        <v>534</v>
      </c>
      <c r="B421" s="16"/>
      <c r="C421" s="22"/>
      <c r="D421" s="25">
        <v>2555749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2555749</v>
      </c>
      <c r="E424" s="16"/>
    </row>
    <row r="426" spans="1:13" ht="29.1" customHeight="1" x14ac:dyDescent="0.25">
      <c r="A426" s="347" t="s">
        <v>538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570246</v>
      </c>
      <c r="E612" s="219">
        <f>SUM(C624:D647)+SUM(C668:D713)</f>
        <v>470989791.27536893</v>
      </c>
      <c r="F612" s="219">
        <f>CE64-(AX64+BD64+BE64+BG64+BJ64+BN64+BP64+BQ64+CB64+CC64+CD64)</f>
        <v>97758822</v>
      </c>
      <c r="G612" s="217">
        <f>CE91-(AX91+AY91+BD91+BE91+BG91+BJ91+BN91+BP91+BQ91+CB91+CC91+CD91)</f>
        <v>109060</v>
      </c>
      <c r="H612" s="222">
        <f>CE60-(AX60+AY60+AZ60+BD60+BE60+BG60+BJ60+BN60+BO60+BP60+BQ60+BR60+CB60+CC60+CD60)</f>
        <v>2019.37</v>
      </c>
      <c r="I612" s="217">
        <f>CE92-(AX92+AY92+AZ92+BD92+BE92+BF92+BG92+BJ92+BN92+BO92+BP92+BQ92+BR92+CB92+CC92+CD92)</f>
        <v>79744.169999999984</v>
      </c>
      <c r="J612" s="217">
        <f>CE93-(AX93+AY93+AZ93+BA93+BD93+BE93+BF93+BG93+BJ93+BN93+BO93+BP93+BQ93+BR93+CB93+CC93+CD93)</f>
        <v>1143000.6000000001</v>
      </c>
      <c r="K612" s="217">
        <f>CE89-(AW89+AX89+AY89+AZ89+BA89+BB89+BC89+BD89+BE89+BF89+BG89+BH89+BI89+BJ89+BK89+BL89+BM89+BN89+BO89+BP89+BQ89+BR89+BS89+BT89+BU89+BV89+BW89+BX89+CB89+CC89+CD89)</f>
        <v>1701987814</v>
      </c>
      <c r="L612" s="223">
        <f>CE94-(AW94+AX94+AY94+AZ94+BA94+BB94+BC94+BD94+BE94+BF94+BG94+BH94+BI94+BJ94+BK94+BL94+BM94+BN94+BO94+BP94+BQ94+BR94+BS94+BT94+BU94+BV94+BW94+BX94+BY94+BZ94+CA94+CB94+CC94+CD94)</f>
        <v>473.03000000000003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14903074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14903074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477466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2900256</v>
      </c>
      <c r="D617" s="217">
        <f>(D615/D612)*BJ90</f>
        <v>256143.88925832009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2606919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7928163</v>
      </c>
      <c r="D619" s="217">
        <f>(D615/D612)*BN90</f>
        <v>130985.93745155599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11007821</v>
      </c>
      <c r="D620" s="217">
        <f>(D615/D612)*CC90</f>
        <v>2681788.1028713924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2711462</v>
      </c>
      <c r="D621" s="217">
        <f>(D615/D612)*BP90</f>
        <v>12204.795049855677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30713209.724631123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1420489</v>
      </c>
      <c r="D624" s="217">
        <f>(D615/D612)*BD90</f>
        <v>158636.20118334895</v>
      </c>
      <c r="E624" s="219">
        <f>(E623/E612)*SUM(C624:D624)</f>
        <v>102974.63848221392</v>
      </c>
      <c r="F624" s="219">
        <f>SUM(C624:E624)</f>
        <v>1682099.8396655628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3902123</v>
      </c>
      <c r="D625" s="217">
        <f>(D615/D612)*AY90</f>
        <v>232936.48453825191</v>
      </c>
      <c r="E625" s="219">
        <f>(E623/E612)*SUM(C625:D625)</f>
        <v>269646.92552793788</v>
      </c>
      <c r="F625" s="219">
        <f>(F624/F612)*AY64</f>
        <v>-8081.2828615832532</v>
      </c>
      <c r="G625" s="217">
        <f>SUM(C625:F625)</f>
        <v>4396625.1272046072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3772256</v>
      </c>
      <c r="D626" s="217">
        <f>(D615/D612)*BR90</f>
        <v>93143.232457570935</v>
      </c>
      <c r="E626" s="219">
        <f>(E623/E612)*SUM(C626:D626)</f>
        <v>252062.40027926082</v>
      </c>
      <c r="F626" s="219">
        <f>(F624/F612)*BR64</f>
        <v>1279.0203975847855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590233</v>
      </c>
      <c r="D627" s="217">
        <f>(D615/D612)*BO90</f>
        <v>0</v>
      </c>
      <c r="E627" s="219">
        <f>(E623/E612)*SUM(C627:D627)</f>
        <v>38489.050614686283</v>
      </c>
      <c r="F627" s="219">
        <f>(F624/F612)*BO64</f>
        <v>2290.9594906169359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4749753.6632397203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3933584</v>
      </c>
      <c r="D629" s="217">
        <f>(D615/D612)*BF90</f>
        <v>88334.490938998249</v>
      </c>
      <c r="E629" s="219">
        <f>(E623/E612)*SUM(C629:D629)</f>
        <v>262269.00963838649</v>
      </c>
      <c r="F629" s="219">
        <f>(F624/F612)*BF64</f>
        <v>5923.7091635762927</v>
      </c>
      <c r="G629" s="217">
        <f>(G625/G612)*BF91</f>
        <v>0</v>
      </c>
      <c r="H629" s="219">
        <f>(H628/H612)*BF60</f>
        <v>132376.00646099105</v>
      </c>
      <c r="I629" s="217">
        <f>SUM(C629:H629)</f>
        <v>4422487.2162019517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1279422</v>
      </c>
      <c r="D630" s="217">
        <f>(D615/D612)*BA90</f>
        <v>32798.753292438698</v>
      </c>
      <c r="E630" s="219">
        <f>(E623/E612)*SUM(C630:D630)</f>
        <v>85569.819022512194</v>
      </c>
      <c r="F630" s="219">
        <f>(F624/F612)*BA64</f>
        <v>30.920313379789054</v>
      </c>
      <c r="G630" s="217">
        <f>(G625/G612)*BA91</f>
        <v>0</v>
      </c>
      <c r="H630" s="219">
        <f>(H628/H612)*BA60</f>
        <v>0</v>
      </c>
      <c r="I630" s="217">
        <f>(I629/I612)*BA92</f>
        <v>26301.99866520764</v>
      </c>
      <c r="J630" s="217">
        <f>SUM(C630:I630)</f>
        <v>1424123.4912935384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8951289</v>
      </c>
      <c r="D631" s="217">
        <f>(D615/D612)*AW90</f>
        <v>0</v>
      </c>
      <c r="E631" s="219">
        <f>(E623/E612)*SUM(C631:D631)</f>
        <v>583712.89878350508</v>
      </c>
      <c r="F631" s="219">
        <f>(F624/F612)*AW64</f>
        <v>9251.7466330617008</v>
      </c>
      <c r="G631" s="217">
        <f>(G625/G612)*AW91</f>
        <v>0</v>
      </c>
      <c r="H631" s="219">
        <f>(H628/H612)*AW60</f>
        <v>149593.35484930757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31208</v>
      </c>
      <c r="D633" s="217">
        <f>(D615/D612)*BC90</f>
        <v>0</v>
      </c>
      <c r="E633" s="219">
        <f>(E623/E612)*SUM(C633:D633)</f>
        <v>2035.0713897446085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2558464</v>
      </c>
      <c r="D634" s="217">
        <f>(D615/D612)*BI90</f>
        <v>39593.714133900103</v>
      </c>
      <c r="E634" s="219">
        <f>(E623/E612)*SUM(C634:D634)</f>
        <v>169419.15287551837</v>
      </c>
      <c r="F634" s="219">
        <f>(F624/F612)*BI64</f>
        <v>8.9990672774789502</v>
      </c>
      <c r="G634" s="217">
        <f>(G625/G612)*BI91</f>
        <v>0</v>
      </c>
      <c r="H634" s="219">
        <f>(H628/H612)*BI60</f>
        <v>33587.941937863397</v>
      </c>
      <c r="I634" s="217">
        <f>(I629/I612)*BI92</f>
        <v>31751.01830899567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5096064</v>
      </c>
      <c r="D635" s="217">
        <f>(D615/D612)*BK90</f>
        <v>50936.071846185681</v>
      </c>
      <c r="E635" s="219">
        <f>(E623/E612)*SUM(C635:D635)</f>
        <v>335635.49696320225</v>
      </c>
      <c r="F635" s="219">
        <f>(F624/F612)*BK64</f>
        <v>428.56552328904058</v>
      </c>
      <c r="G635" s="217">
        <f>(G625/G612)*BK91</f>
        <v>0</v>
      </c>
      <c r="H635" s="219">
        <f>(H628/H612)*BK60</f>
        <v>125696.05162180812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26563024</v>
      </c>
      <c r="D636" s="217">
        <f>(D615/D612)*BH90</f>
        <v>232910.35007347705</v>
      </c>
      <c r="E636" s="219">
        <f>(E623/E612)*SUM(C636:D636)</f>
        <v>1747360.9125002986</v>
      </c>
      <c r="F636" s="219">
        <f>(F624/F612)*BH64</f>
        <v>8756.1440808757998</v>
      </c>
      <c r="G636" s="217">
        <f>(G625/G612)*BH91</f>
        <v>0</v>
      </c>
      <c r="H636" s="219">
        <f>(H628/H612)*BH60</f>
        <v>213076.44678928889</v>
      </c>
      <c r="I636" s="217">
        <f>(I629/I612)*BH92</f>
        <v>186775.62717476534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4554829</v>
      </c>
      <c r="D637" s="217">
        <f>(D615/D612)*BL90</f>
        <v>71320.954370569889</v>
      </c>
      <c r="E637" s="219">
        <f>(E623/E612)*SUM(C637:D637)</f>
        <v>301670.89902614302</v>
      </c>
      <c r="F637" s="219">
        <f>(F624/F612)*BL64</f>
        <v>491.50737434261231</v>
      </c>
      <c r="G637" s="217">
        <f>(G625/G612)*BL91</f>
        <v>0</v>
      </c>
      <c r="H637" s="219">
        <f>(H628/H612)*BL60</f>
        <v>161212.71291464684</v>
      </c>
      <c r="I637" s="217">
        <f>(I629/I612)*BL92</f>
        <v>57193.748491913662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579444</v>
      </c>
      <c r="D639" s="217">
        <f>(D615/D612)*BS90</f>
        <v>99415.504003535316</v>
      </c>
      <c r="E639" s="219">
        <f>(E623/E612)*SUM(C639:D639)</f>
        <v>44268.378436740903</v>
      </c>
      <c r="F639" s="219">
        <f>(F624/F612)*BS64</f>
        <v>143.09033170079343</v>
      </c>
      <c r="G639" s="217">
        <f>(G625/G612)*BS91</f>
        <v>0</v>
      </c>
      <c r="H639" s="219">
        <f>(H628/H612)*BS60</f>
        <v>13383.430646109433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5345936</v>
      </c>
      <c r="D642" s="217">
        <f>(D615/D612)*BV90</f>
        <v>176930.32652574504</v>
      </c>
      <c r="E642" s="219">
        <f>(E623/E612)*SUM(C642:D642)</f>
        <v>360145.70784723305</v>
      </c>
      <c r="F642" s="219">
        <f>(F624/F612)*BV64</f>
        <v>304.59175706679235</v>
      </c>
      <c r="G642" s="217">
        <f>(G625/G612)*BV91</f>
        <v>0</v>
      </c>
      <c r="H642" s="219">
        <f>(H628/H612)*BV60</f>
        <v>139973.27904217443</v>
      </c>
      <c r="I642" s="217">
        <f>(I629/I612)*BV92</f>
        <v>0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1036717</v>
      </c>
      <c r="D643" s="217">
        <f>(D615/D612)*BW90</f>
        <v>26029.926915752148</v>
      </c>
      <c r="E643" s="219">
        <f>(E623/E612)*SUM(C643:D643)</f>
        <v>69301.649112575353</v>
      </c>
      <c r="F643" s="219">
        <f>(F624/F612)*BW64</f>
        <v>101.26101515863026</v>
      </c>
      <c r="G643" s="217">
        <f>(G625/G612)*BW91</f>
        <v>0</v>
      </c>
      <c r="H643" s="219">
        <f>(H628/H612)*BW60</f>
        <v>13830.329033237869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8992126</v>
      </c>
      <c r="D644" s="217">
        <f>(D615/D612)*BX90</f>
        <v>57129.939997825502</v>
      </c>
      <c r="E644" s="219">
        <f>(E623/E612)*SUM(C644:D644)</f>
        <v>590101.31575128261</v>
      </c>
      <c r="F644" s="219">
        <f>(F624/F612)*BX64</f>
        <v>575.88868586987189</v>
      </c>
      <c r="G644" s="217">
        <f>(G625/G612)*BX91</f>
        <v>0</v>
      </c>
      <c r="H644" s="219">
        <f>(H628/H612)*BX60</f>
        <v>126237.03387991096</v>
      </c>
      <c r="I644" s="217">
        <f>(I629/I612)*BX92</f>
        <v>0</v>
      </c>
      <c r="J644" s="217">
        <f>(J630/J612)*BX93</f>
        <v>0</v>
      </c>
      <c r="K644" s="219">
        <f>SUM(C631:J644)</f>
        <v>69939392.039711908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3687460</v>
      </c>
      <c r="D645" s="217">
        <f>(D615/D612)*BY90</f>
        <v>46048.926933288443</v>
      </c>
      <c r="E645" s="219">
        <f>(E623/E612)*SUM(C645:D645)</f>
        <v>243461.84313503042</v>
      </c>
      <c r="F645" s="219">
        <f>(F624/F612)*BY64</f>
        <v>177.41755774012518</v>
      </c>
      <c r="G645" s="217">
        <f>(G625/G612)*BY91</f>
        <v>0</v>
      </c>
      <c r="H645" s="219">
        <f>(H628/H612)*BY60</f>
        <v>72115.287101883165</v>
      </c>
      <c r="I645" s="217">
        <f>(I629/I612)*BY92</f>
        <v>36927.586970594311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1391121</v>
      </c>
      <c r="D646" s="217">
        <f>(D615/D612)*BZ90</f>
        <v>0</v>
      </c>
      <c r="E646" s="219">
        <f>(E623/E612)*SUM(C646:D646)</f>
        <v>90714.898320075285</v>
      </c>
      <c r="F646" s="219">
        <f>(F624/F612)*BZ64</f>
        <v>0</v>
      </c>
      <c r="G646" s="217">
        <f>(G625/G612)*BZ91</f>
        <v>0</v>
      </c>
      <c r="H646" s="219">
        <f>(H628/H612)*BZ60</f>
        <v>30342.048389246345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5598369.0084078582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126220950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4626629</v>
      </c>
      <c r="D668" s="217">
        <f>(D615/D612)*C90</f>
        <v>102420.96745264325</v>
      </c>
      <c r="E668" s="219">
        <f>(E623/E612)*SUM(C668:D668)</f>
        <v>308381.00132772193</v>
      </c>
      <c r="F668" s="219">
        <f>(F624/F612)*C64</f>
        <v>8020.3541861921385</v>
      </c>
      <c r="G668" s="217">
        <f>(G625/G612)*C91</f>
        <v>263233.11416280211</v>
      </c>
      <c r="H668" s="219">
        <f>(H628/H612)*C60</f>
        <v>77431.025811937187</v>
      </c>
      <c r="I668" s="217">
        <f>(I629/I612)*C92</f>
        <v>82133.492246174283</v>
      </c>
      <c r="J668" s="217">
        <f>(J630/J612)*C93</f>
        <v>49888.477476039174</v>
      </c>
      <c r="K668" s="217">
        <f>(K644/K612)*C89</f>
        <v>756137.43998262996</v>
      </c>
      <c r="L668" s="217">
        <f>(L647/L612)*C94</f>
        <v>335407.43229452398</v>
      </c>
      <c r="M668" s="202">
        <f t="shared" ref="M668:M713" si="0">ROUND(SUM(D668:L668),0)</f>
        <v>1983053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35021110</v>
      </c>
      <c r="D670" s="217">
        <f>(D615/D612)*E90</f>
        <v>988170.24760191212</v>
      </c>
      <c r="E670" s="219">
        <f>(E623/E612)*SUM(C670:D670)</f>
        <v>2348162.5223401147</v>
      </c>
      <c r="F670" s="219">
        <f>(F624/F612)*E64</f>
        <v>29917.923966181377</v>
      </c>
      <c r="G670" s="217">
        <f>(G625/G612)*E91</f>
        <v>3485581.1887792312</v>
      </c>
      <c r="H670" s="219">
        <f>(H628/H612)*E60</f>
        <v>518966.63229483058</v>
      </c>
      <c r="I670" s="217">
        <f>(I629/I612)*E92</f>
        <v>792434.16058180563</v>
      </c>
      <c r="J670" s="217">
        <f>(J630/J612)*E93</f>
        <v>537901.12791725923</v>
      </c>
      <c r="K670" s="217">
        <f>(K644/K612)*E89</f>
        <v>5764314.6317727165</v>
      </c>
      <c r="L670" s="217">
        <f>(L647/L612)*E94</f>
        <v>1465661.8354041586</v>
      </c>
      <c r="M670" s="202">
        <f t="shared" si="0"/>
        <v>15931110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6403635</v>
      </c>
      <c r="D671" s="217">
        <f>(D615/D612)*F90</f>
        <v>347640.6504350754</v>
      </c>
      <c r="E671" s="219">
        <f>(E623/E612)*SUM(C671:D671)</f>
        <v>440250.18971032568</v>
      </c>
      <c r="F671" s="219">
        <f>(F624/F612)*F64</f>
        <v>3979.1191266795313</v>
      </c>
      <c r="G671" s="217">
        <f>(G625/G612)*F91</f>
        <v>211308.91497116876</v>
      </c>
      <c r="H671" s="219">
        <f>(H628/H612)*F60</f>
        <v>106314.77420108023</v>
      </c>
      <c r="I671" s="217">
        <f>(I629/I612)*F92</f>
        <v>278780.22808334022</v>
      </c>
      <c r="J671" s="217">
        <f>(J630/J612)*F93</f>
        <v>122489.22081113934</v>
      </c>
      <c r="K671" s="217">
        <f>(K644/K612)*F89</f>
        <v>374251.48940287967</v>
      </c>
      <c r="L671" s="217">
        <f>(L647/L612)*F94</f>
        <v>386416.81949245615</v>
      </c>
      <c r="M671" s="202">
        <f t="shared" si="0"/>
        <v>2271431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3545695</v>
      </c>
      <c r="D673" s="217">
        <f>(D615/D612)*H90</f>
        <v>182131.08501594048</v>
      </c>
      <c r="E673" s="219">
        <f>(E623/E612)*SUM(C673:D673)</f>
        <v>243091.26543064576</v>
      </c>
      <c r="F673" s="219">
        <f>(F624/F612)*H64</f>
        <v>700.89484986773914</v>
      </c>
      <c r="G673" s="217">
        <f>(G625/G612)*H91</f>
        <v>436501.90929140471</v>
      </c>
      <c r="H673" s="219">
        <f>(H628/H612)*H60</f>
        <v>52098.943552078024</v>
      </c>
      <c r="I673" s="217">
        <f>(I629/I612)*H92</f>
        <v>146054.68422138013</v>
      </c>
      <c r="J673" s="217">
        <f>(J630/J612)*H93</f>
        <v>20287.070797165805</v>
      </c>
      <c r="K673" s="217">
        <f>(K644/K612)*H89</f>
        <v>704291.8850566207</v>
      </c>
      <c r="L673" s="217">
        <f>(L647/L612)*H94</f>
        <v>100361.8569462796</v>
      </c>
      <c r="M673" s="202">
        <f t="shared" si="0"/>
        <v>1885520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1815610</v>
      </c>
      <c r="D675" s="217">
        <f>(D615/D612)*J90</f>
        <v>21116.647538080055</v>
      </c>
      <c r="E675" s="219">
        <f>(E623/E612)*SUM(C675:D675)</f>
        <v>119772.809894459</v>
      </c>
      <c r="F675" s="219">
        <f>(F624/F612)*J64</f>
        <v>1247.6699184651552</v>
      </c>
      <c r="G675" s="217">
        <f>(G625/G612)*J91</f>
        <v>0</v>
      </c>
      <c r="H675" s="219">
        <f>(H628/H612)*J60</f>
        <v>13383.430646109435</v>
      </c>
      <c r="I675" s="217">
        <f>(I629/I612)*J92</f>
        <v>16933.876431464363</v>
      </c>
      <c r="J675" s="217">
        <f>(J630/J612)*J93</f>
        <v>0</v>
      </c>
      <c r="K675" s="217">
        <f>(K644/K612)*J89</f>
        <v>277018.1081953512</v>
      </c>
      <c r="L675" s="217">
        <f>(L647/L612)*J94</f>
        <v>62134.404359430169</v>
      </c>
      <c r="M675" s="202">
        <f t="shared" si="0"/>
        <v>511607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2254347</v>
      </c>
      <c r="D680" s="217">
        <f>(D615/D612)*O90</f>
        <v>38731.276796330007</v>
      </c>
      <c r="E680" s="219">
        <f>(E623/E612)*SUM(C680:D680)</f>
        <v>149531.46614820173</v>
      </c>
      <c r="F680" s="219">
        <f>(F624/F612)*O64</f>
        <v>4932.5728857228651</v>
      </c>
      <c r="G680" s="217">
        <f>(G625/G612)*O91</f>
        <v>0</v>
      </c>
      <c r="H680" s="219">
        <f>(H628/H612)*O60</f>
        <v>33423.295163658186</v>
      </c>
      <c r="I680" s="217">
        <f>(I629/I612)*O92</f>
        <v>31059.411969591805</v>
      </c>
      <c r="J680" s="217">
        <f>(J630/J612)*O93</f>
        <v>0</v>
      </c>
      <c r="K680" s="217">
        <f>(K644/K612)*O89</f>
        <v>664553.73921045859</v>
      </c>
      <c r="L680" s="217">
        <f>(L647/L612)*O94</f>
        <v>131843.28848839088</v>
      </c>
      <c r="M680" s="202">
        <f t="shared" si="0"/>
        <v>1054075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25838029</v>
      </c>
      <c r="D681" s="217">
        <f>(D615/D612)*P90</f>
        <v>396329.15831062384</v>
      </c>
      <c r="E681" s="219">
        <f>(E623/E612)*SUM(C681:D681)</f>
        <v>1710740.5702477251</v>
      </c>
      <c r="F681" s="219">
        <f>(F624/F612)*P64</f>
        <v>301533.55396259454</v>
      </c>
      <c r="G681" s="217">
        <f>(G625/G612)*P91</f>
        <v>0</v>
      </c>
      <c r="H681" s="219">
        <f>(H628/H612)*P60</f>
        <v>112500.78871764749</v>
      </c>
      <c r="I681" s="217">
        <f>(I629/I612)*P92</f>
        <v>317824.54960786761</v>
      </c>
      <c r="J681" s="217">
        <f>(J630/J612)*P93</f>
        <v>103222.68409702538</v>
      </c>
      <c r="K681" s="217">
        <f>(K644/K612)*P89</f>
        <v>7186442.2908908799</v>
      </c>
      <c r="L681" s="217">
        <f>(L647/L612)*P94</f>
        <v>280847.50770462438</v>
      </c>
      <c r="M681" s="202">
        <f t="shared" si="0"/>
        <v>10409441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4339120</v>
      </c>
      <c r="D682" s="217">
        <f>(D615/D612)*Q90</f>
        <v>150900.39960999289</v>
      </c>
      <c r="E682" s="219">
        <f>(E623/E612)*SUM(C682:D682)</f>
        <v>292793.90075031889</v>
      </c>
      <c r="F682" s="219">
        <f>(F624/F612)*Q64</f>
        <v>8927.9178641092076</v>
      </c>
      <c r="G682" s="217">
        <f>(G625/G612)*Q91</f>
        <v>0</v>
      </c>
      <c r="H682" s="219">
        <f>(H628/H612)*Q60</f>
        <v>75549.348392449028</v>
      </c>
      <c r="I682" s="217">
        <f>(I629/I612)*Q92</f>
        <v>121010.15162781585</v>
      </c>
      <c r="J682" s="217">
        <f>(J630/J612)*Q93</f>
        <v>58491.549394945825</v>
      </c>
      <c r="K682" s="217">
        <f>(K644/K612)*Q89</f>
        <v>785010.94536106929</v>
      </c>
      <c r="L682" s="217">
        <f>(L647/L612)*Q94</f>
        <v>324400.76637942495</v>
      </c>
      <c r="M682" s="202">
        <f t="shared" si="0"/>
        <v>1817085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2664627</v>
      </c>
      <c r="D683" s="217">
        <f>(D615/D612)*R90</f>
        <v>8127.8185449788334</v>
      </c>
      <c r="E683" s="219">
        <f>(E623/E612)*SUM(C683:D683)</f>
        <v>174290.14557238301</v>
      </c>
      <c r="F683" s="219">
        <f>(F624/F612)*R64</f>
        <v>9465.6078322811773</v>
      </c>
      <c r="G683" s="217">
        <f>(G625/G612)*R91</f>
        <v>0</v>
      </c>
      <c r="H683" s="219">
        <f>(H628/H612)*R60</f>
        <v>8702.7580651326734</v>
      </c>
      <c r="I683" s="217">
        <f>(I629/I612)*R92</f>
        <v>6517.8658046849205</v>
      </c>
      <c r="J683" s="217">
        <f>(J630/J612)*R93</f>
        <v>0</v>
      </c>
      <c r="K683" s="217">
        <f>(K644/K612)*R89</f>
        <v>1513432.2578034531</v>
      </c>
      <c r="L683" s="217">
        <f>(L647/L612)*R94</f>
        <v>0</v>
      </c>
      <c r="M683" s="202">
        <f t="shared" si="0"/>
        <v>1720536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3386411</v>
      </c>
      <c r="D684" s="217">
        <f>(D615/D612)*S90</f>
        <v>150037.96227242277</v>
      </c>
      <c r="E684" s="219">
        <f>(E623/E612)*SUM(C684:D684)</f>
        <v>230611.57730109646</v>
      </c>
      <c r="F684" s="219">
        <f>(F624/F612)*S64</f>
        <v>13280.16275352704</v>
      </c>
      <c r="G684" s="217">
        <f>(G625/G612)*S91</f>
        <v>0</v>
      </c>
      <c r="H684" s="219">
        <f>(H628/H612)*S60</f>
        <v>64047.595165827741</v>
      </c>
      <c r="I684" s="217">
        <f>(I629/I612)*S92</f>
        <v>120318.54528841199</v>
      </c>
      <c r="J684" s="217">
        <f>(J630/J612)*S93</f>
        <v>16279.193183703703</v>
      </c>
      <c r="K684" s="217">
        <f>(K644/K612)*S89</f>
        <v>1984151.405756773</v>
      </c>
      <c r="L684" s="217">
        <f>(L647/L612)*S94</f>
        <v>0</v>
      </c>
      <c r="M684" s="202">
        <f t="shared" si="0"/>
        <v>2578726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1070197</v>
      </c>
      <c r="D685" s="217">
        <f>(D615/D612)*T90</f>
        <v>4913.2793776720919</v>
      </c>
      <c r="E685" s="219">
        <f>(E623/E612)*SUM(C685:D685)</f>
        <v>70107.86241931023</v>
      </c>
      <c r="F685" s="219">
        <f>(F624/F612)*T64</f>
        <v>3565.1448252859059</v>
      </c>
      <c r="G685" s="217">
        <f>(G625/G612)*T91</f>
        <v>0</v>
      </c>
      <c r="H685" s="219">
        <f>(H628/H612)*T60</f>
        <v>12301.466129903753</v>
      </c>
      <c r="I685" s="217">
        <f>(I629/I612)*T92</f>
        <v>3940.0603578159648</v>
      </c>
      <c r="J685" s="217">
        <f>(J630/J612)*T93</f>
        <v>0</v>
      </c>
      <c r="K685" s="217">
        <f>(K644/K612)*T89</f>
        <v>185864.48434327674</v>
      </c>
      <c r="L685" s="217">
        <f>(L647/L612)*T94</f>
        <v>61897.701866632342</v>
      </c>
      <c r="M685" s="202">
        <f t="shared" si="0"/>
        <v>342590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17362794</v>
      </c>
      <c r="D686" s="217">
        <f>(D615/D612)*U90</f>
        <v>186338.7338446916</v>
      </c>
      <c r="E686" s="219">
        <f>(E623/E612)*SUM(C686:D686)</f>
        <v>1144377.6576992411</v>
      </c>
      <c r="F686" s="219">
        <f>(F624/F612)*U64</f>
        <v>94272.938301649963</v>
      </c>
      <c r="G686" s="217">
        <f>(G625/G612)*U91</f>
        <v>0</v>
      </c>
      <c r="H686" s="219">
        <f>(H628/H612)*U60</f>
        <v>185603.95646476193</v>
      </c>
      <c r="I686" s="217">
        <f>(I629/I612)*U92</f>
        <v>149428.88484695653</v>
      </c>
      <c r="J686" s="217">
        <f>(J630/J612)*U93</f>
        <v>0</v>
      </c>
      <c r="K686" s="217">
        <f>(K644/K612)*U89</f>
        <v>5974578.9750143839</v>
      </c>
      <c r="L686" s="217">
        <f>(L647/L612)*U94</f>
        <v>0</v>
      </c>
      <c r="M686" s="202">
        <f t="shared" si="0"/>
        <v>7734601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244692</v>
      </c>
      <c r="D687" s="217">
        <f>(D615/D612)*V90</f>
        <v>0</v>
      </c>
      <c r="E687" s="219">
        <f>(E623/E612)*SUM(C687:D687)</f>
        <v>15956.347362836059</v>
      </c>
      <c r="F687" s="219">
        <f>(F624/F612)*V64</f>
        <v>885.72846496272746</v>
      </c>
      <c r="G687" s="217">
        <f>(G625/G612)*V91</f>
        <v>0</v>
      </c>
      <c r="H687" s="219">
        <f>(H628/H612)*V60</f>
        <v>5151.0919358487981</v>
      </c>
      <c r="I687" s="217">
        <f>(I629/I612)*V92</f>
        <v>0</v>
      </c>
      <c r="J687" s="217">
        <f>(J630/J612)*V93</f>
        <v>5265.815325200645</v>
      </c>
      <c r="K687" s="217">
        <f>(K644/K612)*V89</f>
        <v>125576.46112403285</v>
      </c>
      <c r="L687" s="217">
        <f>(L647/L612)*V94</f>
        <v>0</v>
      </c>
      <c r="M687" s="202">
        <f t="shared" si="0"/>
        <v>152835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3384000</v>
      </c>
      <c r="D688" s="217">
        <f>(D615/D612)*W90</f>
        <v>53392.711535021728</v>
      </c>
      <c r="E688" s="219">
        <f>(E623/E612)*SUM(C688:D688)</f>
        <v>224152.12645993222</v>
      </c>
      <c r="F688" s="219">
        <f>(F624/F612)*W64</f>
        <v>857.28590624442404</v>
      </c>
      <c r="G688" s="217">
        <f>(G625/G612)*W91</f>
        <v>0</v>
      </c>
      <c r="H688" s="219">
        <f>(H628/H612)*W60</f>
        <v>14959.335484930754</v>
      </c>
      <c r="I688" s="217">
        <f>(I629/I612)*W92</f>
        <v>42816.719739457534</v>
      </c>
      <c r="J688" s="217">
        <f>(J630/J612)*W93</f>
        <v>11411.422034300995</v>
      </c>
      <c r="K688" s="217">
        <f>(K644/K612)*W89</f>
        <v>1806119.0388091386</v>
      </c>
      <c r="L688" s="217">
        <f>(L647/L612)*W94</f>
        <v>0</v>
      </c>
      <c r="M688" s="202">
        <f t="shared" si="0"/>
        <v>2153709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7163130</v>
      </c>
      <c r="D689" s="217">
        <f>(D615/D612)*X90</f>
        <v>43357.077061478733</v>
      </c>
      <c r="E689" s="219">
        <f>(E623/E612)*SUM(C689:D689)</f>
        <v>469934.49343412154</v>
      </c>
      <c r="F689" s="219">
        <f>(F624/F612)*X64</f>
        <v>3126.9091761652339</v>
      </c>
      <c r="G689" s="217">
        <f>(G625/G612)*X91</f>
        <v>0</v>
      </c>
      <c r="H689" s="219">
        <f>(H628/H612)*X60</f>
        <v>21874.500001549692</v>
      </c>
      <c r="I689" s="217">
        <f>(I629/I612)*X92</f>
        <v>34768.936880939822</v>
      </c>
      <c r="J689" s="217">
        <f>(J630/J612)*X93</f>
        <v>35321.433680560498</v>
      </c>
      <c r="K689" s="217">
        <f>(K644/K612)*X89</f>
        <v>4131489.1417929651</v>
      </c>
      <c r="L689" s="217">
        <f>(L647/L612)*X94</f>
        <v>0</v>
      </c>
      <c r="M689" s="202">
        <f t="shared" si="0"/>
        <v>4739872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20732035</v>
      </c>
      <c r="D690" s="217">
        <f>(D615/D612)*Y90</f>
        <v>352658.46767184685</v>
      </c>
      <c r="E690" s="219">
        <f>(E623/E612)*SUM(C690:D690)</f>
        <v>1374931.3136886058</v>
      </c>
      <c r="F690" s="219">
        <f>(F624/F612)*Y64</f>
        <v>143467.44940159743</v>
      </c>
      <c r="G690" s="217">
        <f>(G625/G612)*Y91</f>
        <v>0</v>
      </c>
      <c r="H690" s="219">
        <f>(H628/H612)*Y60</f>
        <v>193036.58227174013</v>
      </c>
      <c r="I690" s="217">
        <f>(I629/I612)*Y92</f>
        <v>282804.11951259914</v>
      </c>
      <c r="J690" s="217">
        <f>(J630/J612)*Y93</f>
        <v>63881.10017918329</v>
      </c>
      <c r="K690" s="217">
        <f>(K644/K612)*Y89</f>
        <v>7278571.333800124</v>
      </c>
      <c r="L690" s="217">
        <f>(L647/L612)*Y94</f>
        <v>69235.479143365039</v>
      </c>
      <c r="M690" s="202">
        <f t="shared" si="0"/>
        <v>9758586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3855746</v>
      </c>
      <c r="D691" s="217">
        <f>(D615/D612)*Z90</f>
        <v>170788.72730365492</v>
      </c>
      <c r="E691" s="219">
        <f>(E623/E612)*SUM(C691:D691)</f>
        <v>262570.03407295491</v>
      </c>
      <c r="F691" s="219">
        <f>(F624/F612)*Z64</f>
        <v>683.86028657002566</v>
      </c>
      <c r="G691" s="217">
        <f>(G625/G612)*Z91</f>
        <v>0</v>
      </c>
      <c r="H691" s="219">
        <f>(H628/H612)*Z60</f>
        <v>25379.124195346361</v>
      </c>
      <c r="I691" s="217">
        <f>(I629/I612)*Z92</f>
        <v>136959.01296982623</v>
      </c>
      <c r="J691" s="217">
        <f>(J630/J612)*Z93</f>
        <v>41924.454161905313</v>
      </c>
      <c r="K691" s="217">
        <f>(K644/K612)*Z89</f>
        <v>1781888.4410261582</v>
      </c>
      <c r="L691" s="217">
        <f>(L647/L612)*Z94</f>
        <v>14557.203307066497</v>
      </c>
      <c r="M691" s="202">
        <f t="shared" si="0"/>
        <v>2434751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1102580</v>
      </c>
      <c r="D692" s="217">
        <f>(D615/D612)*AA90</f>
        <v>49158.928241495778</v>
      </c>
      <c r="E692" s="219">
        <f>(E623/E612)*SUM(C692:D692)</f>
        <v>75104.810988188503</v>
      </c>
      <c r="F692" s="219">
        <f>(F624/F612)*AA64</f>
        <v>2276.901674238924</v>
      </c>
      <c r="G692" s="217">
        <f>(G625/G612)*AA91</f>
        <v>0</v>
      </c>
      <c r="H692" s="219">
        <f>(H628/H612)*AA60</f>
        <v>10443.309678159208</v>
      </c>
      <c r="I692" s="217">
        <f>(I629/I612)*AA92</f>
        <v>39421.561346020375</v>
      </c>
      <c r="J692" s="217">
        <f>(J630/J612)*AA93</f>
        <v>7467.137793401972</v>
      </c>
      <c r="K692" s="217">
        <f>(K644/K612)*AA89</f>
        <v>373364.41979900689</v>
      </c>
      <c r="L692" s="217">
        <f>(L647/L612)*AA94</f>
        <v>0</v>
      </c>
      <c r="M692" s="202">
        <f t="shared" si="0"/>
        <v>557237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55267418</v>
      </c>
      <c r="D693" s="217">
        <f>(D615/D612)*AB90</f>
        <v>205704.3722428566</v>
      </c>
      <c r="E693" s="219">
        <f>(E623/E612)*SUM(C693:D693)</f>
        <v>3617398.238898776</v>
      </c>
      <c r="F693" s="219">
        <f>(F624/F612)*AB64</f>
        <v>812076.03759925568</v>
      </c>
      <c r="G693" s="217">
        <f>(G625/G612)*AB91</f>
        <v>0</v>
      </c>
      <c r="H693" s="219">
        <f>(H628/H612)*AB60</f>
        <v>131388.12581575976</v>
      </c>
      <c r="I693" s="217">
        <f>(I629/I612)*AB92</f>
        <v>164958.59083175243</v>
      </c>
      <c r="J693" s="217">
        <f>(J630/J612)*AB93</f>
        <v>0</v>
      </c>
      <c r="K693" s="217">
        <f>(K644/K612)*AB89</f>
        <v>8054317.5445607603</v>
      </c>
      <c r="L693" s="217">
        <f>(L647/L612)*AB94</f>
        <v>0</v>
      </c>
      <c r="M693" s="202">
        <f t="shared" si="0"/>
        <v>12985843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2970498</v>
      </c>
      <c r="D694" s="217">
        <f>(D615/D612)*AC90</f>
        <v>44324.052258148236</v>
      </c>
      <c r="E694" s="219">
        <f>(E623/E612)*SUM(C694:D694)</f>
        <v>196596.32477959763</v>
      </c>
      <c r="F694" s="219">
        <f>(F624/F612)*AC64</f>
        <v>5102.3851131825968</v>
      </c>
      <c r="G694" s="217">
        <f>(G625/G612)*AC91</f>
        <v>0</v>
      </c>
      <c r="H694" s="219">
        <f>(H628/H612)*AC60</f>
        <v>56991.304842747209</v>
      </c>
      <c r="I694" s="217">
        <f>(I629/I612)*AC92</f>
        <v>35544.374291786582</v>
      </c>
      <c r="J694" s="217">
        <f>(J630/J612)*AC93</f>
        <v>0</v>
      </c>
      <c r="K694" s="217">
        <f>(K644/K612)*AC89</f>
        <v>724708.2520233012</v>
      </c>
      <c r="L694" s="217">
        <f>(L647/L612)*AC94</f>
        <v>0</v>
      </c>
      <c r="M694" s="202">
        <f t="shared" si="0"/>
        <v>1063267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1160235</v>
      </c>
      <c r="D695" s="217">
        <f>(D615/D612)*AD90</f>
        <v>165274.35523616124</v>
      </c>
      <c r="E695" s="219">
        <f>(E623/E612)*SUM(C695:D695)</f>
        <v>86436.367780054308</v>
      </c>
      <c r="F695" s="219">
        <f>(F624/F612)*AD64</f>
        <v>2792.5155366422396</v>
      </c>
      <c r="G695" s="217">
        <f>(G625/G612)*AD91</f>
        <v>0</v>
      </c>
      <c r="H695" s="219">
        <f>(H628/H612)*AD60</f>
        <v>9949.3693555435693</v>
      </c>
      <c r="I695" s="217">
        <f>(I629/I612)*AD92</f>
        <v>132536.92395121363</v>
      </c>
      <c r="J695" s="217">
        <f>(J630/J612)*AD93</f>
        <v>0</v>
      </c>
      <c r="K695" s="217">
        <f>(K644/K612)*AD89</f>
        <v>160003.61313673362</v>
      </c>
      <c r="L695" s="217">
        <f>(L647/L612)*AD94</f>
        <v>29232.75786053191</v>
      </c>
      <c r="M695" s="202">
        <f t="shared" si="0"/>
        <v>586226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2396906</v>
      </c>
      <c r="D696" s="217">
        <f>(D615/D612)*AE90</f>
        <v>55692.544435208663</v>
      </c>
      <c r="E696" s="219">
        <f>(E623/E612)*SUM(C696:D696)</f>
        <v>159933.77109425032</v>
      </c>
      <c r="F696" s="219">
        <f>(F624/F612)*AE64</f>
        <v>310.47642438782066</v>
      </c>
      <c r="G696" s="217">
        <f>(G625/G612)*AE91</f>
        <v>0</v>
      </c>
      <c r="H696" s="219">
        <f>(H628/H612)*AE60</f>
        <v>51040.500003615947</v>
      </c>
      <c r="I696" s="217">
        <f>(I629/I612)*AE92</f>
        <v>44661.003311201173</v>
      </c>
      <c r="J696" s="217">
        <f>(J630/J612)*AE93</f>
        <v>5954.4029678478028</v>
      </c>
      <c r="K696" s="217">
        <f>(K644/K612)*AE89</f>
        <v>286906.34337944869</v>
      </c>
      <c r="L696" s="217">
        <f>(L647/L612)*AE94</f>
        <v>0</v>
      </c>
      <c r="M696" s="202">
        <f t="shared" si="0"/>
        <v>604499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11695337</v>
      </c>
      <c r="D698" s="217">
        <f>(D615/D612)*AG90</f>
        <v>248251.28089631491</v>
      </c>
      <c r="E698" s="219">
        <f>(E623/E612)*SUM(C698:D698)</f>
        <v>778840.51529547176</v>
      </c>
      <c r="F698" s="219">
        <f>(F624/F612)*AG64</f>
        <v>20908.222991613551</v>
      </c>
      <c r="G698" s="217">
        <f>(G625/G612)*AG91</f>
        <v>0</v>
      </c>
      <c r="H698" s="219">
        <f>(H628/H612)*AG60</f>
        <v>246382.13711422906</v>
      </c>
      <c r="I698" s="217">
        <f>(I629/I612)*AG92</f>
        <v>199077.83690900984</v>
      </c>
      <c r="J698" s="217">
        <f>(J630/J612)*AG93</f>
        <v>164891.08626938076</v>
      </c>
      <c r="K698" s="217">
        <f>(K644/K612)*AG89</f>
        <v>5730757.2904009195</v>
      </c>
      <c r="L698" s="217">
        <f>(L647/L612)*AG94</f>
        <v>729517.08280290966</v>
      </c>
      <c r="M698" s="202">
        <f t="shared" si="0"/>
        <v>8118625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10227423</v>
      </c>
      <c r="D701" s="217">
        <f>(D615/D612)*AJ90</f>
        <v>450296.82807069231</v>
      </c>
      <c r="E701" s="219">
        <f>(E623/E612)*SUM(C701:D701)</f>
        <v>696293.32638475345</v>
      </c>
      <c r="F701" s="219">
        <f>(F624/F612)*AJ64</f>
        <v>5319.463952136085</v>
      </c>
      <c r="G701" s="217">
        <f>(G625/G612)*AJ91</f>
        <v>0</v>
      </c>
      <c r="H701" s="219">
        <f>(H628/H612)*AJ60</f>
        <v>93378.241942099208</v>
      </c>
      <c r="I701" s="217">
        <f>(I629/I612)*AJ92</f>
        <v>361102.34024026099</v>
      </c>
      <c r="J701" s="217">
        <f>(J630/J612)*AJ93</f>
        <v>0</v>
      </c>
      <c r="K701" s="217">
        <f>(K644/K612)*AJ89</f>
        <v>1217779.2363620447</v>
      </c>
      <c r="L701" s="217">
        <f>(L647/L612)*AJ94</f>
        <v>186758.26681748725</v>
      </c>
      <c r="M701" s="202">
        <f t="shared" si="0"/>
        <v>3010928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409104</v>
      </c>
      <c r="D702" s="217">
        <f>(D615/D612)*AK90</f>
        <v>6951.7676301105139</v>
      </c>
      <c r="E702" s="219">
        <f>(E623/E612)*SUM(C702:D702)</f>
        <v>27130.966074156269</v>
      </c>
      <c r="F702" s="219">
        <f>(F624/F612)*AK64</f>
        <v>32.468910043217555</v>
      </c>
      <c r="G702" s="217">
        <f>(G625/G612)*AK91</f>
        <v>0</v>
      </c>
      <c r="H702" s="219">
        <f>(H628/H612)*AK60</f>
        <v>6891.6435488753332</v>
      </c>
      <c r="I702" s="217">
        <f>(I629/I612)*AK92</f>
        <v>5574.7662509523761</v>
      </c>
      <c r="J702" s="217">
        <f>(J630/J612)*AK93</f>
        <v>0</v>
      </c>
      <c r="K702" s="217">
        <f>(K644/K612)*AK89</f>
        <v>71569.262178839708</v>
      </c>
      <c r="L702" s="217">
        <f>(L647/L612)*AK94</f>
        <v>0</v>
      </c>
      <c r="M702" s="202">
        <f t="shared" si="0"/>
        <v>118151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392525</v>
      </c>
      <c r="D703" s="217">
        <f>(D615/D612)*AL90</f>
        <v>3292.942561631296</v>
      </c>
      <c r="E703" s="219">
        <f>(E623/E612)*SUM(C703:D703)</f>
        <v>25811.258986630051</v>
      </c>
      <c r="F703" s="219">
        <f>(F624/F612)*AL64</f>
        <v>40.211893360360051</v>
      </c>
      <c r="G703" s="217">
        <f>(G625/G612)*AL91</f>
        <v>0</v>
      </c>
      <c r="H703" s="219">
        <f>(H628/H612)*AL60</f>
        <v>6985.7274198497407</v>
      </c>
      <c r="I703" s="217">
        <f>(I629/I612)*AL92</f>
        <v>2640.6787504511258</v>
      </c>
      <c r="J703" s="217">
        <f>(J630/J612)*AL93</f>
        <v>0</v>
      </c>
      <c r="K703" s="217">
        <f>(K644/K612)*AL89</f>
        <v>72423.375381994178</v>
      </c>
      <c r="L703" s="217">
        <f>(L647/L612)*AL94</f>
        <v>0</v>
      </c>
      <c r="M703" s="202">
        <f t="shared" si="0"/>
        <v>111194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2421952</v>
      </c>
      <c r="D706" s="217">
        <f>(D615/D612)*AO90</f>
        <v>63872.631909737203</v>
      </c>
      <c r="E706" s="219">
        <f>(E623/E612)*SUM(C706:D706)</f>
        <v>162100.44182010795</v>
      </c>
      <c r="F706" s="219">
        <f>(F624/F612)*AO64</f>
        <v>5857.9282186397686</v>
      </c>
      <c r="G706" s="217">
        <f>(G625/G612)*AO91</f>
        <v>0</v>
      </c>
      <c r="H706" s="219">
        <f>(H628/H612)*AO60</f>
        <v>32858.791937811744</v>
      </c>
      <c r="I706" s="217">
        <f>(I629/I612)*AO92</f>
        <v>51220.784651607544</v>
      </c>
      <c r="J706" s="217">
        <f>(J630/J612)*AO93</f>
        <v>87616.82810768958</v>
      </c>
      <c r="K706" s="217">
        <f>(K644/K612)*AO89</f>
        <v>268859.13891527813</v>
      </c>
      <c r="L706" s="217">
        <f>(L647/L612)*AO94</f>
        <v>125925.72616844515</v>
      </c>
      <c r="M706" s="202">
        <f t="shared" si="0"/>
        <v>798312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134539692</v>
      </c>
      <c r="D707" s="217">
        <f>(D615/D612)*AP90</f>
        <v>5323590.4746372616</v>
      </c>
      <c r="E707" s="219">
        <f>(E623/E612)*SUM(C707:D707)</f>
        <v>9120474.3860517442</v>
      </c>
      <c r="F707" s="219">
        <f>(F624/F612)*AP64</f>
        <v>137238.99362128801</v>
      </c>
      <c r="G707" s="217">
        <f>(G625/G612)*AP91</f>
        <v>0</v>
      </c>
      <c r="H707" s="219">
        <f>(H628/H612)*AP60</f>
        <v>1078859.748463528</v>
      </c>
      <c r="I707" s="217">
        <f>(I629/I612)*AP92</f>
        <v>0</v>
      </c>
      <c r="J707" s="217">
        <f>(J630/J612)*AP93</f>
        <v>4855.7726349477234</v>
      </c>
      <c r="K707" s="217">
        <f>(K644/K612)*AP89</f>
        <v>8168819.5866314508</v>
      </c>
      <c r="L707" s="217">
        <f>(L647/L612)*AP94</f>
        <v>837335.0682723209</v>
      </c>
      <c r="M707" s="202">
        <f t="shared" si="0"/>
        <v>24671174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9190574</v>
      </c>
      <c r="D713" s="217">
        <f>(D615/D612)*AV90</f>
        <v>602321.00966600375</v>
      </c>
      <c r="E713" s="219">
        <f>(E623/E612)*SUM(C713:D713)</f>
        <v>638593.96491104958</v>
      </c>
      <c r="F713" s="219">
        <f>(F624/F612)*AV64</f>
        <v>39596.601492720722</v>
      </c>
      <c r="G713" s="217">
        <f>(G625/G612)*AV91</f>
        <v>0</v>
      </c>
      <c r="H713" s="219">
        <f>(H628/H612)*AV60</f>
        <v>292436.19195620139</v>
      </c>
      <c r="I713" s="217">
        <f>(I629/I612)*AV92</f>
        <v>483013.67588608799</v>
      </c>
      <c r="J713" s="217">
        <f>(J630/J612)*AV93</f>
        <v>86974.714461841097</v>
      </c>
      <c r="K713" s="217">
        <f>(K644/K612)*AV89</f>
        <v>3516191.9075992182</v>
      </c>
      <c r="L713" s="217">
        <f>(L647/L612)*AV94</f>
        <v>456835.81109981041</v>
      </c>
      <c r="M713" s="202">
        <f t="shared" si="0"/>
        <v>6115964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501703001</v>
      </c>
      <c r="D715" s="202">
        <f>SUM(D616:D647)+SUM(D668:D713)</f>
        <v>14903074</v>
      </c>
      <c r="E715" s="202">
        <f>SUM(E624:E647)+SUM(E668:E713)</f>
        <v>30713209.724631116</v>
      </c>
      <c r="F715" s="202">
        <f>SUM(F625:F648)+SUM(F668:F713)</f>
        <v>1682099.8396655626</v>
      </c>
      <c r="G715" s="202">
        <f>SUM(G626:G647)+SUM(G668:G713)</f>
        <v>4396625.1272046063</v>
      </c>
      <c r="H715" s="202">
        <f>SUM(H629:H647)+SUM(H668:H713)</f>
        <v>4749753.6632397212</v>
      </c>
      <c r="I715" s="202">
        <f>SUM(I630:I647)+SUM(I668:I713)</f>
        <v>4422487.2162019517</v>
      </c>
      <c r="J715" s="202">
        <f>SUM(J631:J647)+SUM(J668:J713)</f>
        <v>1424123.4912935381</v>
      </c>
      <c r="K715" s="202">
        <f>SUM(K668:K713)</f>
        <v>69939392.039711893</v>
      </c>
      <c r="L715" s="202">
        <f>SUM(L668:L713)</f>
        <v>5598369.0084078573</v>
      </c>
      <c r="M715" s="202">
        <f>SUM(M668:M713)</f>
        <v>126220948</v>
      </c>
      <c r="N715" s="211" t="s">
        <v>693</v>
      </c>
    </row>
    <row r="716" spans="1:14" s="202" customFormat="1" ht="12.6" customHeight="1" x14ac:dyDescent="0.2">
      <c r="C716" s="214">
        <f>CE85</f>
        <v>501703001</v>
      </c>
      <c r="D716" s="202">
        <f>D615</f>
        <v>14903074</v>
      </c>
      <c r="E716" s="202">
        <f>E623</f>
        <v>30713209.724631123</v>
      </c>
      <c r="F716" s="202">
        <f>F624</f>
        <v>1682099.8396655628</v>
      </c>
      <c r="G716" s="202">
        <f>G625</f>
        <v>4396625.1272046072</v>
      </c>
      <c r="H716" s="202">
        <f>H628</f>
        <v>4749753.6632397203</v>
      </c>
      <c r="I716" s="202">
        <f>I629</f>
        <v>4422487.2162019517</v>
      </c>
      <c r="J716" s="202">
        <f>J630</f>
        <v>1424123.4912935384</v>
      </c>
      <c r="K716" s="202">
        <f>K644</f>
        <v>69939392.039711908</v>
      </c>
      <c r="L716" s="202">
        <f>L647</f>
        <v>5598369.0084078582</v>
      </c>
      <c r="M716" s="202">
        <f>C648</f>
        <v>126220950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207</v>
      </c>
      <c r="C2" s="11" t="str">
        <f>SUBSTITUTE(LEFT(data!C98,49),",","")</f>
        <v>SKAGIT REGIONAL HEALTH</v>
      </c>
      <c r="D2" s="11" t="str">
        <f>LEFT(data!C99, 49)</f>
        <v>PO BOX 1376</v>
      </c>
      <c r="E2" s="11" t="str">
        <f>LEFT(data!C100, 100)</f>
        <v>MT. VERNON</v>
      </c>
      <c r="F2" s="11" t="str">
        <f>LEFT(data!C101, 2)</f>
        <v>WA</v>
      </c>
      <c r="G2" s="11" t="str">
        <f>LEFT(data!C102, 100)</f>
        <v>98273</v>
      </c>
      <c r="H2" s="11" t="str">
        <f>LEFT(data!C103, 100)</f>
        <v xml:space="preserve">Skagit  </v>
      </c>
      <c r="I2" s="11" t="str">
        <f>LEFT(data!C104, 49)</f>
        <v>Brian Ivie</v>
      </c>
      <c r="J2" s="11" t="str">
        <f>LEFT(data!C105, 49)</f>
        <v>Tamara Cesena</v>
      </c>
      <c r="K2" s="11" t="str">
        <f>LEFT(data!C107, 49)</f>
        <v>(360)445-8514</v>
      </c>
      <c r="L2" s="11" t="str">
        <f>LEFT(data!C108, 49)</f>
        <v>(360)445-8522</v>
      </c>
      <c r="M2" s="11" t="str">
        <f>LEFT(data!C109, 49)</f>
        <v>Stephen Ong</v>
      </c>
      <c r="N2" s="11" t="str">
        <f>LEFT(data!C110, 49)</f>
        <v>song@skagitregionalhealth.org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207</v>
      </c>
      <c r="B2" s="200" t="str">
        <f>RIGHT(data!C96,4)</f>
        <v>2024</v>
      </c>
      <c r="C2" s="12" t="s">
        <v>1162</v>
      </c>
      <c r="D2" s="199">
        <f>ROUND(N(data!C181),0)</f>
        <v>18220666</v>
      </c>
      <c r="E2" s="199">
        <f>ROUND(N(data!C182),0)</f>
        <v>173078</v>
      </c>
      <c r="F2" s="199">
        <f>ROUND(N(data!C183),0)</f>
        <v>2293357</v>
      </c>
      <c r="G2" s="199">
        <f>ROUND(N(data!C184),0)</f>
        <v>26234991</v>
      </c>
      <c r="H2" s="199">
        <f>ROUND(N(data!C185),0)</f>
        <v>346764</v>
      </c>
      <c r="I2" s="199">
        <f>ROUND(N(data!C186),0)</f>
        <v>11268465</v>
      </c>
      <c r="J2" s="199">
        <f>ROUND(N(data!C187)+N(data!C188),0)</f>
        <v>6073139</v>
      </c>
      <c r="K2" s="199">
        <f>ROUND(N(data!C191),0)</f>
        <v>1290868</v>
      </c>
      <c r="L2" s="199">
        <f>ROUND(N(data!C192),0)</f>
        <v>1711694</v>
      </c>
      <c r="M2" s="199">
        <f>ROUND(N(data!C195),0)</f>
        <v>5007395</v>
      </c>
      <c r="N2" s="199">
        <f>ROUND(N(data!C196),0)</f>
        <v>3045719</v>
      </c>
      <c r="O2" s="199">
        <f>ROUND(N(data!C199),0)</f>
        <v>2911382</v>
      </c>
      <c r="P2" s="199">
        <f>ROUND(N(data!C200),0)</f>
        <v>3739467</v>
      </c>
      <c r="Q2" s="199">
        <f>ROUND(N(data!C201),0)</f>
        <v>0</v>
      </c>
      <c r="R2" s="199">
        <f>ROUND(N(data!C204),0)</f>
        <v>0</v>
      </c>
      <c r="S2" s="199">
        <f>ROUND(N(data!C205),0)</f>
        <v>16228496</v>
      </c>
      <c r="T2" s="199">
        <f>ROUND(N(data!B211),0)</f>
        <v>11688723</v>
      </c>
      <c r="U2" s="199">
        <f>ROUND(N(data!C211),0)</f>
        <v>0</v>
      </c>
      <c r="V2" s="199">
        <f>ROUND(N(data!D211),0)</f>
        <v>0</v>
      </c>
      <c r="W2" s="199">
        <f>ROUND(N(data!B212),0)</f>
        <v>7274733</v>
      </c>
      <c r="X2" s="199">
        <f>ROUND(N(data!C212),0)</f>
        <v>0</v>
      </c>
      <c r="Y2" s="199">
        <f>ROUND(N(data!D212),0)</f>
        <v>0</v>
      </c>
      <c r="Z2" s="199">
        <f>ROUND(N(data!B213),0)</f>
        <v>132385296</v>
      </c>
      <c r="AA2" s="199">
        <f>ROUND(N(data!C213),0)</f>
        <v>28487451</v>
      </c>
      <c r="AB2" s="199">
        <f>ROUND(N(data!D213),0)</f>
        <v>714726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16766323</v>
      </c>
      <c r="AG2" s="199">
        <f>ROUND(N(data!C215),0)</f>
        <v>464441</v>
      </c>
      <c r="AH2" s="199">
        <f>ROUND(N(data!D215),0)</f>
        <v>600988</v>
      </c>
      <c r="AI2" s="199">
        <f>ROUND(N(data!B216),0)</f>
        <v>128029010</v>
      </c>
      <c r="AJ2" s="199">
        <f>ROUND(N(data!C216),0)</f>
        <v>8452202</v>
      </c>
      <c r="AK2" s="199">
        <f>ROUND(N(data!D216),0)</f>
        <v>9296248</v>
      </c>
      <c r="AL2" s="199">
        <f>ROUND(N(data!B217),0)</f>
        <v>1994568</v>
      </c>
      <c r="AM2" s="199">
        <f>ROUND(N(data!C217),0)</f>
        <v>151222</v>
      </c>
      <c r="AN2" s="199">
        <f>ROUND(N(data!D217),0)</f>
        <v>0</v>
      </c>
      <c r="AO2" s="199">
        <f>ROUND(N(data!B218),0)</f>
        <v>16027134</v>
      </c>
      <c r="AP2" s="199">
        <f>ROUND(N(data!C218),0)</f>
        <v>1355718</v>
      </c>
      <c r="AQ2" s="199">
        <f>ROUND(N(data!D218),0)</f>
        <v>17400</v>
      </c>
      <c r="AR2" s="199">
        <f>ROUND(N(data!B219),0)</f>
        <v>1562280</v>
      </c>
      <c r="AS2" s="199">
        <f>ROUND(N(data!C219),0)</f>
        <v>-468803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4936280</v>
      </c>
      <c r="AY2" s="199">
        <f>ROUND(N(data!C225),0)</f>
        <v>214755</v>
      </c>
      <c r="AZ2" s="199">
        <f>ROUND(N(data!D225),0)</f>
        <v>0</v>
      </c>
      <c r="BA2" s="199">
        <f>ROUND(N(data!B226),0)</f>
        <v>81313750</v>
      </c>
      <c r="BB2" s="199">
        <f>ROUND(N(data!C226),0)</f>
        <v>5271777</v>
      </c>
      <c r="BC2" s="199">
        <f>ROUND(N(data!D226),0)</f>
        <v>712658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13783239</v>
      </c>
      <c r="BH2" s="199">
        <f>ROUND(N(data!C228),0)</f>
        <v>240790</v>
      </c>
      <c r="BI2" s="199">
        <f>ROUND(N(data!D228),0)</f>
        <v>600988</v>
      </c>
      <c r="BJ2" s="199">
        <f>ROUND(N(data!B229),0)</f>
        <v>77334046</v>
      </c>
      <c r="BK2" s="199">
        <f>ROUND(N(data!C229),0)</f>
        <v>12327982</v>
      </c>
      <c r="BL2" s="199">
        <f>ROUND(N(data!D229),0)</f>
        <v>9265425</v>
      </c>
      <c r="BM2" s="199">
        <f>ROUND(N(data!B230),0)</f>
        <v>261268</v>
      </c>
      <c r="BN2" s="199">
        <f>ROUND(N(data!C230),0)</f>
        <v>711543</v>
      </c>
      <c r="BO2" s="199">
        <f>ROUND(N(data!D230),0)</f>
        <v>0</v>
      </c>
      <c r="BP2" s="199">
        <f>ROUND(N(data!B231),0)</f>
        <v>8256876</v>
      </c>
      <c r="BQ2" s="199">
        <f>ROUND(N(data!C231),0)</f>
        <v>1431081</v>
      </c>
      <c r="BR2" s="199">
        <f>ROUND(N(data!D231),0)</f>
        <v>17400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743990808</v>
      </c>
      <c r="BW2" s="199">
        <f>ROUND(N(data!C240),0)</f>
        <v>211334967</v>
      </c>
      <c r="BX2" s="199">
        <f>ROUND(N(data!C241),0)</f>
        <v>15486646</v>
      </c>
      <c r="BY2" s="199">
        <f>ROUND(N(data!C242),0)</f>
        <v>67965809</v>
      </c>
      <c r="BZ2" s="199">
        <f>ROUND(N(data!C243),0)</f>
        <v>305966406</v>
      </c>
      <c r="CA2" s="199">
        <f>ROUND(N(data!C244),0)</f>
        <v>1752655</v>
      </c>
      <c r="CB2" s="199">
        <f>ROUND(N(data!C247),0)</f>
        <v>9455</v>
      </c>
      <c r="CC2" s="199">
        <f>ROUND(N(data!C249),0)</f>
        <v>4638130</v>
      </c>
      <c r="CD2" s="199">
        <f>ROUND(N(data!C250),0)</f>
        <v>9417114</v>
      </c>
      <c r="CE2" s="199">
        <f>ROUND(N(data!C254)+N(data!C255),0)</f>
        <v>0</v>
      </c>
      <c r="CF2" s="199">
        <f>ROUND(N(data!D237),0)</f>
        <v>16132988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207</v>
      </c>
      <c r="B2" s="12" t="str">
        <f>RIGHT(data!C96,4)</f>
        <v>2024</v>
      </c>
      <c r="C2" s="12" t="s">
        <v>1162</v>
      </c>
      <c r="D2" s="198">
        <f>ROUND(N(data!C127),0)</f>
        <v>8836</v>
      </c>
      <c r="E2" s="198">
        <f>ROUND(N(data!C128),0)</f>
        <v>0</v>
      </c>
      <c r="F2" s="198">
        <f>ROUND(N(data!C129),0)</f>
        <v>0</v>
      </c>
      <c r="G2" s="198">
        <f>ROUND(N(data!C130),0)</f>
        <v>1115</v>
      </c>
      <c r="H2" s="198">
        <f>ROUND(N(data!D127),0)</f>
        <v>41730</v>
      </c>
      <c r="I2" s="198">
        <f>ROUND(N(data!D128),0)</f>
        <v>0</v>
      </c>
      <c r="J2" s="198">
        <f>ROUND(N(data!D129),0)</f>
        <v>0</v>
      </c>
      <c r="K2" s="198">
        <f>ROUND(N(data!D130),0)</f>
        <v>2863</v>
      </c>
      <c r="L2" s="198">
        <f>ROUND(N(data!C132),0)</f>
        <v>12</v>
      </c>
      <c r="M2" s="198">
        <f>ROUND(N(data!C133),0)</f>
        <v>0</v>
      </c>
      <c r="N2" s="198">
        <f>ROUND(N(data!C134),0)</f>
        <v>89</v>
      </c>
      <c r="O2" s="198">
        <f>ROUND(N(data!C135),0)</f>
        <v>0</v>
      </c>
      <c r="P2" s="198">
        <f>ROUND(N(data!C136),0)</f>
        <v>21</v>
      </c>
      <c r="Q2" s="198">
        <f>ROUND(N(data!C137),0)</f>
        <v>0</v>
      </c>
      <c r="R2" s="198">
        <f>ROUND(N(data!C138),0)</f>
        <v>15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137</v>
      </c>
      <c r="X2" s="198">
        <f>ROUND(N(data!C145),0)</f>
        <v>21</v>
      </c>
      <c r="Y2" s="198">
        <f>ROUND(N(data!B154),0)</f>
        <v>5833</v>
      </c>
      <c r="Z2" s="198">
        <f>ROUND(N(data!B155),0)</f>
        <v>26140</v>
      </c>
      <c r="AA2" s="198">
        <f>ROUND(N(data!B156),0)</f>
        <v>54095</v>
      </c>
      <c r="AB2" s="198">
        <f>ROUND(N(data!B157),0)</f>
        <v>303288644</v>
      </c>
      <c r="AC2" s="198">
        <f>ROUND(N(data!B158),0)</f>
        <v>671933121</v>
      </c>
      <c r="AD2" s="198">
        <f>ROUND(N(data!C154),0)</f>
        <v>1871</v>
      </c>
      <c r="AE2" s="198">
        <f>ROUND(N(data!C155),0)</f>
        <v>8383</v>
      </c>
      <c r="AF2" s="198">
        <f>ROUND(N(data!C156),0)</f>
        <v>16681</v>
      </c>
      <c r="AG2" s="198">
        <f>ROUND(N(data!C157),0)</f>
        <v>97209655</v>
      </c>
      <c r="AH2" s="198">
        <f>ROUND(N(data!C158),0)</f>
        <v>217710228</v>
      </c>
      <c r="AI2" s="198">
        <f>ROUND(N(data!D154),0)</f>
        <v>2247</v>
      </c>
      <c r="AJ2" s="198">
        <f>ROUND(N(data!D155),0)</f>
        <v>10070</v>
      </c>
      <c r="AK2" s="198">
        <f>ROUND(N(data!D156),0)</f>
        <v>37661</v>
      </c>
      <c r="AL2" s="198">
        <f>ROUND(N(data!D157),0)</f>
        <v>117072542</v>
      </c>
      <c r="AM2" s="198">
        <f>ROUND(N(data!D158),0)</f>
        <v>522882533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5399064</v>
      </c>
      <c r="BS2" s="198">
        <f>ROUND(N(data!C173),0)</f>
        <v>15929006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207</v>
      </c>
      <c r="B2" s="200" t="str">
        <f>RIGHT(data!C96,4)</f>
        <v>2024</v>
      </c>
      <c r="C2" s="12" t="s">
        <v>1162</v>
      </c>
      <c r="D2" s="198">
        <f>ROUND(N(data!C266),0)</f>
        <v>12621602</v>
      </c>
      <c r="E2" s="198">
        <f>ROUND(N(data!C267),0)</f>
        <v>87622930</v>
      </c>
      <c r="F2" s="198">
        <f>ROUND(N(data!C268),0)</f>
        <v>250735074</v>
      </c>
      <c r="G2" s="198">
        <f>ROUND(N(data!C269),0)</f>
        <v>188240253</v>
      </c>
      <c r="H2" s="198">
        <f>ROUND(N(data!C270),0)</f>
        <v>0</v>
      </c>
      <c r="I2" s="198">
        <f>ROUND(N(data!C271),0)</f>
        <v>23376225</v>
      </c>
      <c r="J2" s="198">
        <f>ROUND(N(data!C272),0)</f>
        <v>0</v>
      </c>
      <c r="K2" s="198">
        <f>ROUND(N(data!C273),0)</f>
        <v>8012943</v>
      </c>
      <c r="L2" s="198">
        <f>ROUND(N(data!C274),0)</f>
        <v>11333426</v>
      </c>
      <c r="M2" s="198">
        <f>ROUND(N(data!C275),0)</f>
        <v>0</v>
      </c>
      <c r="N2" s="198">
        <f>ROUND(N(data!C278),0)</f>
        <v>0</v>
      </c>
      <c r="O2" s="198">
        <f>ROUND(N(data!C279),0)</f>
        <v>154290103</v>
      </c>
      <c r="P2" s="198">
        <f>ROUND(N(data!C280),0)</f>
        <v>0</v>
      </c>
      <c r="Q2" s="198">
        <f>ROUND(N(data!C283),0)</f>
        <v>11688723</v>
      </c>
      <c r="R2" s="198">
        <f>ROUND(N(data!C284),0)</f>
        <v>7274733</v>
      </c>
      <c r="S2" s="198">
        <f>ROUND(N(data!C285),0)</f>
        <v>160540448</v>
      </c>
      <c r="T2" s="198">
        <f>ROUND(N(data!C286),0)</f>
        <v>0</v>
      </c>
      <c r="U2" s="198">
        <f>ROUND(N(data!C287),0)</f>
        <v>16794320</v>
      </c>
      <c r="V2" s="198">
        <f>ROUND(N(data!C288),0)</f>
        <v>114614831</v>
      </c>
      <c r="W2" s="198">
        <f>ROUND(N(data!C289),0)</f>
        <v>17365452</v>
      </c>
      <c r="X2" s="198">
        <f>ROUND(N(data!C290),0)</f>
        <v>15341917</v>
      </c>
      <c r="Y2" s="198">
        <f>ROUND(N(data!C291),0)</f>
        <v>0</v>
      </c>
      <c r="Z2" s="198">
        <f>ROUND(N(data!C292),0)</f>
        <v>195486915</v>
      </c>
      <c r="AA2" s="198">
        <f>ROUND(N(data!C295),0)</f>
        <v>0</v>
      </c>
      <c r="AB2" s="198">
        <f>ROUND(N(data!C296),0)</f>
        <v>0</v>
      </c>
      <c r="AC2" s="198">
        <f>ROUND(N(data!C297),0)</f>
        <v>11502027</v>
      </c>
      <c r="AD2" s="198">
        <f>ROUND(N(data!C298),0)</f>
        <v>147878965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25697920</v>
      </c>
      <c r="AK2" s="198">
        <f>ROUND(N(data!C316),0)</f>
        <v>50959089</v>
      </c>
      <c r="AL2" s="198">
        <f>ROUND(N(data!C317),0)</f>
        <v>653321</v>
      </c>
      <c r="AM2" s="198">
        <f>ROUND(N(data!C318),0)</f>
        <v>0</v>
      </c>
      <c r="AN2" s="198">
        <f>ROUND(N(data!C319),0)</f>
        <v>24523772</v>
      </c>
      <c r="AO2" s="198">
        <f>ROUND(N(data!C320),0)</f>
        <v>0</v>
      </c>
      <c r="AP2" s="198">
        <f>ROUND(N(data!C321),0)</f>
        <v>0</v>
      </c>
      <c r="AQ2" s="198">
        <f>ROUND(N(data!C322),0)</f>
        <v>11129402</v>
      </c>
      <c r="AR2" s="198">
        <f>ROUND(N(data!C323),0)</f>
        <v>11164101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2779946</v>
      </c>
      <c r="AZ2" s="198">
        <f>ROUND(N(data!C335),0)</f>
        <v>193011139</v>
      </c>
      <c r="BA2" s="198">
        <f>ROUND(N(data!C336),0)</f>
        <v>0</v>
      </c>
      <c r="BB2" s="198">
        <f>ROUND(N(data!C337),0)</f>
        <v>0</v>
      </c>
      <c r="BC2" s="198">
        <f>ROUND(N(data!C338),0)</f>
        <v>153765523</v>
      </c>
      <c r="BD2" s="198">
        <f>ROUND(N(data!C339),0)</f>
        <v>0</v>
      </c>
      <c r="BE2" s="198">
        <f>ROUND(N(data!C343),0)</f>
        <v>204746439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2215.04</v>
      </c>
      <c r="BL2" s="198">
        <f>ROUND(N(data!C358),0)</f>
        <v>517570841</v>
      </c>
      <c r="BM2" s="198">
        <f>ROUND(N(data!C359),0)</f>
        <v>1412525882</v>
      </c>
      <c r="BN2" s="198">
        <f>ROUND(N(data!C363),0)</f>
        <v>1346497291</v>
      </c>
      <c r="BO2" s="198">
        <f>ROUND(N(data!C364),0)</f>
        <v>14055244</v>
      </c>
      <c r="BP2" s="198">
        <f>ROUND(N(data!C365),0)</f>
        <v>0</v>
      </c>
      <c r="BQ2" s="198">
        <f>ROUND(N(data!D381),0)</f>
        <v>29998485</v>
      </c>
      <c r="BR2" s="198">
        <f>ROUND(N(data!C370),0)</f>
        <v>0</v>
      </c>
      <c r="BS2" s="198">
        <f>ROUND(N(data!C371),0)</f>
        <v>56146</v>
      </c>
      <c r="BT2" s="198">
        <f>ROUND(N(data!C372),0)</f>
        <v>4157668</v>
      </c>
      <c r="BU2" s="198">
        <f>ROUND(N(data!C373),0)</f>
        <v>0</v>
      </c>
      <c r="BV2" s="198">
        <f>ROUND(N(data!C374),0)</f>
        <v>15701980</v>
      </c>
      <c r="BW2" s="198">
        <f>ROUND(N(data!C375),0)</f>
        <v>0</v>
      </c>
      <c r="BX2" s="198">
        <f>ROUND(N(data!C376),0)</f>
        <v>1791305</v>
      </c>
      <c r="BY2" s="198">
        <f>ROUND(N(data!C377),0)</f>
        <v>0</v>
      </c>
      <c r="BZ2" s="198">
        <f>ROUND(N(data!C378),0)</f>
        <v>970868</v>
      </c>
      <c r="CA2" s="198">
        <f>ROUND(N(data!C379),0)</f>
        <v>286269</v>
      </c>
      <c r="CB2" s="198">
        <f>ROUND(N(data!C380),0)</f>
        <v>7034249</v>
      </c>
      <c r="CC2" s="198">
        <f>ROUND(N(data!C382),0)</f>
        <v>0</v>
      </c>
      <c r="CD2" s="198">
        <f>ROUND(N(data!C389),0)</f>
        <v>271880384</v>
      </c>
      <c r="CE2" s="198">
        <f>ROUND(N(data!C390),0)</f>
        <v>64610460</v>
      </c>
      <c r="CF2" s="198">
        <f>ROUND(N(data!C391),0)</f>
        <v>28302720</v>
      </c>
      <c r="CG2" s="198">
        <f>ROUND(N(data!C392),0)</f>
        <v>112409966</v>
      </c>
      <c r="CH2" s="198">
        <f>ROUND(N(data!C393),0)</f>
        <v>4681846</v>
      </c>
      <c r="CI2" s="198">
        <f>ROUND(N(data!C394),0)</f>
        <v>56406921</v>
      </c>
      <c r="CJ2" s="198">
        <f>ROUND(N(data!C395),0)</f>
        <v>33162434</v>
      </c>
      <c r="CK2" s="198">
        <f>ROUND(N(data!C396),0)</f>
        <v>3002562</v>
      </c>
      <c r="CL2" s="198">
        <f>ROUND(N(data!C397),0)</f>
        <v>8053114</v>
      </c>
      <c r="CM2" s="198">
        <f>ROUND(N(data!C398),0)</f>
        <v>6571822</v>
      </c>
      <c r="CN2" s="198">
        <f>ROUND(N(data!C399),0)</f>
        <v>16228496</v>
      </c>
      <c r="CO2" s="198">
        <f>ROUND(N(data!C362),0)</f>
        <v>16132988</v>
      </c>
      <c r="CP2" s="198">
        <f>ROUND(N(data!D415),0)</f>
        <v>6396159</v>
      </c>
      <c r="CQ2" s="52">
        <f>ROUND(N(data!C401),0)</f>
        <v>0</v>
      </c>
      <c r="CR2" s="52">
        <f>ROUND(N(data!C402),0)</f>
        <v>165494</v>
      </c>
      <c r="CS2" s="52">
        <f>ROUND(N(data!C403),0)</f>
        <v>3013368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996198</v>
      </c>
      <c r="DA2" s="52">
        <f>ROUND(N(data!C411),0)</f>
        <v>555023</v>
      </c>
      <c r="DB2" s="52">
        <f>ROUND(N(data!C412),0)</f>
        <v>79027</v>
      </c>
      <c r="DC2" s="52">
        <f>ROUND(N(data!C413),0)</f>
        <v>0</v>
      </c>
      <c r="DD2" s="52">
        <f>ROUND(N(data!C414),0)</f>
        <v>1587049</v>
      </c>
      <c r="DE2" s="52">
        <f>ROUND(N(data!C419),0)</f>
        <v>3789654</v>
      </c>
      <c r="DF2" s="198">
        <f>ROUND(N(data!D420),0)</f>
        <v>15620448</v>
      </c>
      <c r="DG2" s="198">
        <f>ROUND(N(data!C422),0)</f>
        <v>0</v>
      </c>
      <c r="DH2" s="198">
        <f>ROUND(N(data!C423),0)</f>
        <v>0</v>
      </c>
    </row>
  </sheetData>
  <sheetProtection algorithmName="SHA-512" hashValue="L7M9az0qbZsrHLDwjYxxawYe7pDpVr6n3CEkNgcHa/XDyPJb3/Iw2w5g2B22ptetZjzOfYnVPuZJoXle/9YFew==" saltValue="4lIK/qh/K6hjsbwC3PipX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207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2326</v>
      </c>
      <c r="F2" s="271">
        <f>ROUND(N(data!C60), 2)</f>
        <v>21.79</v>
      </c>
      <c r="G2" s="198">
        <f>ROUND(N(data!C61), 0)</f>
        <v>2794029</v>
      </c>
      <c r="H2" s="198">
        <f>ROUND(N(data!C62), 0)</f>
        <v>663981</v>
      </c>
      <c r="I2" s="198">
        <f>ROUND(N(data!C63), 0)</f>
        <v>342469</v>
      </c>
      <c r="J2" s="198">
        <f>ROUND(N(data!C64), 0)</f>
        <v>465866</v>
      </c>
      <c r="K2" s="198">
        <f>ROUND(N(data!C65), 0)</f>
        <v>0</v>
      </c>
      <c r="L2" s="198">
        <f>ROUND(N(data!C66), 0)</f>
        <v>6484</v>
      </c>
      <c r="M2" s="198">
        <f>ROUND(N(data!C67), 0)</f>
        <v>163617</v>
      </c>
      <c r="N2" s="198">
        <f>ROUND(N(data!C68), 0)</f>
        <v>2757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19150372</v>
      </c>
      <c r="AF2" s="198">
        <f>ROUND(N(data!C87), 0)</f>
        <v>18702543</v>
      </c>
      <c r="AG2" s="198">
        <f>ROUND(N(data!C90), 0)</f>
        <v>3919</v>
      </c>
      <c r="AH2" s="198">
        <f>ROUND(N(data!C91), 0)</f>
        <v>6513</v>
      </c>
      <c r="AI2" s="198">
        <f>ROUND(N(data!C92), 0)</f>
        <v>1481</v>
      </c>
      <c r="AJ2" s="198">
        <f>ROUND(N(data!C93), 0)</f>
        <v>39602</v>
      </c>
      <c r="AK2" s="271">
        <f>ROUND(N(data!C94), 2)</f>
        <v>20.04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207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207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31827</v>
      </c>
      <c r="F4" s="271">
        <f>ROUND(N(data!E60), 2)</f>
        <v>222.9</v>
      </c>
      <c r="G4" s="198">
        <f>ROUND(N(data!E61), 0)</f>
        <v>22645328</v>
      </c>
      <c r="H4" s="198">
        <f>ROUND(N(data!E62), 0)</f>
        <v>5381503</v>
      </c>
      <c r="I4" s="198">
        <f>ROUND(N(data!E63), 0)</f>
        <v>7195623</v>
      </c>
      <c r="J4" s="198">
        <f>ROUND(N(data!E64), 0)</f>
        <v>1936374</v>
      </c>
      <c r="K4" s="198">
        <f>ROUND(N(data!E65), 0)</f>
        <v>0</v>
      </c>
      <c r="L4" s="198">
        <f>ROUND(N(data!E66), 0)</f>
        <v>8337</v>
      </c>
      <c r="M4" s="198">
        <f>ROUND(N(data!E67), 0)</f>
        <v>1578601</v>
      </c>
      <c r="N4" s="198">
        <f>ROUND(N(data!E68), 0)</f>
        <v>2757</v>
      </c>
      <c r="O4" s="198">
        <f>ROUND(N(data!E69), 0)</f>
        <v>32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32</v>
      </c>
      <c r="AD4" s="198">
        <f>ROUND(N(data!E84), 0)</f>
        <v>0</v>
      </c>
      <c r="AE4" s="198">
        <f>ROUND(N(data!E89), 0)</f>
        <v>148119692</v>
      </c>
      <c r="AF4" s="198">
        <f>ROUND(N(data!E87), 0)</f>
        <v>124126456</v>
      </c>
      <c r="AG4" s="198">
        <f>ROUND(N(data!E90), 0)</f>
        <v>37811</v>
      </c>
      <c r="AH4" s="198">
        <f>ROUND(N(data!E91), 0)</f>
        <v>89116</v>
      </c>
      <c r="AI4" s="198">
        <f>ROUND(N(data!E92), 0)</f>
        <v>14289</v>
      </c>
      <c r="AJ4" s="198">
        <f>ROUND(N(data!E93), 0)</f>
        <v>428866</v>
      </c>
      <c r="AK4" s="271">
        <f>ROUND(N(data!E94), 2)</f>
        <v>133.35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207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2170</v>
      </c>
      <c r="F5" s="271">
        <f>ROUND(N(data!F60), 2)</f>
        <v>47.08</v>
      </c>
      <c r="G5" s="198">
        <f>ROUND(N(data!F61), 0)</f>
        <v>5501822</v>
      </c>
      <c r="H5" s="198">
        <f>ROUND(N(data!F62), 0)</f>
        <v>1307469</v>
      </c>
      <c r="I5" s="198">
        <f>ROUND(N(data!F63), 0)</f>
        <v>366524</v>
      </c>
      <c r="J5" s="198">
        <f>ROUND(N(data!F64), 0)</f>
        <v>282036</v>
      </c>
      <c r="K5" s="198">
        <f>ROUND(N(data!F65), 0)</f>
        <v>0</v>
      </c>
      <c r="L5" s="198">
        <f>ROUND(N(data!F66), 0)</f>
        <v>24081</v>
      </c>
      <c r="M5" s="198">
        <f>ROUND(N(data!F67), 0)</f>
        <v>555356</v>
      </c>
      <c r="N5" s="198">
        <f>ROUND(N(data!F68), 0)</f>
        <v>7776</v>
      </c>
      <c r="O5" s="198">
        <f>ROUND(N(data!F69), 0)</f>
        <v>15610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15610</v>
      </c>
      <c r="AD5" s="198">
        <f>ROUND(N(data!F84), 0)</f>
        <v>0</v>
      </c>
      <c r="AE5" s="198">
        <f>ROUND(N(data!F89), 0)</f>
        <v>10825538</v>
      </c>
      <c r="AF5" s="198">
        <f>ROUND(N(data!F87), 0)</f>
        <v>9408237</v>
      </c>
      <c r="AG5" s="198">
        <f>ROUND(N(data!F90), 0)</f>
        <v>13302</v>
      </c>
      <c r="AH5" s="198">
        <f>ROUND(N(data!F91), 0)</f>
        <v>6076</v>
      </c>
      <c r="AI5" s="198">
        <f>ROUND(N(data!F92), 0)</f>
        <v>5027</v>
      </c>
      <c r="AJ5" s="198">
        <f>ROUND(N(data!F93), 0)</f>
        <v>152921</v>
      </c>
      <c r="AK5" s="271">
        <f>ROUND(N(data!F94), 2)</f>
        <v>31.39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207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207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4068</v>
      </c>
      <c r="F7" s="271">
        <f>ROUND(N(data!H60), 2)</f>
        <v>25.09</v>
      </c>
      <c r="G7" s="198">
        <f>ROUND(N(data!H61), 0)</f>
        <v>2779599</v>
      </c>
      <c r="H7" s="198">
        <f>ROUND(N(data!H62), 0)</f>
        <v>660552</v>
      </c>
      <c r="I7" s="198">
        <f>ROUND(N(data!H63), 0)</f>
        <v>64352</v>
      </c>
      <c r="J7" s="198">
        <f>ROUND(N(data!H64), 0)</f>
        <v>35011</v>
      </c>
      <c r="K7" s="198">
        <f>ROUND(N(data!H65), 0)</f>
        <v>0</v>
      </c>
      <c r="L7" s="198">
        <f>ROUND(N(data!H66), 0)</f>
        <v>96</v>
      </c>
      <c r="M7" s="198">
        <f>ROUND(N(data!H67), 0)</f>
        <v>290954</v>
      </c>
      <c r="N7" s="198">
        <f>ROUND(N(data!H68), 0)</f>
        <v>0</v>
      </c>
      <c r="O7" s="198">
        <f>ROUND(N(data!H69), 0)</f>
        <v>1350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1350</v>
      </c>
      <c r="AD7" s="198">
        <f>ROUND(N(data!H84), 0)</f>
        <v>0</v>
      </c>
      <c r="AE7" s="198">
        <f>ROUND(N(data!H89), 0)</f>
        <v>18672032</v>
      </c>
      <c r="AF7" s="198">
        <f>ROUND(N(data!H87), 0)</f>
        <v>17920350</v>
      </c>
      <c r="AG7" s="198">
        <f>ROUND(N(data!H90), 0)</f>
        <v>6969</v>
      </c>
      <c r="AH7" s="198">
        <f>ROUND(N(data!H91), 0)</f>
        <v>11390</v>
      </c>
      <c r="AI7" s="198">
        <f>ROUND(N(data!H92), 0)</f>
        <v>2634</v>
      </c>
      <c r="AJ7" s="198">
        <f>ROUND(N(data!H93), 0)</f>
        <v>13897</v>
      </c>
      <c r="AK7" s="271">
        <f>ROUND(N(data!H94), 2)</f>
        <v>9.2899999999999991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207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207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2863</v>
      </c>
      <c r="F9" s="271">
        <f>ROUND(N(data!J60), 2)</f>
        <v>4.84</v>
      </c>
      <c r="G9" s="198">
        <f>ROUND(N(data!J61), 0)</f>
        <v>629447</v>
      </c>
      <c r="H9" s="198">
        <f>ROUND(N(data!J62), 0)</f>
        <v>149584</v>
      </c>
      <c r="I9" s="198">
        <f>ROUND(N(data!J63), 0)</f>
        <v>147854</v>
      </c>
      <c r="J9" s="198">
        <f>ROUND(N(data!J64), 0)</f>
        <v>116624</v>
      </c>
      <c r="K9" s="198">
        <f>ROUND(N(data!J65), 0)</f>
        <v>0</v>
      </c>
      <c r="L9" s="198">
        <f>ROUND(N(data!J66), 0)</f>
        <v>102139</v>
      </c>
      <c r="M9" s="198">
        <f>ROUND(N(data!J67), 0)</f>
        <v>33734</v>
      </c>
      <c r="N9" s="198">
        <f>ROUND(N(data!J68), 0)</f>
        <v>0</v>
      </c>
      <c r="O9" s="198">
        <f>ROUND(N(data!J69), 0)</f>
        <v>538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538</v>
      </c>
      <c r="AD9" s="198">
        <f>ROUND(N(data!J84), 0)</f>
        <v>0</v>
      </c>
      <c r="AE9" s="198">
        <f>ROUND(N(data!J89), 0)</f>
        <v>7798266</v>
      </c>
      <c r="AF9" s="198">
        <f>ROUND(N(data!J87), 0)</f>
        <v>7770572</v>
      </c>
      <c r="AG9" s="198">
        <f>ROUND(N(data!J90), 0)</f>
        <v>808</v>
      </c>
      <c r="AH9" s="198">
        <f>ROUND(N(data!J91), 0)</f>
        <v>0</v>
      </c>
      <c r="AI9" s="198">
        <f>ROUND(N(data!J92), 0)</f>
        <v>305</v>
      </c>
      <c r="AJ9" s="198">
        <f>ROUND(N(data!J93), 0)</f>
        <v>0</v>
      </c>
      <c r="AK9" s="271">
        <f>ROUND(N(data!J94), 2)</f>
        <v>4.67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207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207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207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207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207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1052</v>
      </c>
      <c r="F14" s="271">
        <f>ROUND(N(data!O60), 2)</f>
        <v>8.6</v>
      </c>
      <c r="G14" s="198">
        <f>ROUND(N(data!O61), 0)</f>
        <v>1096578</v>
      </c>
      <c r="H14" s="198">
        <f>ROUND(N(data!O62), 0)</f>
        <v>260594</v>
      </c>
      <c r="I14" s="198">
        <f>ROUND(N(data!O63), 0)</f>
        <v>384152</v>
      </c>
      <c r="J14" s="198">
        <f>ROUND(N(data!O64), 0)</f>
        <v>345237</v>
      </c>
      <c r="K14" s="198">
        <f>ROUND(N(data!O65), 0)</f>
        <v>0</v>
      </c>
      <c r="L14" s="198">
        <f>ROUND(N(data!O66), 0)</f>
        <v>734</v>
      </c>
      <c r="M14" s="198">
        <f>ROUND(N(data!O67), 0)</f>
        <v>61873</v>
      </c>
      <c r="N14" s="198">
        <f>ROUND(N(data!O68), 0)</f>
        <v>0</v>
      </c>
      <c r="O14" s="198">
        <f>ROUND(N(data!O69), 0)</f>
        <v>3713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3713</v>
      </c>
      <c r="AD14" s="198">
        <f>ROUND(N(data!O84), 0)</f>
        <v>0</v>
      </c>
      <c r="AE14" s="198">
        <f>ROUND(N(data!O89), 0)</f>
        <v>18672721</v>
      </c>
      <c r="AF14" s="198">
        <f>ROUND(N(data!O87), 0)</f>
        <v>17341108</v>
      </c>
      <c r="AG14" s="198">
        <f>ROUND(N(data!O90), 0)</f>
        <v>1482</v>
      </c>
      <c r="AH14" s="198">
        <f>ROUND(N(data!O91), 0)</f>
        <v>0</v>
      </c>
      <c r="AI14" s="198">
        <f>ROUND(N(data!O92), 0)</f>
        <v>560</v>
      </c>
      <c r="AJ14" s="198">
        <f>ROUND(N(data!O93), 0)</f>
        <v>0</v>
      </c>
      <c r="AK14" s="271">
        <f>ROUND(N(data!O94), 2)</f>
        <v>8.35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207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757238</v>
      </c>
      <c r="F15" s="271">
        <f>ROUND(N(data!P60), 2)</f>
        <v>43.04</v>
      </c>
      <c r="G15" s="198">
        <f>ROUND(N(data!P61), 0)</f>
        <v>5009361</v>
      </c>
      <c r="H15" s="198">
        <f>ROUND(N(data!P62), 0)</f>
        <v>1190439</v>
      </c>
      <c r="I15" s="198">
        <f>ROUND(N(data!P63), 0)</f>
        <v>1828443</v>
      </c>
      <c r="J15" s="198">
        <f>ROUND(N(data!P64), 0)</f>
        <v>20064383</v>
      </c>
      <c r="K15" s="198">
        <f>ROUND(N(data!P65), 0)</f>
        <v>0</v>
      </c>
      <c r="L15" s="198">
        <f>ROUND(N(data!P66), 0)</f>
        <v>949959</v>
      </c>
      <c r="M15" s="198">
        <f>ROUND(N(data!P67), 0)</f>
        <v>633135</v>
      </c>
      <c r="N15" s="198">
        <f>ROUND(N(data!P68), 0)</f>
        <v>-2117</v>
      </c>
      <c r="O15" s="198">
        <f>ROUND(N(data!P69), 0)</f>
        <v>165109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165109</v>
      </c>
      <c r="AD15" s="198">
        <f>ROUND(N(data!P84), 0)</f>
        <v>0</v>
      </c>
      <c r="AE15" s="198">
        <f>ROUND(N(data!P89), 0)</f>
        <v>200738283</v>
      </c>
      <c r="AF15" s="198">
        <f>ROUND(N(data!P87), 0)</f>
        <v>55476919</v>
      </c>
      <c r="AG15" s="198">
        <f>ROUND(N(data!P90), 0)</f>
        <v>15165</v>
      </c>
      <c r="AH15" s="198">
        <f>ROUND(N(data!P91), 0)</f>
        <v>0</v>
      </c>
      <c r="AI15" s="198">
        <f>ROUND(N(data!P92), 0)</f>
        <v>5731</v>
      </c>
      <c r="AJ15" s="198">
        <f>ROUND(N(data!P93), 0)</f>
        <v>72988</v>
      </c>
      <c r="AK15" s="271">
        <f>ROUND(N(data!P94), 2)</f>
        <v>23.5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207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370835</v>
      </c>
      <c r="F16" s="271">
        <f>ROUND(N(data!Q60), 2)</f>
        <v>28.77</v>
      </c>
      <c r="G16" s="198">
        <f>ROUND(N(data!Q61), 0)</f>
        <v>3529873</v>
      </c>
      <c r="H16" s="198">
        <f>ROUND(N(data!Q62), 0)</f>
        <v>838849</v>
      </c>
      <c r="I16" s="198">
        <f>ROUND(N(data!Q63), 0)</f>
        <v>211953</v>
      </c>
      <c r="J16" s="198">
        <f>ROUND(N(data!Q64), 0)</f>
        <v>475697</v>
      </c>
      <c r="K16" s="198">
        <f>ROUND(N(data!Q65), 0)</f>
        <v>0</v>
      </c>
      <c r="L16" s="198">
        <f>ROUND(N(data!Q66), 0)</f>
        <v>4585</v>
      </c>
      <c r="M16" s="198">
        <f>ROUND(N(data!Q67), 0)</f>
        <v>241063</v>
      </c>
      <c r="N16" s="198">
        <f>ROUND(N(data!Q68), 0)</f>
        <v>0</v>
      </c>
      <c r="O16" s="198">
        <f>ROUND(N(data!Q69), 0)</f>
        <v>15102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15102</v>
      </c>
      <c r="AD16" s="198">
        <f>ROUND(N(data!Q84), 0)</f>
        <v>0</v>
      </c>
      <c r="AE16" s="198">
        <f>ROUND(N(data!Q89), 0)</f>
        <v>22309216</v>
      </c>
      <c r="AF16" s="198">
        <f>ROUND(N(data!Q87), 0)</f>
        <v>6382539</v>
      </c>
      <c r="AG16" s="198">
        <f>ROUND(N(data!Q90), 0)</f>
        <v>5774</v>
      </c>
      <c r="AH16" s="198">
        <f>ROUND(N(data!Q91), 0)</f>
        <v>0</v>
      </c>
      <c r="AI16" s="198">
        <f>ROUND(N(data!Q92), 0)</f>
        <v>2182</v>
      </c>
      <c r="AJ16" s="198">
        <f>ROUND(N(data!Q93), 0)</f>
        <v>33736</v>
      </c>
      <c r="AK16" s="271">
        <f>ROUND(N(data!Q94), 2)</f>
        <v>24.38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207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1072133</v>
      </c>
      <c r="F17" s="271">
        <f>ROUND(N(data!R60), 2)</f>
        <v>4.25</v>
      </c>
      <c r="G17" s="198">
        <f>ROUND(N(data!R61), 0)</f>
        <v>248878</v>
      </c>
      <c r="H17" s="198">
        <f>ROUND(N(data!R62), 0)</f>
        <v>59144</v>
      </c>
      <c r="I17" s="198">
        <f>ROUND(N(data!R63), 0)</f>
        <v>3779050</v>
      </c>
      <c r="J17" s="198">
        <f>ROUND(N(data!R64), 0)</f>
        <v>644852</v>
      </c>
      <c r="K17" s="198">
        <f>ROUND(N(data!R65), 0)</f>
        <v>0</v>
      </c>
      <c r="L17" s="198">
        <f>ROUND(N(data!R66), 0)</f>
        <v>3403</v>
      </c>
      <c r="M17" s="198">
        <f>ROUND(N(data!R67), 0)</f>
        <v>12984</v>
      </c>
      <c r="N17" s="198">
        <f>ROUND(N(data!R68), 0)</f>
        <v>15748</v>
      </c>
      <c r="O17" s="198">
        <f>ROUND(N(data!R69), 0)</f>
        <v>18468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18468</v>
      </c>
      <c r="AD17" s="198">
        <f>ROUND(N(data!R84), 0)</f>
        <v>0</v>
      </c>
      <c r="AE17" s="198">
        <f>ROUND(N(data!R89), 0)</f>
        <v>45032994</v>
      </c>
      <c r="AF17" s="198">
        <f>ROUND(N(data!R87), 0)</f>
        <v>11533312</v>
      </c>
      <c r="AG17" s="198">
        <f>ROUND(N(data!R90), 0)</f>
        <v>311</v>
      </c>
      <c r="AH17" s="198">
        <f>ROUND(N(data!R91), 0)</f>
        <v>0</v>
      </c>
      <c r="AI17" s="198">
        <f>ROUND(N(data!R92), 0)</f>
        <v>118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207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28.58</v>
      </c>
      <c r="G18" s="198">
        <f>ROUND(N(data!S61), 0)</f>
        <v>1550444</v>
      </c>
      <c r="H18" s="198">
        <f>ROUND(N(data!S62), 0)</f>
        <v>368452</v>
      </c>
      <c r="I18" s="198">
        <f>ROUND(N(data!S63), 0)</f>
        <v>509779</v>
      </c>
      <c r="J18" s="198">
        <f>ROUND(N(data!S64), 0)</f>
        <v>1512243</v>
      </c>
      <c r="K18" s="198">
        <f>ROUND(N(data!S65), 0)</f>
        <v>0</v>
      </c>
      <c r="L18" s="198">
        <f>ROUND(N(data!S66), 0)</f>
        <v>117631</v>
      </c>
      <c r="M18" s="198">
        <f>ROUND(N(data!S67), 0)</f>
        <v>239685</v>
      </c>
      <c r="N18" s="198">
        <f>ROUND(N(data!S68), 0)</f>
        <v>210429</v>
      </c>
      <c r="O18" s="198">
        <f>ROUND(N(data!S69), 0)</f>
        <v>213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213</v>
      </c>
      <c r="AD18" s="198">
        <f>ROUND(N(data!S84), 0)</f>
        <v>0</v>
      </c>
      <c r="AE18" s="198">
        <f>ROUND(N(data!S89), 0)</f>
        <v>54966115</v>
      </c>
      <c r="AF18" s="198">
        <f>ROUND(N(data!S87), 0)</f>
        <v>14400047</v>
      </c>
      <c r="AG18" s="198">
        <f>ROUND(N(data!S90), 0)</f>
        <v>5741</v>
      </c>
      <c r="AH18" s="198">
        <f>ROUND(N(data!S91), 0)</f>
        <v>0</v>
      </c>
      <c r="AI18" s="198">
        <f>ROUND(N(data!S92), 0)</f>
        <v>2170</v>
      </c>
      <c r="AJ18" s="198">
        <f>ROUND(N(data!S93), 0)</f>
        <v>8427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207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5.29</v>
      </c>
      <c r="G19" s="198">
        <f>ROUND(N(data!T61), 0)</f>
        <v>729341</v>
      </c>
      <c r="H19" s="198">
        <f>ROUND(N(data!T62), 0)</f>
        <v>173323</v>
      </c>
      <c r="I19" s="198">
        <f>ROUND(N(data!T63), 0)</f>
        <v>0</v>
      </c>
      <c r="J19" s="198">
        <f>ROUND(N(data!T64), 0)</f>
        <v>182646</v>
      </c>
      <c r="K19" s="198">
        <f>ROUND(N(data!T65), 0)</f>
        <v>0</v>
      </c>
      <c r="L19" s="198">
        <f>ROUND(N(data!T66), 0)</f>
        <v>3986</v>
      </c>
      <c r="M19" s="198">
        <f>ROUND(N(data!T67), 0)</f>
        <v>7849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4035352</v>
      </c>
      <c r="AF19" s="198">
        <f>ROUND(N(data!T87), 0)</f>
        <v>2621566</v>
      </c>
      <c r="AG19" s="198">
        <f>ROUND(N(data!T90), 0)</f>
        <v>188</v>
      </c>
      <c r="AH19" s="198">
        <f>ROUND(N(data!T91), 0)</f>
        <v>0</v>
      </c>
      <c r="AI19" s="198">
        <f>ROUND(N(data!T92), 0)</f>
        <v>71</v>
      </c>
      <c r="AJ19" s="198">
        <f>ROUND(N(data!T93), 0)</f>
        <v>0</v>
      </c>
      <c r="AK19" s="271">
        <f>ROUND(N(data!T94), 2)</f>
        <v>5.29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207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1046565</v>
      </c>
      <c r="F20" s="271">
        <f>ROUND(N(data!U60), 2)</f>
        <v>73.12</v>
      </c>
      <c r="G20" s="198">
        <f>ROUND(N(data!U61), 0)</f>
        <v>5504130</v>
      </c>
      <c r="H20" s="198">
        <f>ROUND(N(data!U62), 0)</f>
        <v>1308018</v>
      </c>
      <c r="I20" s="198">
        <f>ROUND(N(data!U63), 0)</f>
        <v>84321</v>
      </c>
      <c r="J20" s="198">
        <f>ROUND(N(data!U64), 0)</f>
        <v>6579130</v>
      </c>
      <c r="K20" s="198">
        <f>ROUND(N(data!U65), 0)</f>
        <v>0</v>
      </c>
      <c r="L20" s="198">
        <f>ROUND(N(data!U66), 0)</f>
        <v>6247415</v>
      </c>
      <c r="M20" s="198">
        <f>ROUND(N(data!U67), 0)</f>
        <v>297676</v>
      </c>
      <c r="N20" s="198">
        <f>ROUND(N(data!U68), 0)</f>
        <v>0</v>
      </c>
      <c r="O20" s="198">
        <f>ROUND(N(data!U69), 0)</f>
        <v>6450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6450</v>
      </c>
      <c r="AD20" s="198">
        <f>ROUND(N(data!U84), 0)</f>
        <v>0</v>
      </c>
      <c r="AE20" s="198">
        <f>ROUND(N(data!U89), 0)</f>
        <v>165322390</v>
      </c>
      <c r="AF20" s="198">
        <f>ROUND(N(data!U87), 0)</f>
        <v>42561168</v>
      </c>
      <c r="AG20" s="198">
        <f>ROUND(N(data!U90), 0)</f>
        <v>7130</v>
      </c>
      <c r="AH20" s="198">
        <f>ROUND(N(data!U91), 0)</f>
        <v>0</v>
      </c>
      <c r="AI20" s="198">
        <f>ROUND(N(data!U92), 0)</f>
        <v>2694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207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2648</v>
      </c>
      <c r="F21" s="271">
        <f>ROUND(N(data!V60), 2)</f>
        <v>2.63</v>
      </c>
      <c r="G21" s="198">
        <f>ROUND(N(data!V61), 0)</f>
        <v>185213</v>
      </c>
      <c r="H21" s="198">
        <f>ROUND(N(data!V62), 0)</f>
        <v>44015</v>
      </c>
      <c r="I21" s="198">
        <f>ROUND(N(data!V63), 0)</f>
        <v>0</v>
      </c>
      <c r="J21" s="198">
        <f>ROUND(N(data!V64), 0)</f>
        <v>27903</v>
      </c>
      <c r="K21" s="198">
        <f>ROUND(N(data!V65), 0)</f>
        <v>0</v>
      </c>
      <c r="L21" s="198">
        <f>ROUND(N(data!V66), 0)</f>
        <v>1114</v>
      </c>
      <c r="M21" s="198">
        <f>ROUND(N(data!V67), 0)</f>
        <v>0</v>
      </c>
      <c r="N21" s="198">
        <f>ROUND(N(data!V68), 0)</f>
        <v>0</v>
      </c>
      <c r="O21" s="198">
        <f>ROUND(N(data!V69), 0)</f>
        <v>32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32</v>
      </c>
      <c r="AD21" s="198">
        <f>ROUND(N(data!V84), 0)</f>
        <v>0</v>
      </c>
      <c r="AE21" s="198">
        <f>ROUND(N(data!V89), 0)</f>
        <v>3673576</v>
      </c>
      <c r="AF21" s="198">
        <f>ROUND(N(data!V87), 0)</f>
        <v>211877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6587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207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118950</v>
      </c>
      <c r="F22" s="271">
        <f>ROUND(N(data!W60), 2)</f>
        <v>8.98</v>
      </c>
      <c r="G22" s="198">
        <f>ROUND(N(data!W61), 0)</f>
        <v>313127</v>
      </c>
      <c r="H22" s="198">
        <f>ROUND(N(data!W62), 0)</f>
        <v>74412</v>
      </c>
      <c r="I22" s="198">
        <f>ROUND(N(data!W63), 0)</f>
        <v>12600</v>
      </c>
      <c r="J22" s="198">
        <f>ROUND(N(data!W64), 0)</f>
        <v>73055</v>
      </c>
      <c r="K22" s="198">
        <f>ROUND(N(data!W65), 0)</f>
        <v>0</v>
      </c>
      <c r="L22" s="198">
        <f>ROUND(N(data!W66), 0)</f>
        <v>3362677</v>
      </c>
      <c r="M22" s="198">
        <f>ROUND(N(data!W67), 0)</f>
        <v>85295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53961091</v>
      </c>
      <c r="AF22" s="198">
        <f>ROUND(N(data!W87), 0)</f>
        <v>5161897</v>
      </c>
      <c r="AG22" s="198">
        <f>ROUND(N(data!W90), 0)</f>
        <v>2043</v>
      </c>
      <c r="AH22" s="198">
        <f>ROUND(N(data!W91), 0)</f>
        <v>0</v>
      </c>
      <c r="AI22" s="198">
        <f>ROUND(N(data!W92), 0)</f>
        <v>772</v>
      </c>
      <c r="AJ22" s="198">
        <f>ROUND(N(data!W93), 0)</f>
        <v>10729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207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213472</v>
      </c>
      <c r="F23" s="271">
        <f>ROUND(N(data!X60), 2)</f>
        <v>9.7100000000000009</v>
      </c>
      <c r="G23" s="198">
        <f>ROUND(N(data!X61), 0)</f>
        <v>0</v>
      </c>
      <c r="H23" s="198">
        <f>ROUND(N(data!X62), 0)</f>
        <v>0</v>
      </c>
      <c r="I23" s="198">
        <f>ROUND(N(data!X63), 0)</f>
        <v>12600</v>
      </c>
      <c r="J23" s="198">
        <f>ROUND(N(data!X64), 0)</f>
        <v>194923</v>
      </c>
      <c r="K23" s="198">
        <f>ROUND(N(data!X65), 0)</f>
        <v>0</v>
      </c>
      <c r="L23" s="198">
        <f>ROUND(N(data!X66), 0)</f>
        <v>8130082</v>
      </c>
      <c r="M23" s="198">
        <f>ROUND(N(data!X67), 0)</f>
        <v>69263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116072591</v>
      </c>
      <c r="AF23" s="198">
        <f>ROUND(N(data!X87), 0)</f>
        <v>27593723</v>
      </c>
      <c r="AG23" s="198">
        <f>ROUND(N(data!X90), 0)</f>
        <v>1659</v>
      </c>
      <c r="AH23" s="198">
        <f>ROUND(N(data!X91), 0)</f>
        <v>0</v>
      </c>
      <c r="AI23" s="198">
        <f>ROUND(N(data!X92), 0)</f>
        <v>627</v>
      </c>
      <c r="AJ23" s="198">
        <f>ROUND(N(data!X93), 0)</f>
        <v>31076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207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260376</v>
      </c>
      <c r="F24" s="271">
        <f>ROUND(N(data!Y60), 2)</f>
        <v>69.36</v>
      </c>
      <c r="G24" s="198">
        <f>ROUND(N(data!Y61), 0)</f>
        <v>6085457</v>
      </c>
      <c r="H24" s="198">
        <f>ROUND(N(data!Y62), 0)</f>
        <v>1446166</v>
      </c>
      <c r="I24" s="198">
        <f>ROUND(N(data!Y63), 0)</f>
        <v>1097857</v>
      </c>
      <c r="J24" s="198">
        <f>ROUND(N(data!Y64), 0)</f>
        <v>9813281</v>
      </c>
      <c r="K24" s="198">
        <f>ROUND(N(data!Y65), 0)</f>
        <v>0</v>
      </c>
      <c r="L24" s="198">
        <f>ROUND(N(data!Y66), 0)</f>
        <v>4559332</v>
      </c>
      <c r="M24" s="198">
        <f>ROUND(N(data!Y67), 0)</f>
        <v>563372</v>
      </c>
      <c r="N24" s="198">
        <f>ROUND(N(data!Y68), 0)</f>
        <v>43226</v>
      </c>
      <c r="O24" s="198">
        <f>ROUND(N(data!Y69), 0)</f>
        <v>125265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125265</v>
      </c>
      <c r="AD24" s="198">
        <f>ROUND(N(data!Y84), 0)</f>
        <v>0</v>
      </c>
      <c r="AE24" s="198">
        <f>ROUND(N(data!Y89), 0)</f>
        <v>199586233</v>
      </c>
      <c r="AF24" s="198">
        <f>ROUND(N(data!Y87), 0)</f>
        <v>44555776</v>
      </c>
      <c r="AG24" s="198">
        <f>ROUND(N(data!Y90), 0)</f>
        <v>13494</v>
      </c>
      <c r="AH24" s="198">
        <f>ROUND(N(data!Y91), 0)</f>
        <v>0</v>
      </c>
      <c r="AI24" s="198">
        <f>ROUND(N(data!Y92), 0)</f>
        <v>5099</v>
      </c>
      <c r="AJ24" s="198">
        <f>ROUND(N(data!Y93), 0)</f>
        <v>50625</v>
      </c>
      <c r="AK24" s="271">
        <f>ROUND(N(data!Y94), 2)</f>
        <v>6.05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207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52479</v>
      </c>
      <c r="F25" s="271">
        <f>ROUND(N(data!Z60), 2)</f>
        <v>10.55</v>
      </c>
      <c r="G25" s="198">
        <f>ROUND(N(data!Z61), 0)</f>
        <v>1363753</v>
      </c>
      <c r="H25" s="198">
        <f>ROUND(N(data!Z62), 0)</f>
        <v>324086</v>
      </c>
      <c r="I25" s="198">
        <f>ROUND(N(data!Z63), 0)</f>
        <v>557863</v>
      </c>
      <c r="J25" s="198">
        <f>ROUND(N(data!Z64), 0)</f>
        <v>40921</v>
      </c>
      <c r="K25" s="198">
        <f>ROUND(N(data!Z65), 0)</f>
        <v>0</v>
      </c>
      <c r="L25" s="198">
        <f>ROUND(N(data!Z66), 0)</f>
        <v>1417868</v>
      </c>
      <c r="M25" s="198">
        <f>ROUND(N(data!Z67), 0)</f>
        <v>272835</v>
      </c>
      <c r="N25" s="198">
        <f>ROUND(N(data!Z68), 0)</f>
        <v>136876</v>
      </c>
      <c r="O25" s="198">
        <f>ROUND(N(data!Z69), 0)</f>
        <v>40605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488</v>
      </c>
      <c r="AB25" s="198">
        <f>ROUND(N(data!Z82), 0)</f>
        <v>0</v>
      </c>
      <c r="AC25" s="198">
        <f>ROUND(N(data!Z83), 0)</f>
        <v>40117</v>
      </c>
      <c r="AD25" s="198">
        <f>ROUND(N(data!Z84), 0)</f>
        <v>0</v>
      </c>
      <c r="AE25" s="198">
        <f>ROUND(N(data!Z89), 0)</f>
        <v>45435736</v>
      </c>
      <c r="AF25" s="198">
        <f>ROUND(N(data!Z87), 0)</f>
        <v>398154</v>
      </c>
      <c r="AG25" s="198">
        <f>ROUND(N(data!Z90), 0)</f>
        <v>6535</v>
      </c>
      <c r="AH25" s="198">
        <f>ROUND(N(data!Z91), 0)</f>
        <v>0</v>
      </c>
      <c r="AI25" s="198">
        <f>ROUND(N(data!Z92), 0)</f>
        <v>2470</v>
      </c>
      <c r="AJ25" s="198">
        <f>ROUND(N(data!Z93), 0)</f>
        <v>36728</v>
      </c>
      <c r="AK25" s="271">
        <f>ROUND(N(data!Z94), 2)</f>
        <v>1.57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207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24107</v>
      </c>
      <c r="F26" s="271">
        <f>ROUND(N(data!AA60), 2)</f>
        <v>4.1100000000000003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18094</v>
      </c>
      <c r="K26" s="198">
        <f>ROUND(N(data!AA65), 0)</f>
        <v>0</v>
      </c>
      <c r="L26" s="198">
        <f>ROUND(N(data!AA66), 0)</f>
        <v>918472</v>
      </c>
      <c r="M26" s="198">
        <f>ROUND(N(data!AA67), 0)</f>
        <v>78531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8904630</v>
      </c>
      <c r="AF26" s="198">
        <f>ROUND(N(data!AA87), 0)</f>
        <v>991779</v>
      </c>
      <c r="AG26" s="198">
        <f>ROUND(N(data!AA90), 0)</f>
        <v>1881</v>
      </c>
      <c r="AH26" s="198">
        <f>ROUND(N(data!AA91), 0)</f>
        <v>0</v>
      </c>
      <c r="AI26" s="198">
        <f>ROUND(N(data!AA92), 0)</f>
        <v>711</v>
      </c>
      <c r="AJ26" s="198">
        <f>ROUND(N(data!AA93), 0)</f>
        <v>40820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207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57.26</v>
      </c>
      <c r="G27" s="198">
        <f>ROUND(N(data!AB61), 0)</f>
        <v>6897241</v>
      </c>
      <c r="H27" s="198">
        <f>ROUND(N(data!AB62), 0)</f>
        <v>1639081</v>
      </c>
      <c r="I27" s="198">
        <f>ROUND(N(data!AB63), 0)</f>
        <v>76976</v>
      </c>
      <c r="J27" s="198">
        <f>ROUND(N(data!AB64), 0)</f>
        <v>51224939</v>
      </c>
      <c r="K27" s="198">
        <f>ROUND(N(data!AB65), 0)</f>
        <v>0</v>
      </c>
      <c r="L27" s="198">
        <f>ROUND(N(data!AB66), 0)</f>
        <v>1599017</v>
      </c>
      <c r="M27" s="198">
        <f>ROUND(N(data!AB67), 0)</f>
        <v>328613</v>
      </c>
      <c r="N27" s="198">
        <f>ROUND(N(data!AB68), 0)</f>
        <v>647734</v>
      </c>
      <c r="O27" s="198">
        <f>ROUND(N(data!AB69), 0)</f>
        <v>83947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83947</v>
      </c>
      <c r="AD27" s="198">
        <f>ROUND(N(data!AB84), 0)</f>
        <v>0</v>
      </c>
      <c r="AE27" s="198">
        <f>ROUND(N(data!AB89), 0)</f>
        <v>231712621</v>
      </c>
      <c r="AF27" s="198">
        <f>ROUND(N(data!AB87), 0)</f>
        <v>28305182</v>
      </c>
      <c r="AG27" s="198">
        <f>ROUND(N(data!AB90), 0)</f>
        <v>7871</v>
      </c>
      <c r="AH27" s="198">
        <f>ROUND(N(data!AB91), 0)</f>
        <v>0</v>
      </c>
      <c r="AI27" s="198">
        <f>ROUND(N(data!AB92), 0)</f>
        <v>2974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207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29505</v>
      </c>
      <c r="F28" s="271">
        <f>ROUND(N(data!AC60), 2)</f>
        <v>19.7</v>
      </c>
      <c r="G28" s="198">
        <f>ROUND(N(data!AC61), 0)</f>
        <v>2044456</v>
      </c>
      <c r="H28" s="198">
        <f>ROUND(N(data!AC62), 0)</f>
        <v>485851</v>
      </c>
      <c r="I28" s="198">
        <f>ROUND(N(data!AC63), 0)</f>
        <v>155717</v>
      </c>
      <c r="J28" s="198">
        <f>ROUND(N(data!AC64), 0)</f>
        <v>382433</v>
      </c>
      <c r="K28" s="198">
        <f>ROUND(N(data!AC65), 0)</f>
        <v>0</v>
      </c>
      <c r="L28" s="198">
        <f>ROUND(N(data!AC66), 0)</f>
        <v>33792</v>
      </c>
      <c r="M28" s="198">
        <f>ROUND(N(data!AC67), 0)</f>
        <v>70808</v>
      </c>
      <c r="N28" s="198">
        <f>ROUND(N(data!AC68), 0)</f>
        <v>41000</v>
      </c>
      <c r="O28" s="198">
        <f>ROUND(N(data!AC69), 0)</f>
        <v>9098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9098</v>
      </c>
      <c r="AD28" s="198">
        <f>ROUND(N(data!AC84), 0)</f>
        <v>0</v>
      </c>
      <c r="AE28" s="198">
        <f>ROUND(N(data!AC89), 0)</f>
        <v>19379445</v>
      </c>
      <c r="AF28" s="198">
        <f>ROUND(N(data!AC87), 0)</f>
        <v>15356860</v>
      </c>
      <c r="AG28" s="198">
        <f>ROUND(N(data!AC90), 0)</f>
        <v>1696</v>
      </c>
      <c r="AH28" s="198">
        <f>ROUND(N(data!AC91), 0)</f>
        <v>0</v>
      </c>
      <c r="AI28" s="198">
        <f>ROUND(N(data!AC92), 0)</f>
        <v>641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207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4.78</v>
      </c>
      <c r="G29" s="198">
        <f>ROUND(N(data!AD61), 0)</f>
        <v>624377</v>
      </c>
      <c r="H29" s="198">
        <f>ROUND(N(data!AD62), 0)</f>
        <v>148379</v>
      </c>
      <c r="I29" s="198">
        <f>ROUND(N(data!AD63), 0)</f>
        <v>30163</v>
      </c>
      <c r="J29" s="198">
        <f>ROUND(N(data!AD64), 0)</f>
        <v>158860</v>
      </c>
      <c r="K29" s="198">
        <f>ROUND(N(data!AD65), 0)</f>
        <v>0</v>
      </c>
      <c r="L29" s="198">
        <f>ROUND(N(data!AD66), 0)</f>
        <v>26866</v>
      </c>
      <c r="M29" s="198">
        <f>ROUND(N(data!AD67), 0)</f>
        <v>264026</v>
      </c>
      <c r="N29" s="198">
        <f>ROUND(N(data!AD68), 0)</f>
        <v>709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4124351</v>
      </c>
      <c r="AF29" s="198">
        <f>ROUND(N(data!AD87), 0)</f>
        <v>3724839</v>
      </c>
      <c r="AG29" s="198">
        <f>ROUND(N(data!AD90), 0)</f>
        <v>6324</v>
      </c>
      <c r="AH29" s="198">
        <f>ROUND(N(data!AD91), 0)</f>
        <v>0</v>
      </c>
      <c r="AI29" s="198">
        <f>ROUND(N(data!AD92), 0)</f>
        <v>2390</v>
      </c>
      <c r="AJ29" s="198">
        <f>ROUND(N(data!AD93), 0)</f>
        <v>0</v>
      </c>
      <c r="AK29" s="271">
        <f>ROUND(N(data!AD94), 2)</f>
        <v>3.06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207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34576</v>
      </c>
      <c r="F30" s="271">
        <f>ROUND(N(data!AE60), 2)</f>
        <v>21.14</v>
      </c>
      <c r="G30" s="198">
        <f>ROUND(N(data!AE61), 0)</f>
        <v>2046535</v>
      </c>
      <c r="H30" s="198">
        <f>ROUND(N(data!AE62), 0)</f>
        <v>486345</v>
      </c>
      <c r="I30" s="198">
        <f>ROUND(N(data!AE63), 0)</f>
        <v>0</v>
      </c>
      <c r="J30" s="198">
        <f>ROUND(N(data!AE64), 0)</f>
        <v>14860</v>
      </c>
      <c r="K30" s="198">
        <f>ROUND(N(data!AE65), 0)</f>
        <v>0</v>
      </c>
      <c r="L30" s="198">
        <f>ROUND(N(data!AE66), 0)</f>
        <v>2604</v>
      </c>
      <c r="M30" s="198">
        <f>ROUND(N(data!AE67), 0)</f>
        <v>88969</v>
      </c>
      <c r="N30" s="198">
        <f>ROUND(N(data!AE68), 0)</f>
        <v>0</v>
      </c>
      <c r="O30" s="198">
        <f>ROUND(N(data!AE69), 0)</f>
        <v>13523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13523</v>
      </c>
      <c r="AD30" s="198">
        <f>ROUND(N(data!AE84), 0)</f>
        <v>0</v>
      </c>
      <c r="AE30" s="198">
        <f>ROUND(N(data!AE89), 0)</f>
        <v>7253256</v>
      </c>
      <c r="AF30" s="198">
        <f>ROUND(N(data!AE87), 0)</f>
        <v>2641776</v>
      </c>
      <c r="AG30" s="198">
        <f>ROUND(N(data!AE90), 0)</f>
        <v>2131</v>
      </c>
      <c r="AH30" s="198">
        <f>ROUND(N(data!AE91), 0)</f>
        <v>0</v>
      </c>
      <c r="AI30" s="198">
        <f>ROUND(N(data!AE92), 0)</f>
        <v>805</v>
      </c>
      <c r="AJ30" s="198">
        <f>ROUND(N(data!AE93), 0)</f>
        <v>3067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207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207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36760</v>
      </c>
      <c r="F32" s="271">
        <f>ROUND(N(data!AG60), 2)</f>
        <v>80.900000000000006</v>
      </c>
      <c r="G32" s="198">
        <f>ROUND(N(data!AG61), 0)</f>
        <v>8229438</v>
      </c>
      <c r="H32" s="198">
        <f>ROUND(N(data!AG62), 0)</f>
        <v>1955668</v>
      </c>
      <c r="I32" s="198">
        <f>ROUND(N(data!AG63), 0)</f>
        <v>1133803</v>
      </c>
      <c r="J32" s="198">
        <f>ROUND(N(data!AG64), 0)</f>
        <v>1394332</v>
      </c>
      <c r="K32" s="198">
        <f>ROUND(N(data!AG65), 0)</f>
        <v>0</v>
      </c>
      <c r="L32" s="198">
        <f>ROUND(N(data!AG66), 0)</f>
        <v>141337</v>
      </c>
      <c r="M32" s="198">
        <f>ROUND(N(data!AG67), 0)</f>
        <v>396581</v>
      </c>
      <c r="N32" s="198">
        <f>ROUND(N(data!AG68), 0)</f>
        <v>3080</v>
      </c>
      <c r="O32" s="198">
        <f>ROUND(N(data!AG69), 0)</f>
        <v>6632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6632</v>
      </c>
      <c r="AD32" s="198">
        <f>ROUND(N(data!AG84), 0)</f>
        <v>0</v>
      </c>
      <c r="AE32" s="198">
        <f>ROUND(N(data!AG89), 0)</f>
        <v>156255917</v>
      </c>
      <c r="AF32" s="198">
        <f>ROUND(N(data!AG87), 0)</f>
        <v>49784221</v>
      </c>
      <c r="AG32" s="198">
        <f>ROUND(N(data!AG90), 0)</f>
        <v>9499</v>
      </c>
      <c r="AH32" s="198">
        <f>ROUND(N(data!AG91), 0)</f>
        <v>0</v>
      </c>
      <c r="AI32" s="198">
        <f>ROUND(N(data!AG92), 0)</f>
        <v>3590</v>
      </c>
      <c r="AJ32" s="198">
        <f>ROUND(N(data!AG93), 0)</f>
        <v>134197</v>
      </c>
      <c r="AK32" s="271">
        <f>ROUND(N(data!AG94), 2)</f>
        <v>46.31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207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207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207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31355</v>
      </c>
      <c r="F35" s="271">
        <f>ROUND(N(data!AJ60), 2)</f>
        <v>50.29</v>
      </c>
      <c r="G35" s="198">
        <f>ROUND(N(data!AJ61), 0)</f>
        <v>5161968</v>
      </c>
      <c r="H35" s="198">
        <f>ROUND(N(data!AJ62), 0)</f>
        <v>1226705</v>
      </c>
      <c r="I35" s="198">
        <f>ROUND(N(data!AJ63), 0)</f>
        <v>4385671</v>
      </c>
      <c r="J35" s="198">
        <f>ROUND(N(data!AJ64), 0)</f>
        <v>359037</v>
      </c>
      <c r="K35" s="198">
        <f>ROUND(N(data!AJ65), 0)</f>
        <v>1185</v>
      </c>
      <c r="L35" s="198">
        <f>ROUND(N(data!AJ66), 0)</f>
        <v>71876</v>
      </c>
      <c r="M35" s="198">
        <f>ROUND(N(data!AJ67), 0)</f>
        <v>719349</v>
      </c>
      <c r="N35" s="198">
        <f>ROUND(N(data!AJ68), 0)</f>
        <v>249809</v>
      </c>
      <c r="O35" s="198">
        <f>ROUND(N(data!AJ69), 0)</f>
        <v>97474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97474</v>
      </c>
      <c r="AD35" s="198">
        <f>ROUND(N(data!AJ84), 0)</f>
        <v>0</v>
      </c>
      <c r="AE35" s="198">
        <f>ROUND(N(data!AJ89), 0)</f>
        <v>38745036</v>
      </c>
      <c r="AF35" s="198">
        <f>ROUND(N(data!AJ87), 0)</f>
        <v>152837</v>
      </c>
      <c r="AG35" s="198">
        <f>ROUND(N(data!AJ90), 0)</f>
        <v>17230</v>
      </c>
      <c r="AH35" s="198">
        <f>ROUND(N(data!AJ91), 0)</f>
        <v>0</v>
      </c>
      <c r="AI35" s="198">
        <f>ROUND(N(data!AJ92), 0)</f>
        <v>6511</v>
      </c>
      <c r="AJ35" s="198">
        <f>ROUND(N(data!AJ93), 0)</f>
        <v>0</v>
      </c>
      <c r="AK35" s="271">
        <f>ROUND(N(data!AJ94), 2)</f>
        <v>18.48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207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9898</v>
      </c>
      <c r="F36" s="271">
        <f>ROUND(N(data!AK60), 2)</f>
        <v>3.16</v>
      </c>
      <c r="G36" s="198">
        <f>ROUND(N(data!AK61), 0)</f>
        <v>370237</v>
      </c>
      <c r="H36" s="198">
        <f>ROUND(N(data!AK62), 0)</f>
        <v>87984</v>
      </c>
      <c r="I36" s="198">
        <f>ROUND(N(data!AK63), 0)</f>
        <v>0</v>
      </c>
      <c r="J36" s="198">
        <f>ROUND(N(data!AK64), 0)</f>
        <v>2855</v>
      </c>
      <c r="K36" s="198">
        <f>ROUND(N(data!AK65), 0)</f>
        <v>0</v>
      </c>
      <c r="L36" s="198">
        <f>ROUND(N(data!AK66), 0)</f>
        <v>0</v>
      </c>
      <c r="M36" s="198">
        <f>ROUND(N(data!AK67), 0)</f>
        <v>11105</v>
      </c>
      <c r="N36" s="198">
        <f>ROUND(N(data!AK68), 0)</f>
        <v>0</v>
      </c>
      <c r="O36" s="198">
        <f>ROUND(N(data!AK69), 0)</f>
        <v>1061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1061</v>
      </c>
      <c r="AD36" s="198">
        <f>ROUND(N(data!AK84), 0)</f>
        <v>0</v>
      </c>
      <c r="AE36" s="198">
        <f>ROUND(N(data!AK89), 0)</f>
        <v>2078367</v>
      </c>
      <c r="AF36" s="198">
        <f>ROUND(N(data!AK87), 0)</f>
        <v>1154440</v>
      </c>
      <c r="AG36" s="198">
        <f>ROUND(N(data!AK90), 0)</f>
        <v>266</v>
      </c>
      <c r="AH36" s="198">
        <f>ROUND(N(data!AK91), 0)</f>
        <v>0</v>
      </c>
      <c r="AI36" s="198">
        <f>ROUND(N(data!AK92), 0)</f>
        <v>101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207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5254</v>
      </c>
      <c r="F37" s="271">
        <f>ROUND(N(data!AL60), 2)</f>
        <v>3.08</v>
      </c>
      <c r="G37" s="198">
        <f>ROUND(N(data!AL61), 0)</f>
        <v>357384</v>
      </c>
      <c r="H37" s="198">
        <f>ROUND(N(data!AL62), 0)</f>
        <v>84930</v>
      </c>
      <c r="I37" s="198">
        <f>ROUND(N(data!AL63), 0)</f>
        <v>0</v>
      </c>
      <c r="J37" s="198">
        <f>ROUND(N(data!AL64), 0)</f>
        <v>4532</v>
      </c>
      <c r="K37" s="198">
        <f>ROUND(N(data!AL65), 0)</f>
        <v>0</v>
      </c>
      <c r="L37" s="198">
        <f>ROUND(N(data!AL66), 0)</f>
        <v>272</v>
      </c>
      <c r="M37" s="198">
        <f>ROUND(N(data!AL67), 0)</f>
        <v>5260</v>
      </c>
      <c r="N37" s="198">
        <f>ROUND(N(data!AL68), 0)</f>
        <v>0</v>
      </c>
      <c r="O37" s="198">
        <f>ROUND(N(data!AL69), 0)</f>
        <v>4613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4613</v>
      </c>
      <c r="AD37" s="198">
        <f>ROUND(N(data!AL84), 0)</f>
        <v>0</v>
      </c>
      <c r="AE37" s="198">
        <f>ROUND(N(data!AL89), 0)</f>
        <v>1822455</v>
      </c>
      <c r="AF37" s="198">
        <f>ROUND(N(data!AL87), 0)</f>
        <v>937721</v>
      </c>
      <c r="AG37" s="198">
        <f>ROUND(N(data!AL90), 0)</f>
        <v>126</v>
      </c>
      <c r="AH37" s="198">
        <f>ROUND(N(data!AL91), 0)</f>
        <v>0</v>
      </c>
      <c r="AI37" s="198">
        <f>ROUND(N(data!AL92), 0)</f>
        <v>48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207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207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207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9557</v>
      </c>
      <c r="F40" s="271">
        <f>ROUND(N(data!AO60), 2)</f>
        <v>15.64</v>
      </c>
      <c r="G40" s="198">
        <f>ROUND(N(data!AO61), 0)</f>
        <v>1793247</v>
      </c>
      <c r="H40" s="198">
        <f>ROUND(N(data!AO62), 0)</f>
        <v>426153</v>
      </c>
      <c r="I40" s="198">
        <f>ROUND(N(data!AO63), 0)</f>
        <v>0</v>
      </c>
      <c r="J40" s="198">
        <f>ROUND(N(data!AO64), 0)</f>
        <v>323776</v>
      </c>
      <c r="K40" s="198">
        <f>ROUND(N(data!AO65), 0)</f>
        <v>0</v>
      </c>
      <c r="L40" s="198">
        <f>ROUND(N(data!AO66), 0)</f>
        <v>291</v>
      </c>
      <c r="M40" s="198">
        <f>ROUND(N(data!AO67), 0)</f>
        <v>102036</v>
      </c>
      <c r="N40" s="198">
        <f>ROUND(N(data!AO68), 0)</f>
        <v>0</v>
      </c>
      <c r="O40" s="198">
        <f>ROUND(N(data!AO69), 0)</f>
        <v>868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868</v>
      </c>
      <c r="AD40" s="198">
        <f>ROUND(N(data!AO84), 0)</f>
        <v>0</v>
      </c>
      <c r="AE40" s="198">
        <f>ROUND(N(data!AO89), 0)</f>
        <v>7863784</v>
      </c>
      <c r="AF40" s="198">
        <f>ROUND(N(data!AO87), 0)</f>
        <v>401738</v>
      </c>
      <c r="AG40" s="198">
        <f>ROUND(N(data!AO90), 0)</f>
        <v>2444</v>
      </c>
      <c r="AH40" s="198">
        <f>ROUND(N(data!AO91), 0)</f>
        <v>0</v>
      </c>
      <c r="AI40" s="198">
        <f>ROUND(N(data!AO92), 0)</f>
        <v>924</v>
      </c>
      <c r="AJ40" s="198">
        <f>ROUND(N(data!AO93), 0)</f>
        <v>47098</v>
      </c>
      <c r="AK40" s="271">
        <f>ROUND(N(data!AO94), 2)</f>
        <v>12.22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207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464522</v>
      </c>
      <c r="F41" s="271">
        <f>ROUND(N(data!AP60), 2)</f>
        <v>454.35</v>
      </c>
      <c r="G41" s="198">
        <f>ROUND(N(data!AP61), 0)</f>
        <v>108135225</v>
      </c>
      <c r="H41" s="198">
        <f>ROUND(N(data!AP62), 0)</f>
        <v>25697575</v>
      </c>
      <c r="I41" s="198">
        <f>ROUND(N(data!AP63), 0)</f>
        <v>3108352</v>
      </c>
      <c r="J41" s="198">
        <f>ROUND(N(data!AP64), 0)</f>
        <v>9995476</v>
      </c>
      <c r="K41" s="198">
        <f>ROUND(N(data!AP65), 0)</f>
        <v>1074319</v>
      </c>
      <c r="L41" s="198">
        <f>ROUND(N(data!AP66), 0)</f>
        <v>1537018</v>
      </c>
      <c r="M41" s="198">
        <f>ROUND(N(data!AP67), 0)</f>
        <v>8504430</v>
      </c>
      <c r="N41" s="198">
        <f>ROUND(N(data!AP68), 0)</f>
        <v>677578</v>
      </c>
      <c r="O41" s="198">
        <f>ROUND(N(data!AP69), 0)</f>
        <v>1469305</v>
      </c>
      <c r="P41" s="198">
        <f>ROUND(N(data!AP70), 0)</f>
        <v>0</v>
      </c>
      <c r="Q41" s="198">
        <f>ROUND(N(data!AP71), 0)</f>
        <v>132548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840</v>
      </c>
      <c r="Z41" s="198">
        <f>ROUND(N(data!AP80), 0)</f>
        <v>0</v>
      </c>
      <c r="AA41" s="198">
        <f>ROUND(N(data!AP81), 0)</f>
        <v>58693</v>
      </c>
      <c r="AB41" s="198">
        <f>ROUND(N(data!AP82), 0)</f>
        <v>0</v>
      </c>
      <c r="AC41" s="198">
        <f>ROUND(N(data!AP83), 0)</f>
        <v>1277224</v>
      </c>
      <c r="AD41" s="198">
        <f>ROUND(N(data!AP84), 0)</f>
        <v>0</v>
      </c>
      <c r="AE41" s="198">
        <f>ROUND(N(data!AP89), 0)</f>
        <v>224171550</v>
      </c>
      <c r="AF41" s="198">
        <f>ROUND(N(data!AP87), 0)</f>
        <v>185939</v>
      </c>
      <c r="AG41" s="198">
        <f>ROUND(N(data!AP90), 0)</f>
        <v>203700</v>
      </c>
      <c r="AH41" s="198">
        <f>ROUND(N(data!AP91), 0)</f>
        <v>0</v>
      </c>
      <c r="AI41" s="198">
        <f>ROUND(N(data!AP92), 0)</f>
        <v>76978</v>
      </c>
      <c r="AJ41" s="198">
        <f>ROUND(N(data!AP93), 0)</f>
        <v>3158</v>
      </c>
      <c r="AK41" s="271">
        <f>ROUND(N(data!AP94), 2)</f>
        <v>70.31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207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207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207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207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207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207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125.48</v>
      </c>
      <c r="G47" s="198">
        <f>ROUND(N(data!AV61), 0)</f>
        <v>4438757</v>
      </c>
      <c r="H47" s="198">
        <f>ROUND(N(data!AV62), 0)</f>
        <v>1054839</v>
      </c>
      <c r="I47" s="198">
        <f>ROUND(N(data!AV63), 0)</f>
        <v>340443</v>
      </c>
      <c r="J47" s="198">
        <f>ROUND(N(data!AV64), 0)</f>
        <v>2664469</v>
      </c>
      <c r="K47" s="198">
        <f>ROUND(N(data!AV65), 0)</f>
        <v>0</v>
      </c>
      <c r="L47" s="198">
        <f>ROUND(N(data!AV66), 0)</f>
        <v>1717690</v>
      </c>
      <c r="M47" s="198">
        <f>ROUND(N(data!AV67), 0)</f>
        <v>962207</v>
      </c>
      <c r="N47" s="198">
        <f>ROUND(N(data!AV68), 0)</f>
        <v>136537</v>
      </c>
      <c r="O47" s="198">
        <f>ROUND(N(data!AV69), 0)</f>
        <v>55241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55241</v>
      </c>
      <c r="AD47" s="198">
        <f>ROUND(N(data!AV84), 0)</f>
        <v>0</v>
      </c>
      <c r="AE47" s="198">
        <f>ROUND(N(data!AV89), 0)</f>
        <v>93413113</v>
      </c>
      <c r="AF47" s="198">
        <f>ROUND(N(data!AV87), 0)</f>
        <v>7767265</v>
      </c>
      <c r="AG47" s="198">
        <f>ROUND(N(data!AV90), 0)</f>
        <v>23047</v>
      </c>
      <c r="AH47" s="198">
        <f>ROUND(N(data!AV91), 0)</f>
        <v>0</v>
      </c>
      <c r="AI47" s="198">
        <f>ROUND(N(data!AV92), 0)</f>
        <v>8709</v>
      </c>
      <c r="AJ47" s="198">
        <f>ROUND(N(data!AV93), 0)</f>
        <v>56306</v>
      </c>
      <c r="AK47" s="271">
        <f>ROUND(N(data!AV94), 2)</f>
        <v>57.45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207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65.77</v>
      </c>
      <c r="G48" s="198">
        <f>ROUND(N(data!AW61), 0)</f>
        <v>7216393</v>
      </c>
      <c r="H48" s="198">
        <f>ROUND(N(data!AW62), 0)</f>
        <v>1714925</v>
      </c>
      <c r="I48" s="198">
        <f>ROUND(N(data!AW63), 0)</f>
        <v>249031</v>
      </c>
      <c r="J48" s="198">
        <f>ROUND(N(data!AW64), 0)</f>
        <v>596457</v>
      </c>
      <c r="K48" s="198">
        <f>ROUND(N(data!AW65), 0)</f>
        <v>0</v>
      </c>
      <c r="L48" s="198">
        <f>ROUND(N(data!AW66), 0)</f>
        <v>38447</v>
      </c>
      <c r="M48" s="198">
        <f>ROUND(N(data!AW67), 0)</f>
        <v>0</v>
      </c>
      <c r="N48" s="198">
        <f>ROUND(N(data!AW68), 0)</f>
        <v>5722</v>
      </c>
      <c r="O48" s="198">
        <f>ROUND(N(data!AW69), 0)</f>
        <v>224821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224821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207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0.98</v>
      </c>
      <c r="G49" s="198">
        <f>ROUND(N(data!AX61), 0)</f>
        <v>50046</v>
      </c>
      <c r="H49" s="198">
        <f>ROUND(N(data!AX62), 0)</f>
        <v>11893</v>
      </c>
      <c r="I49" s="198">
        <f>ROUND(N(data!AX63), 0)</f>
        <v>0</v>
      </c>
      <c r="J49" s="198">
        <f>ROUND(N(data!AX64), 0)</f>
        <v>36864</v>
      </c>
      <c r="K49" s="198">
        <f>ROUND(N(data!AX65), 0)</f>
        <v>0</v>
      </c>
      <c r="L49" s="198">
        <f>ROUND(N(data!AX66), 0)</f>
        <v>366</v>
      </c>
      <c r="M49" s="198">
        <f>ROUND(N(data!AX67), 0)</f>
        <v>0</v>
      </c>
      <c r="N49" s="198">
        <f>ROUND(N(data!AX68), 0)</f>
        <v>458036</v>
      </c>
      <c r="O49" s="198">
        <f>ROUND(N(data!AX69), 0)</f>
        <v>7483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7483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207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0</v>
      </c>
      <c r="F50" s="271">
        <f>ROUND(N(data!AY60), 2)</f>
        <v>41.28</v>
      </c>
      <c r="G50" s="198">
        <f>ROUND(N(data!AY61), 0)</f>
        <v>2449976</v>
      </c>
      <c r="H50" s="198">
        <f>ROUND(N(data!AY62), 0)</f>
        <v>582220</v>
      </c>
      <c r="I50" s="198">
        <f>ROUND(N(data!AY63), 0)</f>
        <v>0</v>
      </c>
      <c r="J50" s="198">
        <f>ROUND(N(data!AY64), 0)</f>
        <v>-501575</v>
      </c>
      <c r="K50" s="198">
        <f>ROUND(N(data!AY65), 0)</f>
        <v>0</v>
      </c>
      <c r="L50" s="198">
        <f>ROUND(N(data!AY66), 0)</f>
        <v>1686779</v>
      </c>
      <c r="M50" s="198">
        <f>ROUND(N(data!AY67), 0)</f>
        <v>372116</v>
      </c>
      <c r="N50" s="198">
        <f>ROUND(N(data!AY68), 0)</f>
        <v>0</v>
      </c>
      <c r="O50" s="198">
        <f>ROUND(N(data!AY69), 0)</f>
        <v>1416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1416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8913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207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207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2045</v>
      </c>
      <c r="K52" s="198">
        <f>ROUND(N(data!BA65), 0)</f>
        <v>0</v>
      </c>
      <c r="L52" s="198">
        <f>ROUND(N(data!BA66), 0)</f>
        <v>1400981</v>
      </c>
      <c r="M52" s="198">
        <f>ROUND(N(data!BA67), 0)</f>
        <v>52396</v>
      </c>
      <c r="N52" s="198">
        <f>ROUND(N(data!BA68), 0)</f>
        <v>3526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1255</v>
      </c>
      <c r="AH52" s="198">
        <f>ROUND(N(data!BA91), 0)</f>
        <v>0</v>
      </c>
      <c r="AI52" s="198">
        <f>ROUND(N(data!BA92), 0)</f>
        <v>474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207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207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63221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207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9.11</v>
      </c>
      <c r="G55" s="198">
        <f>ROUND(N(data!BD61), 0)</f>
        <v>752275</v>
      </c>
      <c r="H55" s="198">
        <f>ROUND(N(data!BD62), 0)</f>
        <v>178773</v>
      </c>
      <c r="I55" s="198">
        <f>ROUND(N(data!BD63), 0)</f>
        <v>0</v>
      </c>
      <c r="J55" s="198">
        <f>ROUND(N(data!BD64), 0)</f>
        <v>-243348</v>
      </c>
      <c r="K55" s="198">
        <f>ROUND(N(data!BD65), 0)</f>
        <v>80</v>
      </c>
      <c r="L55" s="198">
        <f>ROUND(N(data!BD66), 0)</f>
        <v>65176</v>
      </c>
      <c r="M55" s="198">
        <f>ROUND(N(data!BD67), 0)</f>
        <v>253421</v>
      </c>
      <c r="N55" s="198">
        <f>ROUND(N(data!BD68), 0)</f>
        <v>0</v>
      </c>
      <c r="O55" s="198">
        <f>ROUND(N(data!BD69), 0)</f>
        <v>60390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60390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6070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207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794314</v>
      </c>
      <c r="F56" s="271">
        <f>ROUND(N(data!BE60), 2)</f>
        <v>45.51</v>
      </c>
      <c r="G56" s="198">
        <f>ROUND(N(data!BE61), 0)</f>
        <v>3497492</v>
      </c>
      <c r="H56" s="198">
        <f>ROUND(N(data!BE62), 0)</f>
        <v>831154</v>
      </c>
      <c r="I56" s="198">
        <f>ROUND(N(data!BE63), 0)</f>
        <v>208080</v>
      </c>
      <c r="J56" s="198">
        <f>ROUND(N(data!BE64), 0)</f>
        <v>590973</v>
      </c>
      <c r="K56" s="198">
        <f>ROUND(N(data!BE65), 0)</f>
        <v>2103</v>
      </c>
      <c r="L56" s="198">
        <f>ROUND(N(data!BE66), 0)</f>
        <v>3505983</v>
      </c>
      <c r="M56" s="198">
        <f>ROUND(N(data!BE67), 0)</f>
        <v>9354789</v>
      </c>
      <c r="N56" s="198">
        <f>ROUND(N(data!BE68), 0)</f>
        <v>83633</v>
      </c>
      <c r="O56" s="198">
        <f>ROUND(N(data!BE69), 0)</f>
        <v>39171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39171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224068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207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52.99</v>
      </c>
      <c r="G57" s="198">
        <f>ROUND(N(data!BF61), 0)</f>
        <v>2436881</v>
      </c>
      <c r="H57" s="198">
        <f>ROUND(N(data!BF62), 0)</f>
        <v>579108</v>
      </c>
      <c r="I57" s="198">
        <f>ROUND(N(data!BF63), 0)</f>
        <v>0</v>
      </c>
      <c r="J57" s="198">
        <f>ROUND(N(data!BF64), 0)</f>
        <v>477758</v>
      </c>
      <c r="K57" s="198">
        <f>ROUND(N(data!BF65), 0)</f>
        <v>0</v>
      </c>
      <c r="L57" s="198">
        <f>ROUND(N(data!BF66), 0)</f>
        <v>1215425</v>
      </c>
      <c r="M57" s="198">
        <f>ROUND(N(data!BF67), 0)</f>
        <v>141114</v>
      </c>
      <c r="N57" s="198">
        <f>ROUND(N(data!BF68), 0)</f>
        <v>0</v>
      </c>
      <c r="O57" s="198">
        <f>ROUND(N(data!BF69), 0)</f>
        <v>65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65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3380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207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57.21</v>
      </c>
      <c r="G58" s="198">
        <f>ROUND(N(data!BG61), 0)</f>
        <v>3002097</v>
      </c>
      <c r="H58" s="198">
        <f>ROUND(N(data!BG62), 0)</f>
        <v>713427</v>
      </c>
      <c r="I58" s="198">
        <f>ROUND(N(data!BG63), 0)</f>
        <v>0</v>
      </c>
      <c r="J58" s="198">
        <f>ROUND(N(data!BG64), 0)</f>
        <v>2907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207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93.75</v>
      </c>
      <c r="G59" s="198">
        <f>ROUND(N(data!BH61), 0)</f>
        <v>10427727</v>
      </c>
      <c r="H59" s="198">
        <f>ROUND(N(data!BH62), 0)</f>
        <v>2478076</v>
      </c>
      <c r="I59" s="198">
        <f>ROUND(N(data!BH63), 0)</f>
        <v>213034</v>
      </c>
      <c r="J59" s="198">
        <f>ROUND(N(data!BH64), 0)</f>
        <v>818980</v>
      </c>
      <c r="K59" s="198">
        <f>ROUND(N(data!BH65), 0)</f>
        <v>229728</v>
      </c>
      <c r="L59" s="198">
        <f>ROUND(N(data!BH66), 0)</f>
        <v>10807972</v>
      </c>
      <c r="M59" s="198">
        <f>ROUND(N(data!BH67), 0)</f>
        <v>372074</v>
      </c>
      <c r="N59" s="198">
        <f>ROUND(N(data!BH68), 0)</f>
        <v>7275</v>
      </c>
      <c r="O59" s="198">
        <f>ROUND(N(data!BH69), 0)</f>
        <v>5720934</v>
      </c>
      <c r="P59" s="198">
        <f>ROUND(N(data!BH70), 0)</f>
        <v>0</v>
      </c>
      <c r="Q59" s="198">
        <f>ROUND(N(data!BH71), 0)</f>
        <v>0</v>
      </c>
      <c r="R59" s="198">
        <f>ROUND(N(data!BH72), 0)</f>
        <v>3013368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120555</v>
      </c>
      <c r="AA59" s="198">
        <f>ROUND(N(data!BH81), 0)</f>
        <v>1570</v>
      </c>
      <c r="AB59" s="198">
        <f>ROUND(N(data!BH82), 0)</f>
        <v>0</v>
      </c>
      <c r="AC59" s="198">
        <f>ROUND(N(data!BH83), 0)</f>
        <v>2585441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8912</v>
      </c>
      <c r="AH59" s="198">
        <f>ROUND(N(data!BH91), 0)</f>
        <v>0</v>
      </c>
      <c r="AI59" s="198">
        <f>ROUND(N(data!BH92), 0)</f>
        <v>3368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207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13.81</v>
      </c>
      <c r="G60" s="198">
        <f>ROUND(N(data!BI61), 0)</f>
        <v>1569835</v>
      </c>
      <c r="H60" s="198">
        <f>ROUND(N(data!BI62), 0)</f>
        <v>373060</v>
      </c>
      <c r="I60" s="198">
        <f>ROUND(N(data!BI63), 0)</f>
        <v>65280</v>
      </c>
      <c r="J60" s="198">
        <f>ROUND(N(data!BI64), 0)</f>
        <v>692</v>
      </c>
      <c r="K60" s="198">
        <f>ROUND(N(data!BI65), 0)</f>
        <v>0</v>
      </c>
      <c r="L60" s="198">
        <f>ROUND(N(data!BI66), 0)</f>
        <v>160468</v>
      </c>
      <c r="M60" s="198">
        <f>ROUND(N(data!BI67), 0)</f>
        <v>63251</v>
      </c>
      <c r="N60" s="198">
        <f>ROUND(N(data!BI68), 0)</f>
        <v>0</v>
      </c>
      <c r="O60" s="198">
        <f>ROUND(N(data!BI69), 0)</f>
        <v>27765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27765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1515</v>
      </c>
      <c r="AH60" s="198">
        <f>ROUND(N(data!BI91), 0)</f>
        <v>0</v>
      </c>
      <c r="AI60" s="198">
        <f>ROUND(N(data!BI92), 0)</f>
        <v>573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207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21.39</v>
      </c>
      <c r="G61" s="198">
        <f>ROUND(N(data!BJ61), 0)</f>
        <v>2189639</v>
      </c>
      <c r="H61" s="198">
        <f>ROUND(N(data!BJ62), 0)</f>
        <v>520352</v>
      </c>
      <c r="I61" s="198">
        <f>ROUND(N(data!BJ63), 0)</f>
        <v>147057</v>
      </c>
      <c r="J61" s="198">
        <f>ROUND(N(data!BJ64), 0)</f>
        <v>10211</v>
      </c>
      <c r="K61" s="198">
        <f>ROUND(N(data!BJ65), 0)</f>
        <v>0</v>
      </c>
      <c r="L61" s="198">
        <f>ROUND(N(data!BJ66), 0)</f>
        <v>7839</v>
      </c>
      <c r="M61" s="198">
        <f>ROUND(N(data!BJ67), 0)</f>
        <v>409190</v>
      </c>
      <c r="N61" s="198">
        <f>ROUND(N(data!BJ68), 0)</f>
        <v>0</v>
      </c>
      <c r="O61" s="198">
        <f>ROUND(N(data!BJ69), 0)</f>
        <v>13246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13246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9801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207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56.14</v>
      </c>
      <c r="G62" s="198">
        <f>ROUND(N(data!BK61), 0)</f>
        <v>3860854</v>
      </c>
      <c r="H62" s="198">
        <f>ROUND(N(data!BK62), 0)</f>
        <v>917505</v>
      </c>
      <c r="I62" s="198">
        <f>ROUND(N(data!BK63), 0)</f>
        <v>18966</v>
      </c>
      <c r="J62" s="198">
        <f>ROUND(N(data!BK64), 0)</f>
        <v>22607</v>
      </c>
      <c r="K62" s="198">
        <f>ROUND(N(data!BK65), 0)</f>
        <v>0</v>
      </c>
      <c r="L62" s="198">
        <f>ROUND(N(data!BK66), 0)</f>
        <v>671657</v>
      </c>
      <c r="M62" s="198">
        <f>ROUND(N(data!BK67), 0)</f>
        <v>81370</v>
      </c>
      <c r="N62" s="198">
        <f>ROUND(N(data!BK68), 0)</f>
        <v>0</v>
      </c>
      <c r="O62" s="198">
        <f>ROUND(N(data!BK69), 0)</f>
        <v>12220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12220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1949</v>
      </c>
      <c r="AH62" s="198">
        <f>ROUND(N(data!BK91), 0)</f>
        <v>0</v>
      </c>
      <c r="AI62" s="198">
        <f>ROUND(N(data!BK92), 0)</f>
        <v>737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207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74.3</v>
      </c>
      <c r="G63" s="198">
        <f>ROUND(N(data!BL61), 0)</f>
        <v>4289301</v>
      </c>
      <c r="H63" s="198">
        <f>ROUND(N(data!BL62), 0)</f>
        <v>1019322</v>
      </c>
      <c r="I63" s="198">
        <f>ROUND(N(data!BL63), 0)</f>
        <v>0</v>
      </c>
      <c r="J63" s="198">
        <f>ROUND(N(data!BL64), 0)</f>
        <v>36952</v>
      </c>
      <c r="K63" s="198">
        <f>ROUND(N(data!BL65), 0)</f>
        <v>0</v>
      </c>
      <c r="L63" s="198">
        <f>ROUND(N(data!BL66), 0)</f>
        <v>371780</v>
      </c>
      <c r="M63" s="198">
        <f>ROUND(N(data!BL67), 0)</f>
        <v>113935</v>
      </c>
      <c r="N63" s="198">
        <f>ROUND(N(data!BL68), 0)</f>
        <v>0</v>
      </c>
      <c r="O63" s="198">
        <f>ROUND(N(data!BL69), 0)</f>
        <v>1215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1215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2729</v>
      </c>
      <c r="AH63" s="198">
        <f>ROUND(N(data!BL91), 0)</f>
        <v>0</v>
      </c>
      <c r="AI63" s="198">
        <f>ROUND(N(data!BL92), 0)</f>
        <v>1031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207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207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23.46</v>
      </c>
      <c r="G65" s="198">
        <f>ROUND(N(data!BN61), 0)</f>
        <v>5939812</v>
      </c>
      <c r="H65" s="198">
        <f>ROUND(N(data!BN62), 0)</f>
        <v>1411555</v>
      </c>
      <c r="I65" s="198">
        <f>ROUND(N(data!BN63), 0)</f>
        <v>215548</v>
      </c>
      <c r="J65" s="198">
        <f>ROUND(N(data!BN64), 0)</f>
        <v>111616</v>
      </c>
      <c r="K65" s="198">
        <f>ROUND(N(data!BN65), 0)</f>
        <v>0</v>
      </c>
      <c r="L65" s="198">
        <f>ROUND(N(data!BN66), 0)</f>
        <v>651196</v>
      </c>
      <c r="M65" s="198">
        <f>ROUND(N(data!BN67), 0)</f>
        <v>209250</v>
      </c>
      <c r="N65" s="198">
        <f>ROUND(N(data!BN68), 0)</f>
        <v>247</v>
      </c>
      <c r="O65" s="198">
        <f>ROUND(N(data!BN69), 0)</f>
        <v>873132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1661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871471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5012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207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4.34</v>
      </c>
      <c r="G66" s="198">
        <f>ROUND(N(data!BO61), 0)</f>
        <v>400212</v>
      </c>
      <c r="H66" s="198">
        <f>ROUND(N(data!BO62), 0)</f>
        <v>95108</v>
      </c>
      <c r="I66" s="198">
        <f>ROUND(N(data!BO63), 0)</f>
        <v>0</v>
      </c>
      <c r="J66" s="198">
        <f>ROUND(N(data!BO64), 0)</f>
        <v>112513</v>
      </c>
      <c r="K66" s="198">
        <f>ROUND(N(data!BO65), 0)</f>
        <v>0</v>
      </c>
      <c r="L66" s="198">
        <f>ROUND(N(data!BO66), 0)</f>
        <v>24620</v>
      </c>
      <c r="M66" s="198">
        <f>ROUND(N(data!BO67), 0)</f>
        <v>0</v>
      </c>
      <c r="N66" s="198">
        <f>ROUND(N(data!BO68), 0)</f>
        <v>0</v>
      </c>
      <c r="O66" s="198">
        <f>ROUND(N(data!BO69), 0)</f>
        <v>1582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1582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207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6</v>
      </c>
      <c r="G67" s="198">
        <f>ROUND(N(data!BP61), 0)</f>
        <v>676441</v>
      </c>
      <c r="H67" s="198">
        <f>ROUND(N(data!BP62), 0)</f>
        <v>160751</v>
      </c>
      <c r="I67" s="198">
        <f>ROUND(N(data!BP63), 0)</f>
        <v>0</v>
      </c>
      <c r="J67" s="198">
        <f>ROUND(N(data!BP64), 0)</f>
        <v>12559</v>
      </c>
      <c r="K67" s="198">
        <f>ROUND(N(data!BP65), 0)</f>
        <v>0</v>
      </c>
      <c r="L67" s="198">
        <f>ROUND(N(data!BP66), 0)</f>
        <v>1929814</v>
      </c>
      <c r="M67" s="198">
        <f>ROUND(N(data!BP67), 0)</f>
        <v>19497</v>
      </c>
      <c r="N67" s="198">
        <f>ROUND(N(data!BP68), 0)</f>
        <v>3580</v>
      </c>
      <c r="O67" s="198">
        <f>ROUND(N(data!BP69), 0)</f>
        <v>17660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17660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467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207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207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21.15</v>
      </c>
      <c r="G69" s="198">
        <f>ROUND(N(data!BR61), 0)</f>
        <v>2089954</v>
      </c>
      <c r="H69" s="198">
        <f>ROUND(N(data!BR62), 0)</f>
        <v>496663</v>
      </c>
      <c r="I69" s="198">
        <f>ROUND(N(data!BR63), 0)</f>
        <v>202751</v>
      </c>
      <c r="J69" s="198">
        <f>ROUND(N(data!BR64), 0)</f>
        <v>58974</v>
      </c>
      <c r="K69" s="198">
        <f>ROUND(N(data!BR65), 0)</f>
        <v>0</v>
      </c>
      <c r="L69" s="198">
        <f>ROUND(N(data!BR66), 0)</f>
        <v>285738</v>
      </c>
      <c r="M69" s="198">
        <f>ROUND(N(data!BR67), 0)</f>
        <v>148796</v>
      </c>
      <c r="N69" s="198">
        <f>ROUND(N(data!BR68), 0)</f>
        <v>8864</v>
      </c>
      <c r="O69" s="198">
        <f>ROUND(N(data!BR69), 0)</f>
        <v>858209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802436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55773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3564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207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6.1</v>
      </c>
      <c r="G70" s="198">
        <f>ROUND(N(data!BS61), 0)</f>
        <v>389178</v>
      </c>
      <c r="H70" s="198">
        <f>ROUND(N(data!BS62), 0)</f>
        <v>92485</v>
      </c>
      <c r="I70" s="198">
        <f>ROUND(N(data!BS63), 0)</f>
        <v>0</v>
      </c>
      <c r="J70" s="198">
        <f>ROUND(N(data!BS64), 0)</f>
        <v>147</v>
      </c>
      <c r="K70" s="198">
        <f>ROUND(N(data!BS65), 0)</f>
        <v>0</v>
      </c>
      <c r="L70" s="198">
        <f>ROUND(N(data!BS66), 0)</f>
        <v>1674</v>
      </c>
      <c r="M70" s="198">
        <f>ROUND(N(data!BS67), 0)</f>
        <v>158816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3804</v>
      </c>
      <c r="AH70" s="198">
        <f>ROUND(N(data!BS91), 0)</f>
        <v>0</v>
      </c>
      <c r="AI70" s="198">
        <f>ROUND(N(data!BS92), 0)</f>
        <v>1438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207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207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207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59.6</v>
      </c>
      <c r="G73" s="198">
        <f>ROUND(N(data!BV61), 0)</f>
        <v>4174721</v>
      </c>
      <c r="H73" s="198">
        <f>ROUND(N(data!BV62), 0)</f>
        <v>992093</v>
      </c>
      <c r="I73" s="198">
        <f>ROUND(N(data!BV63), 0)</f>
        <v>375742</v>
      </c>
      <c r="J73" s="198">
        <f>ROUND(N(data!BV64), 0)</f>
        <v>15064</v>
      </c>
      <c r="K73" s="198">
        <f>ROUND(N(data!BV65), 0)</f>
        <v>0</v>
      </c>
      <c r="L73" s="198">
        <f>ROUND(N(data!BV66), 0)</f>
        <v>37236</v>
      </c>
      <c r="M73" s="198">
        <f>ROUND(N(data!BV67), 0)</f>
        <v>282646</v>
      </c>
      <c r="N73" s="198">
        <f>ROUND(N(data!BV68), 0)</f>
        <v>0</v>
      </c>
      <c r="O73" s="198">
        <f>ROUND(N(data!BV69), 0)</f>
        <v>5349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5349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6770</v>
      </c>
      <c r="AH73" s="198">
        <f>ROUND(N(data!BV91), 0)</f>
        <v>0</v>
      </c>
      <c r="AI73" s="198">
        <f>ROUND(N(data!BV92), 0)</f>
        <v>2558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207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4.34</v>
      </c>
      <c r="G74" s="198">
        <f>ROUND(N(data!BW61), 0)</f>
        <v>481479</v>
      </c>
      <c r="H74" s="198">
        <f>ROUND(N(data!BW62), 0)</f>
        <v>114420</v>
      </c>
      <c r="I74" s="198">
        <f>ROUND(N(data!BW63), 0)</f>
        <v>188962</v>
      </c>
      <c r="J74" s="198">
        <f>ROUND(N(data!BW64), 0)</f>
        <v>6604</v>
      </c>
      <c r="K74" s="198">
        <f>ROUND(N(data!BW65), 0)</f>
        <v>0</v>
      </c>
      <c r="L74" s="198">
        <f>ROUND(N(data!BW66), 0)</f>
        <v>127152</v>
      </c>
      <c r="M74" s="198">
        <f>ROUND(N(data!BW67), 0)</f>
        <v>41583</v>
      </c>
      <c r="N74" s="198">
        <f>ROUND(N(data!BW68), 0)</f>
        <v>0</v>
      </c>
      <c r="O74" s="198">
        <f>ROUND(N(data!BW69), 0)</f>
        <v>196051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191261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4790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996</v>
      </c>
      <c r="AH74" s="198">
        <f>ROUND(N(data!BW91), 0)</f>
        <v>0</v>
      </c>
      <c r="AI74" s="198">
        <f>ROUND(N(data!BW92), 0)</f>
        <v>376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207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62.25</v>
      </c>
      <c r="G75" s="198">
        <f>ROUND(N(data!BX61), 0)</f>
        <v>7404570</v>
      </c>
      <c r="H75" s="198">
        <f>ROUND(N(data!BX62), 0)</f>
        <v>1759644</v>
      </c>
      <c r="I75" s="198">
        <f>ROUND(N(data!BX63), 0)</f>
        <v>59003</v>
      </c>
      <c r="J75" s="198">
        <f>ROUND(N(data!BX64), 0)</f>
        <v>99522</v>
      </c>
      <c r="K75" s="198">
        <f>ROUND(N(data!BX65), 0)</f>
        <v>0</v>
      </c>
      <c r="L75" s="198">
        <f>ROUND(N(data!BX66), 0)</f>
        <v>1080650</v>
      </c>
      <c r="M75" s="198">
        <f>ROUND(N(data!BX67), 0)</f>
        <v>91265</v>
      </c>
      <c r="N75" s="198">
        <f>ROUND(N(data!BX68), 0)</f>
        <v>0</v>
      </c>
      <c r="O75" s="198">
        <f>ROUND(N(data!BX69), 0)</f>
        <v>110578</v>
      </c>
      <c r="P75" s="198">
        <f>ROUND(N(data!BX70), 0)</f>
        <v>0</v>
      </c>
      <c r="Q75" s="198">
        <f>ROUND(N(data!BX71), 0)</f>
        <v>32946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77632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2186</v>
      </c>
      <c r="AH75" s="198">
        <f>ROUND(N(data!BX91), 0)</f>
        <v>0</v>
      </c>
      <c r="AI75" s="198">
        <f>ROUND(N(data!BX92), 0)</f>
        <v>826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207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24.39</v>
      </c>
      <c r="G76" s="198">
        <f>ROUND(N(data!BY61), 0)</f>
        <v>3247197</v>
      </c>
      <c r="H76" s="198">
        <f>ROUND(N(data!BY62), 0)</f>
        <v>771674</v>
      </c>
      <c r="I76" s="198">
        <f>ROUND(N(data!BY63), 0)</f>
        <v>0</v>
      </c>
      <c r="J76" s="198">
        <f>ROUND(N(data!BY64), 0)</f>
        <v>22052</v>
      </c>
      <c r="K76" s="198">
        <f>ROUND(N(data!BY65), 0)</f>
        <v>0</v>
      </c>
      <c r="L76" s="198">
        <f>ROUND(N(data!BY66), 0)</f>
        <v>11020</v>
      </c>
      <c r="M76" s="198">
        <f>ROUND(N(data!BY67), 0)</f>
        <v>73563</v>
      </c>
      <c r="N76" s="198">
        <f>ROUND(N(data!BY68), 0)</f>
        <v>0</v>
      </c>
      <c r="O76" s="198">
        <f>ROUND(N(data!BY69), 0)</f>
        <v>78493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78493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1762</v>
      </c>
      <c r="AH76" s="198">
        <f>ROUND(N(data!BY91), 0)</f>
        <v>0</v>
      </c>
      <c r="AI76" s="198">
        <f>ROUND(N(data!BY92), 0)</f>
        <v>666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207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11.7</v>
      </c>
      <c r="G77" s="198">
        <f>ROUND(N(data!BZ61), 0)</f>
        <v>965482</v>
      </c>
      <c r="H77" s="198">
        <f>ROUND(N(data!BZ62), 0)</f>
        <v>229440</v>
      </c>
      <c r="I77" s="198">
        <f>ROUND(N(data!BZ63), 0)</f>
        <v>143807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1562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1562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207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207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207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5</v>
      </c>
      <c r="G80" s="198">
        <f>ROUND(N(data!CC61), 0)</f>
        <v>4303577</v>
      </c>
      <c r="H80" s="198">
        <f>ROUND(N(data!CC62), 0)</f>
        <v>1022715</v>
      </c>
      <c r="I80" s="198">
        <f>ROUND(N(data!CC63), 0)</f>
        <v>388894</v>
      </c>
      <c r="J80" s="198">
        <f>ROUND(N(data!CC64), 0)</f>
        <v>785547</v>
      </c>
      <c r="K80" s="198">
        <f>ROUND(N(data!CC65), 0)</f>
        <v>3374431</v>
      </c>
      <c r="L80" s="198">
        <f>ROUND(N(data!CC66), 0)</f>
        <v>1272569</v>
      </c>
      <c r="M80" s="198">
        <f>ROUND(N(data!CC67), 0)</f>
        <v>4284154</v>
      </c>
      <c r="N80" s="198">
        <f>ROUND(N(data!CC68), 0)</f>
        <v>257780</v>
      </c>
      <c r="O80" s="198">
        <f>ROUND(N(data!CC69), 0)</f>
        <v>9410787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434468</v>
      </c>
      <c r="AA80" s="198">
        <f>ROUND(N(data!CC81), 0)</f>
        <v>3678716</v>
      </c>
      <c r="AB80" s="198">
        <f>ROUND(N(data!CC82), 0)</f>
        <v>0</v>
      </c>
      <c r="AC80" s="198">
        <f>ROUND(N(data!CC83), 0)</f>
        <v>5297603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102615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O23" sqref="O23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SKAGIT REGIONAL HEALTH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H-207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PO BOX 1376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PO BOX 1376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MT. VERNON,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2ZfHOAXrqign5AY2mJH+r9oFDMMUarMRHby1N2SsrrFcWQkQte8A6iGfSL9q2QV6p3XMHCVIbPvkCWQHVVI31g==" saltValue="xqHGO7cTt5Q09knfv/kaS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0" zoomScale="85" zoomScaleNormal="85" workbookViewId="0">
      <selection activeCell="I58" sqref="I5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207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4626629</v>
      </c>
      <c r="C15" s="228">
        <f>data!C85</f>
        <v>4439203</v>
      </c>
      <c r="D15" s="228">
        <f>ROUND(N('Prior Year'!C59), 0)</f>
        <v>2332</v>
      </c>
      <c r="E15" s="1">
        <f>data!C59</f>
        <v>2326</v>
      </c>
      <c r="F15" s="205">
        <f t="shared" ref="F15:F59" si="0">IF(B15=0,"",IF(D15=0,"",B15/D15))</f>
        <v>1983.9746998284734</v>
      </c>
      <c r="G15" s="205">
        <f t="shared" ref="G15:G29" si="1">IF(C15=0,"",IF(E15=0,"",C15/E15))</f>
        <v>1908.5137575236458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35021110</v>
      </c>
      <c r="C17" s="228">
        <f>data!E85</f>
        <v>38748555</v>
      </c>
      <c r="D17" s="228">
        <f>ROUND(N('Prior Year'!E59), 0)</f>
        <v>30879</v>
      </c>
      <c r="E17" s="1">
        <f>data!E59</f>
        <v>31827</v>
      </c>
      <c r="F17" s="205">
        <f t="shared" si="0"/>
        <v>1134.1400304414003</v>
      </c>
      <c r="G17" s="205">
        <f t="shared" si="1"/>
        <v>1217.4743142614761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6403635</v>
      </c>
      <c r="C18" s="228">
        <f>data!F85</f>
        <v>8060674</v>
      </c>
      <c r="D18" s="228">
        <f>ROUND(N('Prior Year'!F59), 0)</f>
        <v>1872</v>
      </c>
      <c r="E18" s="1">
        <f>data!F59</f>
        <v>2170</v>
      </c>
      <c r="F18" s="205">
        <f t="shared" si="0"/>
        <v>3420.7451923076924</v>
      </c>
      <c r="G18" s="205">
        <f t="shared" si="1"/>
        <v>3714.5963133640553</v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3545695</v>
      </c>
      <c r="C20" s="228">
        <f>data!H85</f>
        <v>3831914</v>
      </c>
      <c r="D20" s="228">
        <f>ROUND(N('Prior Year'!H59), 0)</f>
        <v>3867</v>
      </c>
      <c r="E20" s="1">
        <f>data!H59</f>
        <v>4068</v>
      </c>
      <c r="F20" s="205">
        <f t="shared" si="0"/>
        <v>916.91104215153871</v>
      </c>
      <c r="G20" s="205">
        <f t="shared" si="1"/>
        <v>941.96509341199612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1815610</v>
      </c>
      <c r="C22" s="228">
        <f>data!J85</f>
        <v>1179920</v>
      </c>
      <c r="D22" s="228">
        <f>ROUND(N('Prior Year'!J59), 0)</f>
        <v>2420</v>
      </c>
      <c r="E22" s="1">
        <f>data!J59</f>
        <v>2863</v>
      </c>
      <c r="F22" s="205">
        <f t="shared" si="0"/>
        <v>750.25206611570252</v>
      </c>
      <c r="G22" s="205">
        <f t="shared" si="1"/>
        <v>412.12713936430316</v>
      </c>
      <c r="H22" s="6">
        <f t="shared" si="2"/>
        <v>-0.45068176686534356</v>
      </c>
      <c r="I22" s="228" t="s">
        <v>1380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2254347</v>
      </c>
      <c r="C27" s="228">
        <f>data!O85</f>
        <v>2152881</v>
      </c>
      <c r="D27" s="228">
        <f>ROUND(N('Prior Year'!O59), 0)</f>
        <v>888</v>
      </c>
      <c r="E27" s="1">
        <f>data!O59</f>
        <v>1052</v>
      </c>
      <c r="F27" s="205">
        <f t="shared" si="0"/>
        <v>2538.6790540540542</v>
      </c>
      <c r="G27" s="205">
        <f t="shared" si="1"/>
        <v>2046.4648288973383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25838029</v>
      </c>
      <c r="C28" s="228">
        <f>data!P85</f>
        <v>29838712</v>
      </c>
      <c r="D28" s="228">
        <f>ROUND(N('Prior Year'!P59), 0)</f>
        <v>676462</v>
      </c>
      <c r="E28" s="1">
        <f>data!P59</f>
        <v>757238</v>
      </c>
      <c r="F28" s="205">
        <f t="shared" si="0"/>
        <v>38.195832138390628</v>
      </c>
      <c r="G28" s="205">
        <f t="shared" si="1"/>
        <v>39.404668017188783</v>
      </c>
      <c r="H28" s="6" t="str">
        <f t="shared" si="2"/>
        <v/>
      </c>
      <c r="I28" s="228"/>
      <c r="M28" s="7"/>
    </row>
    <row r="29" spans="1:13" x14ac:dyDescent="0.25">
      <c r="A29" s="1" t="s">
        <v>746</v>
      </c>
      <c r="B29" s="228">
        <f>ROUND(N('Prior Year'!Q85), 0)</f>
        <v>4339120</v>
      </c>
      <c r="C29" s="228">
        <f>data!Q85</f>
        <v>5317122</v>
      </c>
      <c r="D29" s="228">
        <f>ROUND(N('Prior Year'!Q59), 0)</f>
        <v>324321</v>
      </c>
      <c r="E29" s="1">
        <f>data!Q59</f>
        <v>370835</v>
      </c>
      <c r="F29" s="205">
        <f t="shared" si="0"/>
        <v>13.37909046901064</v>
      </c>
      <c r="G29" s="205">
        <f t="shared" si="1"/>
        <v>14.338242075316515</v>
      </c>
      <c r="H29" s="6" t="str">
        <f t="shared" si="2"/>
        <v/>
      </c>
      <c r="I29" s="228"/>
      <c r="M29" s="7"/>
    </row>
    <row r="30" spans="1:13" x14ac:dyDescent="0.25">
      <c r="A30" s="1" t="s">
        <v>747</v>
      </c>
      <c r="B30" s="228">
        <f>ROUND(N('Prior Year'!R85), 0)</f>
        <v>2664627</v>
      </c>
      <c r="C30" s="228">
        <f>data!R85</f>
        <v>4782527</v>
      </c>
      <c r="D30" s="228">
        <f>ROUND(N('Prior Year'!R59), 0)</f>
        <v>897533</v>
      </c>
      <c r="E30" s="1">
        <f>data!R59</f>
        <v>1072133</v>
      </c>
      <c r="F30" s="205">
        <f t="shared" si="0"/>
        <v>2.9688345720992988</v>
      </c>
      <c r="G30" s="205">
        <f>IFERROR(IF(C30=0,"",IF(E30=0,"",C30/E30)),"")</f>
        <v>4.4607590662725611</v>
      </c>
      <c r="H30" s="6">
        <f t="shared" si="2"/>
        <v>0.50252867175361149</v>
      </c>
      <c r="I30" s="228" t="s">
        <v>1369</v>
      </c>
      <c r="M30" s="7"/>
    </row>
    <row r="31" spans="1:13" x14ac:dyDescent="0.25">
      <c r="A31" s="1" t="s">
        <v>748</v>
      </c>
      <c r="B31" s="228">
        <f>ROUND(N('Prior Year'!S85), 0)</f>
        <v>3386411</v>
      </c>
      <c r="C31" s="228">
        <f>data!S85</f>
        <v>4508876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1070197</v>
      </c>
      <c r="C32" s="228">
        <f>data!T85</f>
        <v>1097145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17362794</v>
      </c>
      <c r="C33" s="228">
        <f>data!U85</f>
        <v>20027140</v>
      </c>
      <c r="D33" s="228">
        <f>ROUND(N('Prior Year'!U59), 0)</f>
        <v>927395</v>
      </c>
      <c r="E33" s="1">
        <f>data!U59</f>
        <v>1046565</v>
      </c>
      <c r="F33" s="205">
        <f t="shared" si="0"/>
        <v>18.722113015489626</v>
      </c>
      <c r="G33" s="205">
        <f t="shared" ref="G33:G69" si="4">IF(C33=0,"",IF(E33=0,"",C33/E33))</f>
        <v>19.136068949372472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/>
      <c r="M33" s="7"/>
    </row>
    <row r="34" spans="1:13" x14ac:dyDescent="0.25">
      <c r="A34" s="1" t="s">
        <v>752</v>
      </c>
      <c r="B34" s="228">
        <f>ROUND(N('Prior Year'!V85), 0)</f>
        <v>244692</v>
      </c>
      <c r="C34" s="228">
        <f>data!V85</f>
        <v>258277</v>
      </c>
      <c r="D34" s="228">
        <f>ROUND(N('Prior Year'!V59), 0)</f>
        <v>2212</v>
      </c>
      <c r="E34" s="1">
        <f>data!V59</f>
        <v>2648</v>
      </c>
      <c r="F34" s="205">
        <f t="shared" si="0"/>
        <v>110.62025316455696</v>
      </c>
      <c r="G34" s="205">
        <f t="shared" si="4"/>
        <v>97.536631419939582</v>
      </c>
      <c r="H34" s="6" t="str">
        <f t="shared" si="5"/>
        <v/>
      </c>
      <c r="I34" s="228"/>
      <c r="M34" s="7"/>
    </row>
    <row r="35" spans="1:13" x14ac:dyDescent="0.25">
      <c r="A35" s="1" t="s">
        <v>753</v>
      </c>
      <c r="B35" s="228">
        <f>ROUND(N('Prior Year'!W85), 0)</f>
        <v>3384000</v>
      </c>
      <c r="C35" s="228">
        <f>data!W85</f>
        <v>3921166</v>
      </c>
      <c r="D35" s="228">
        <f>ROUND(N('Prior Year'!W59), 0)</f>
        <v>95611</v>
      </c>
      <c r="E35" s="1">
        <f>data!W59</f>
        <v>118950.07</v>
      </c>
      <c r="F35" s="205">
        <f t="shared" si="0"/>
        <v>35.393417075441107</v>
      </c>
      <c r="G35" s="205">
        <f t="shared" si="4"/>
        <v>32.964806157743325</v>
      </c>
      <c r="H35" s="6" t="str">
        <f t="shared" si="5"/>
        <v/>
      </c>
      <c r="I35" s="228"/>
      <c r="M35" s="7"/>
    </row>
    <row r="36" spans="1:13" x14ac:dyDescent="0.25">
      <c r="A36" s="1" t="s">
        <v>754</v>
      </c>
      <c r="B36" s="228">
        <f>ROUND(N('Prior Year'!X85), 0)</f>
        <v>7163130</v>
      </c>
      <c r="C36" s="228">
        <f>data!X85</f>
        <v>8406868</v>
      </c>
      <c r="D36" s="228">
        <f>ROUND(N('Prior Year'!X59), 0)</f>
        <v>181491</v>
      </c>
      <c r="E36" s="1">
        <f>data!X59</f>
        <v>213471.98</v>
      </c>
      <c r="F36" s="205">
        <f t="shared" si="0"/>
        <v>39.468238094450967</v>
      </c>
      <c r="G36" s="205">
        <f t="shared" si="4"/>
        <v>39.381599402413372</v>
      </c>
      <c r="H36" s="6" t="str">
        <f t="shared" si="5"/>
        <v/>
      </c>
      <c r="I36" s="228"/>
      <c r="M36" s="7"/>
    </row>
    <row r="37" spans="1:13" x14ac:dyDescent="0.25">
      <c r="A37" s="1" t="s">
        <v>755</v>
      </c>
      <c r="B37" s="228">
        <f>ROUND(N('Prior Year'!Y85), 0)</f>
        <v>20732035</v>
      </c>
      <c r="C37" s="228">
        <f>data!Y85</f>
        <v>23733956</v>
      </c>
      <c r="D37" s="228">
        <f>ROUND(N('Prior Year'!Y59), 0)</f>
        <v>239184</v>
      </c>
      <c r="E37" s="1">
        <f>data!Y59</f>
        <v>260376.22000000003</v>
      </c>
      <c r="F37" s="205">
        <f t="shared" si="0"/>
        <v>86.67818499565189</v>
      </c>
      <c r="G37" s="205">
        <f t="shared" si="4"/>
        <v>91.152548416287772</v>
      </c>
      <c r="H37" s="6" t="str">
        <f t="shared" si="5"/>
        <v/>
      </c>
      <c r="I37" s="228"/>
      <c r="M37" s="7"/>
    </row>
    <row r="38" spans="1:13" x14ac:dyDescent="0.25">
      <c r="A38" s="1" t="s">
        <v>756</v>
      </c>
      <c r="B38" s="228">
        <f>ROUND(N('Prior Year'!Z85), 0)</f>
        <v>3855746</v>
      </c>
      <c r="C38" s="228">
        <f>data!Z85</f>
        <v>4154807</v>
      </c>
      <c r="D38" s="228">
        <f>ROUND(N('Prior Year'!Z59), 0)</f>
        <v>0</v>
      </c>
      <c r="E38" s="1">
        <f>data!Z59</f>
        <v>52478.78</v>
      </c>
      <c r="F38" s="205" t="str">
        <f t="shared" si="0"/>
        <v/>
      </c>
      <c r="G38" s="205">
        <f t="shared" si="4"/>
        <v>79.171181189806632</v>
      </c>
      <c r="H38" s="6" t="str">
        <f t="shared" si="5"/>
        <v/>
      </c>
      <c r="I38" s="228"/>
      <c r="M38" s="7"/>
    </row>
    <row r="39" spans="1:13" x14ac:dyDescent="0.25">
      <c r="A39" s="1" t="s">
        <v>757</v>
      </c>
      <c r="B39" s="228">
        <f>ROUND(N('Prior Year'!AA85), 0)</f>
        <v>1102580</v>
      </c>
      <c r="C39" s="228">
        <f>data!AA85</f>
        <v>1015097</v>
      </c>
      <c r="D39" s="228">
        <f>ROUND(N('Prior Year'!AA59), 0)</f>
        <v>22776</v>
      </c>
      <c r="E39" s="1">
        <f>data!AA59</f>
        <v>24107.3</v>
      </c>
      <c r="F39" s="205">
        <f t="shared" si="0"/>
        <v>48.409729539866525</v>
      </c>
      <c r="G39" s="205">
        <f t="shared" si="4"/>
        <v>42.107452929195723</v>
      </c>
      <c r="H39" s="6" t="str">
        <f t="shared" si="5"/>
        <v/>
      </c>
      <c r="I39" s="228"/>
      <c r="M39" s="7"/>
    </row>
    <row r="40" spans="1:13" x14ac:dyDescent="0.25">
      <c r="A40" s="1" t="s">
        <v>758</v>
      </c>
      <c r="B40" s="228">
        <f>ROUND(N('Prior Year'!AB85), 0)</f>
        <v>55267418</v>
      </c>
      <c r="C40" s="228">
        <f>data!AB85</f>
        <v>62497548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2970498</v>
      </c>
      <c r="C41" s="228">
        <f>data!AC85</f>
        <v>3223155</v>
      </c>
      <c r="D41" s="228">
        <f>ROUND(N('Prior Year'!AC59), 0)</f>
        <v>28906</v>
      </c>
      <c r="E41" s="1">
        <f>data!AC59</f>
        <v>29505</v>
      </c>
      <c r="F41" s="205">
        <f t="shared" si="0"/>
        <v>102.76406282432713</v>
      </c>
      <c r="G41" s="205">
        <f t="shared" si="4"/>
        <v>109.24097610574479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1160235</v>
      </c>
      <c r="C42" s="228">
        <f>data!AD85</f>
        <v>1253380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2396906</v>
      </c>
      <c r="C43" s="228">
        <f>data!AE85</f>
        <v>2652836</v>
      </c>
      <c r="D43" s="228">
        <f>ROUND(N('Prior Year'!AE59), 0)</f>
        <v>33791</v>
      </c>
      <c r="E43" s="1">
        <f>data!AE59</f>
        <v>34576</v>
      </c>
      <c r="F43" s="205">
        <f t="shared" si="0"/>
        <v>70.933266254328075</v>
      </c>
      <c r="G43" s="205">
        <f t="shared" si="4"/>
        <v>76.724780194354466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11695337</v>
      </c>
      <c r="C45" s="228">
        <f>data!AG85</f>
        <v>13260871</v>
      </c>
      <c r="D45" s="228">
        <f>ROUND(N('Prior Year'!AG59), 0)</f>
        <v>34170</v>
      </c>
      <c r="E45" s="1">
        <f>data!AG59</f>
        <v>36760</v>
      </c>
      <c r="F45" s="205">
        <f t="shared" si="0"/>
        <v>342.26915422885571</v>
      </c>
      <c r="G45" s="205">
        <f t="shared" si="4"/>
        <v>360.74186615886833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10227423</v>
      </c>
      <c r="C48" s="228">
        <f>data!AJ85</f>
        <v>12273074</v>
      </c>
      <c r="D48" s="228">
        <f>ROUND(N('Prior Year'!AJ59), 0)</f>
        <v>28467</v>
      </c>
      <c r="E48" s="1">
        <f>data!AJ59</f>
        <v>31355</v>
      </c>
      <c r="F48" s="205">
        <f t="shared" si="0"/>
        <v>359.27294762356411</v>
      </c>
      <c r="G48" s="205">
        <f t="shared" si="4"/>
        <v>391.42318609472176</v>
      </c>
      <c r="H48" s="6" t="str">
        <f t="shared" si="6"/>
        <v/>
      </c>
      <c r="I48" s="228"/>
      <c r="M48" s="7"/>
    </row>
    <row r="49" spans="1:13" x14ac:dyDescent="0.25">
      <c r="A49" s="1" t="s">
        <v>767</v>
      </c>
      <c r="B49" s="228">
        <f>ROUND(N('Prior Year'!AK85), 0)</f>
        <v>409104</v>
      </c>
      <c r="C49" s="228">
        <f>data!AK85</f>
        <v>473242</v>
      </c>
      <c r="D49" s="228">
        <f>ROUND(N('Prior Year'!AK59), 0)</f>
        <v>8549</v>
      </c>
      <c r="E49" s="1">
        <f>data!AK59</f>
        <v>9898</v>
      </c>
      <c r="F49" s="205">
        <f t="shared" si="0"/>
        <v>47.854018013802786</v>
      </c>
      <c r="G49" s="205">
        <f t="shared" si="4"/>
        <v>47.811881188118811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392525</v>
      </c>
      <c r="C50" s="228">
        <f>data!AL85</f>
        <v>456991</v>
      </c>
      <c r="D50" s="228">
        <f>ROUND(N('Prior Year'!AL59), 0)</f>
        <v>5540</v>
      </c>
      <c r="E50" s="1">
        <f>data!AL59</f>
        <v>5254</v>
      </c>
      <c r="F50" s="205">
        <f t="shared" si="0"/>
        <v>70.852888086642594</v>
      </c>
      <c r="G50" s="205">
        <f t="shared" si="4"/>
        <v>86.979634564141605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2421952</v>
      </c>
      <c r="C53" s="228">
        <f>data!AO85</f>
        <v>2646371</v>
      </c>
      <c r="D53" s="228">
        <f>ROUND(N('Prior Year'!AO59), 0)</f>
        <v>8678</v>
      </c>
      <c r="E53" s="1">
        <f>data!AO59</f>
        <v>9557</v>
      </c>
      <c r="F53" s="205">
        <f t="shared" si="0"/>
        <v>279.09103480064533</v>
      </c>
      <c r="G53" s="205">
        <f t="shared" si="4"/>
        <v>276.90394475253743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134539692</v>
      </c>
      <c r="C54" s="228">
        <f>data!AP85</f>
        <v>160199278</v>
      </c>
      <c r="D54" s="228">
        <f>ROUND(N('Prior Year'!AP59), 0)</f>
        <v>388548</v>
      </c>
      <c r="E54" s="1">
        <f>data!AP59</f>
        <v>464522</v>
      </c>
      <c r="F54" s="205">
        <f t="shared" si="0"/>
        <v>346.26273201766577</v>
      </c>
      <c r="G54" s="205">
        <f t="shared" si="4"/>
        <v>344.86908693237348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9190574</v>
      </c>
      <c r="C60" s="228">
        <f>data!AV85</f>
        <v>11370183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8951289</v>
      </c>
      <c r="C61" s="228">
        <f>data!AW85</f>
        <v>10045796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477466</v>
      </c>
      <c r="C62" s="228">
        <f>data!AX85</f>
        <v>564688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3902123</v>
      </c>
      <c r="C63" s="228">
        <f>data!AY85</f>
        <v>4590932</v>
      </c>
      <c r="D63" s="228">
        <f>ROUND(N('Prior Year'!AY59), 0)</f>
        <v>396137</v>
      </c>
      <c r="E63" s="1">
        <f>data!AY59</f>
        <v>0</v>
      </c>
      <c r="F63" s="205">
        <f>IF(B63=0,"",IF(D63=0,"",B63/D63))</f>
        <v>9.8504381060087791</v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1279422</v>
      </c>
      <c r="C65" s="228">
        <f>data!BA85</f>
        <v>1458948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31208</v>
      </c>
      <c r="C67" s="228">
        <f>data!BC85</f>
        <v>63221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1420489</v>
      </c>
      <c r="C68" s="228">
        <f>data!BD85</f>
        <v>1066767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14903074</v>
      </c>
      <c r="C69" s="228">
        <f>data!BE85</f>
        <v>18113378</v>
      </c>
      <c r="D69" s="228">
        <f>ROUND(N('Prior Year'!BE59), 0)</f>
        <v>794314</v>
      </c>
      <c r="E69" s="1">
        <f>data!BE59</f>
        <v>794314</v>
      </c>
      <c r="F69" s="205">
        <f>IF(B69=0,"",IF(D69=0,"",B69/D69))</f>
        <v>18.762194799537713</v>
      </c>
      <c r="G69" s="205">
        <f t="shared" si="4"/>
        <v>22.803800512140036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3933584</v>
      </c>
      <c r="C70" s="228">
        <f>data!BF85</f>
        <v>4850351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2606919</v>
      </c>
      <c r="C71" s="228">
        <f>data!BG85</f>
        <v>3718431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26563024</v>
      </c>
      <c r="C72" s="228">
        <f>data!BH85</f>
        <v>31075800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2558464</v>
      </c>
      <c r="C73" s="228">
        <f>data!BI85</f>
        <v>2260351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2900256</v>
      </c>
      <c r="C74" s="228">
        <f>data!BJ85</f>
        <v>3297534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5096064</v>
      </c>
      <c r="C75" s="228">
        <f>data!BK85</f>
        <v>5585179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4554829</v>
      </c>
      <c r="C76" s="228">
        <f>data!BL85</f>
        <v>5832505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7928163</v>
      </c>
      <c r="C78" s="228">
        <f>data!BN85</f>
        <v>9412356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590233</v>
      </c>
      <c r="C79" s="228">
        <f>data!BO85</f>
        <v>634035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2711462</v>
      </c>
      <c r="C80" s="228">
        <f>data!BP85</f>
        <v>2820302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3772256</v>
      </c>
      <c r="C82" s="228">
        <f>data!BR85</f>
        <v>4149949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579444</v>
      </c>
      <c r="C83" s="228">
        <f>data!BS85</f>
        <v>642300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5345936</v>
      </c>
      <c r="C86" s="228">
        <f>data!BV85</f>
        <v>5882851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1036717</v>
      </c>
      <c r="C87" s="228">
        <f>data!BW85</f>
        <v>1156251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8992126</v>
      </c>
      <c r="C88" s="228">
        <f>data!BX85</f>
        <v>10605232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3687460</v>
      </c>
      <c r="C89" s="228">
        <f>data!BY85</f>
        <v>4203999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1391121</v>
      </c>
      <c r="C90" s="228">
        <f>data!BZ85</f>
        <v>1340291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11007821</v>
      </c>
      <c r="C93" s="228">
        <f>data!CC85</f>
        <v>25100454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9400099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guYWavHMHl8Y8iwv3d9o5+LkzbIdp0Yp17qZ00pSZvXUTokYhDi+c65J1DfEln7w28G4iQAVrBzxfvQ84l/TwA==" saltValue="/cFoa2HEilz5cboViF0oF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L42" sqref="L42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7034249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1375</v>
      </c>
      <c r="B15" s="267"/>
      <c r="C15" s="267"/>
      <c r="D15" s="267">
        <v>3267</v>
      </c>
    </row>
    <row r="16" spans="1:4" ht="15.75" x14ac:dyDescent="0.25">
      <c r="A16" s="267" t="s">
        <v>1376</v>
      </c>
      <c r="B16" s="267"/>
      <c r="C16" s="267"/>
      <c r="D16" s="267">
        <v>726714</v>
      </c>
    </row>
    <row r="17" spans="1:4" ht="15.75" x14ac:dyDescent="0.25">
      <c r="A17" s="267" t="s">
        <v>1377</v>
      </c>
      <c r="B17" s="267"/>
      <c r="C17" s="267"/>
      <c r="D17" s="267">
        <v>1620613</v>
      </c>
    </row>
    <row r="18" spans="1:4" ht="15.75" x14ac:dyDescent="0.25">
      <c r="A18" s="267" t="s">
        <v>1378</v>
      </c>
      <c r="B18" s="267"/>
      <c r="C18" s="267"/>
      <c r="D18" s="267">
        <v>4540944</v>
      </c>
    </row>
    <row r="19" spans="1:4" ht="15.75" x14ac:dyDescent="0.25">
      <c r="A19" s="267" t="s">
        <v>1379</v>
      </c>
      <c r="B19" s="267"/>
      <c r="C19" s="267"/>
      <c r="D19" s="267">
        <v>142711</v>
      </c>
    </row>
    <row r="20" spans="1:4" ht="15.75" x14ac:dyDescent="0.25">
      <c r="A20" s="267"/>
      <c r="B20" s="267"/>
      <c r="C20" s="267"/>
      <c r="D20" s="267"/>
    </row>
    <row r="21" spans="1:4" ht="15.75" x14ac:dyDescent="0.25">
      <c r="A21" s="267"/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1587049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1370</v>
      </c>
      <c r="B29" s="267"/>
      <c r="C29" s="267"/>
      <c r="D29" s="267">
        <v>327177</v>
      </c>
    </row>
    <row r="30" spans="1:4" ht="15.75" x14ac:dyDescent="0.25">
      <c r="A30" s="267" t="s">
        <v>1371</v>
      </c>
      <c r="B30" s="267"/>
      <c r="C30" s="267"/>
      <c r="D30" s="267">
        <v>1255768</v>
      </c>
    </row>
    <row r="31" spans="1:4" ht="15.75" x14ac:dyDescent="0.25">
      <c r="A31" s="267" t="s">
        <v>1372</v>
      </c>
      <c r="B31" s="267"/>
      <c r="C31" s="267"/>
      <c r="D31" s="267">
        <v>2583</v>
      </c>
    </row>
    <row r="32" spans="1:4" ht="15.75" x14ac:dyDescent="0.25">
      <c r="A32" s="267" t="s">
        <v>1373</v>
      </c>
      <c r="B32" s="267"/>
      <c r="C32" s="267"/>
      <c r="D32" s="267">
        <v>1517</v>
      </c>
    </row>
    <row r="33" spans="1:4" ht="15.75" x14ac:dyDescent="0.25">
      <c r="A33" s="267" t="s">
        <v>1374</v>
      </c>
      <c r="B33" s="267"/>
      <c r="C33" s="267"/>
      <c r="D33" s="267">
        <v>4</v>
      </c>
    </row>
    <row r="34" spans="1:4" ht="15.75" x14ac:dyDescent="0.25">
      <c r="A34" s="267"/>
      <c r="B34" s="267"/>
      <c r="C34" s="267"/>
      <c r="D34" s="267"/>
    </row>
    <row r="35" spans="1:4" ht="15.75" x14ac:dyDescent="0.25">
      <c r="A35" s="267"/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aKDqYWC7ovUeGPa8NApMY8Jc+BkdWX/sAIRcEFCPTnKNL1Cd+WrBbHpdv4mWwqI95Kd3atc3P2+QpRsMqB+STg==" saltValue="Lxrt5w6fSmztcT9jaPKow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H-207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SKAGIT REGIONAL HEALTH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Skagit  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Brian Ivie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Tamara Cesena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Frei Burton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(360)445-8514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(360)445-8522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8836</v>
      </c>
      <c r="G23" s="67">
        <f>data!D127</f>
        <v>41730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1115</v>
      </c>
      <c r="G26" s="67">
        <f>data!D130</f>
        <v>2863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12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89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21</v>
      </c>
      <c r="E34" s="64" t="s">
        <v>347</v>
      </c>
      <c r="F34" s="67"/>
      <c r="G34" s="67">
        <f>data!E143</f>
        <v>137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15</v>
      </c>
      <c r="E36" s="64" t="s">
        <v>348</v>
      </c>
      <c r="F36" s="67"/>
      <c r="G36" s="67">
        <f>data!C144</f>
        <v>137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21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SKAGIT REGIONAL HEALTH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5833</v>
      </c>
      <c r="C7" s="127">
        <f>data!B155</f>
        <v>26140</v>
      </c>
      <c r="D7" s="127">
        <f>data!B156</f>
        <v>54095</v>
      </c>
      <c r="E7" s="127">
        <f>data!B157</f>
        <v>303288644</v>
      </c>
      <c r="F7" s="127">
        <f>data!B158</f>
        <v>671933121</v>
      </c>
      <c r="G7" s="127">
        <f>data!B157+data!B158</f>
        <v>975221765</v>
      </c>
    </row>
    <row r="8" spans="1:7" ht="20.100000000000001" customHeight="1" x14ac:dyDescent="0.25">
      <c r="A8" s="63" t="s">
        <v>354</v>
      </c>
      <c r="B8" s="127">
        <f>data!C154</f>
        <v>1871</v>
      </c>
      <c r="C8" s="127">
        <f>data!C155</f>
        <v>8383</v>
      </c>
      <c r="D8" s="127">
        <f>data!C156</f>
        <v>16681</v>
      </c>
      <c r="E8" s="127">
        <f>data!C157</f>
        <v>97209655</v>
      </c>
      <c r="F8" s="127">
        <f>data!C158</f>
        <v>217710228</v>
      </c>
      <c r="G8" s="127">
        <f>data!C157+data!C158</f>
        <v>314919883</v>
      </c>
    </row>
    <row r="9" spans="1:7" ht="20.100000000000001" customHeight="1" x14ac:dyDescent="0.25">
      <c r="A9" s="63" t="s">
        <v>856</v>
      </c>
      <c r="B9" s="127">
        <f>data!D154</f>
        <v>2247</v>
      </c>
      <c r="C9" s="127">
        <f>data!D155</f>
        <v>10070</v>
      </c>
      <c r="D9" s="127">
        <f>data!D156</f>
        <v>37661</v>
      </c>
      <c r="E9" s="127">
        <f>data!D157</f>
        <v>117072542</v>
      </c>
      <c r="F9" s="127">
        <f>data!D158</f>
        <v>522882533</v>
      </c>
      <c r="G9" s="127">
        <f>data!D157+data!D158</f>
        <v>639955075</v>
      </c>
    </row>
    <row r="10" spans="1:7" ht="20.100000000000001" customHeight="1" x14ac:dyDescent="0.25">
      <c r="A10" s="78" t="s">
        <v>229</v>
      </c>
      <c r="B10" s="127">
        <f>data!E154</f>
        <v>9951</v>
      </c>
      <c r="C10" s="127">
        <f>data!E155</f>
        <v>44593</v>
      </c>
      <c r="D10" s="127">
        <f>data!E156</f>
        <v>108437</v>
      </c>
      <c r="E10" s="127">
        <f>data!E157</f>
        <v>517570841</v>
      </c>
      <c r="F10" s="127">
        <f>data!E158</f>
        <v>1412525882</v>
      </c>
      <c r="G10" s="127">
        <f>E10+F10</f>
        <v>1930096723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5399064.120000001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15929005.819999997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SKAGIT REGIONAL HEALTH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18220666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173078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2293357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26234991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346764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11268465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6073139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64610460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1290868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1711694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3002562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5007395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3045719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8053114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2911382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3739467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6650849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16228496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16228496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SKAGIT REGIONAL HEALTH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11688723.079999998</v>
      </c>
      <c r="D7" s="67">
        <f>data!C211</f>
        <v>0</v>
      </c>
      <c r="E7" s="67">
        <f>data!D211</f>
        <v>0</v>
      </c>
      <c r="F7" s="67">
        <f>data!E211</f>
        <v>11688723.079999998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7274733.0499999998</v>
      </c>
      <c r="D8" s="67">
        <f>data!C212</f>
        <v>0</v>
      </c>
      <c r="E8" s="67">
        <f>data!D212</f>
        <v>0</v>
      </c>
      <c r="F8" s="67">
        <f>data!E212</f>
        <v>7274733.0499999998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132385295.76000001</v>
      </c>
      <c r="D9" s="67">
        <f>data!C213</f>
        <v>28487450.740000002</v>
      </c>
      <c r="E9" s="67">
        <f>data!D213</f>
        <v>714726.03</v>
      </c>
      <c r="F9" s="67">
        <f>data!E213</f>
        <v>160158020.47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16766322.939999999</v>
      </c>
      <c r="D11" s="67">
        <f>data!C215</f>
        <v>464440.92000000004</v>
      </c>
      <c r="E11" s="67">
        <f>data!D215</f>
        <v>600987.5</v>
      </c>
      <c r="F11" s="67">
        <f>data!E215</f>
        <v>16629776.359999999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128029010.16</v>
      </c>
      <c r="D12" s="67">
        <f>data!C216</f>
        <v>8452202.259999929</v>
      </c>
      <c r="E12" s="67">
        <f>data!D216</f>
        <v>9296248.0800000001</v>
      </c>
      <c r="F12" s="67">
        <f>data!E216</f>
        <v>127184964.33999993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1994568.3000000003</v>
      </c>
      <c r="D13" s="67">
        <f>data!C217</f>
        <v>151221.71999999997</v>
      </c>
      <c r="E13" s="67">
        <f>data!D217</f>
        <v>0</v>
      </c>
      <c r="F13" s="67">
        <f>data!E217</f>
        <v>2145790.0200000005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16027133.529999999</v>
      </c>
      <c r="D14" s="67">
        <f>data!C218</f>
        <v>1355717.8399999999</v>
      </c>
      <c r="E14" s="67">
        <f>data!D218</f>
        <v>17399.669999999998</v>
      </c>
      <c r="F14" s="67">
        <f>data!E218</f>
        <v>17365451.699999996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1562279.58</v>
      </c>
      <c r="D15" s="67">
        <f>data!C219</f>
        <v>-468803.32999999996</v>
      </c>
      <c r="E15" s="67">
        <f>data!D219</f>
        <v>0</v>
      </c>
      <c r="F15" s="67">
        <f>data!E219</f>
        <v>1093476.25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315728066.39999998</v>
      </c>
      <c r="D16" s="67">
        <f>data!C220</f>
        <v>38442230.149999931</v>
      </c>
      <c r="E16" s="67">
        <f>data!D220</f>
        <v>10629361.279999999</v>
      </c>
      <c r="F16" s="67">
        <f>data!E220</f>
        <v>343540935.26999986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4936279.9099999936</v>
      </c>
      <c r="D24" s="67">
        <f>data!C225</f>
        <v>214755.05000000075</v>
      </c>
      <c r="E24" s="67">
        <f>data!D225</f>
        <v>0</v>
      </c>
      <c r="F24" s="67">
        <f>data!E225</f>
        <v>5151034.9599999944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81313749.619998887</v>
      </c>
      <c r="D25" s="67">
        <f>data!C226</f>
        <v>5271777.0100002503</v>
      </c>
      <c r="E25" s="67">
        <f>data!D226</f>
        <v>712658.38</v>
      </c>
      <c r="F25" s="67">
        <f>data!E226</f>
        <v>85872868.249999136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13783239.100000085</v>
      </c>
      <c r="D27" s="67">
        <f>data!C228</f>
        <v>240790.19999999838</v>
      </c>
      <c r="E27" s="67">
        <f>data!D228</f>
        <v>600987.5</v>
      </c>
      <c r="F27" s="67">
        <f>data!E228</f>
        <v>13423041.800000085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77334046.139985725</v>
      </c>
      <c r="D28" s="67">
        <f>data!C229</f>
        <v>12327981.709994501</v>
      </c>
      <c r="E28" s="67">
        <f>data!D229</f>
        <v>9265424.8599999994</v>
      </c>
      <c r="F28" s="67">
        <f>data!E229</f>
        <v>80396602.989980221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261268.0400000012</v>
      </c>
      <c r="D29" s="67">
        <f>data!C230</f>
        <v>711543.11</v>
      </c>
      <c r="E29" s="67">
        <f>data!D230</f>
        <v>0</v>
      </c>
      <c r="F29" s="67">
        <f>data!E230</f>
        <v>972811.15000000119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8256875.6500000125</v>
      </c>
      <c r="D30" s="67">
        <f>data!C231</f>
        <v>1431081.1000000078</v>
      </c>
      <c r="E30" s="67">
        <f>data!D231</f>
        <v>17399.669999999998</v>
      </c>
      <c r="F30" s="67">
        <f>data!E231</f>
        <v>9670557.0800000206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185885458.45998469</v>
      </c>
      <c r="D32" s="67">
        <f>data!C233</f>
        <v>20197928.179994758</v>
      </c>
      <c r="E32" s="67">
        <f>data!D233</f>
        <v>10596470.409999998</v>
      </c>
      <c r="F32" s="67">
        <f>data!E233</f>
        <v>195486916.22997946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SKAGIT REGIONAL HEALTH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16132988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743990808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211334967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15486646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67965809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305966406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1752655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1346497291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9455.1270561542824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4638130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9417114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14055244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