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35CA840E-98C4-4A3D-B508-370F20E4CE00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G51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70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F30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C28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D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F69" i="15" s="1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H58" i="15"/>
  <c r="I58" i="15" s="1"/>
  <c r="F58" i="15"/>
  <c r="E58" i="15"/>
  <c r="D58" i="15"/>
  <c r="B58" i="15"/>
  <c r="E57" i="15"/>
  <c r="D57" i="15"/>
  <c r="B57" i="15"/>
  <c r="H57" i="15" s="1"/>
  <c r="I57" i="15" s="1"/>
  <c r="H56" i="15"/>
  <c r="I56" i="15" s="1"/>
  <c r="F56" i="15"/>
  <c r="E56" i="15"/>
  <c r="D56" i="15"/>
  <c r="B56" i="15"/>
  <c r="E55" i="15"/>
  <c r="D55" i="15"/>
  <c r="B55" i="15"/>
  <c r="H54" i="15"/>
  <c r="I54" i="15" s="1"/>
  <c r="F54" i="15"/>
  <c r="E54" i="15"/>
  <c r="D54" i="15"/>
  <c r="B54" i="15"/>
  <c r="H53" i="15"/>
  <c r="I53" i="15" s="1"/>
  <c r="F53" i="15"/>
  <c r="E53" i="15"/>
  <c r="D53" i="15"/>
  <c r="B53" i="15"/>
  <c r="H52" i="15"/>
  <c r="I52" i="15" s="1"/>
  <c r="F52" i="15"/>
  <c r="E52" i="15"/>
  <c r="D52" i="15"/>
  <c r="B52" i="15"/>
  <c r="H51" i="15"/>
  <c r="I51" i="15" s="1"/>
  <c r="F51" i="15"/>
  <c r="E51" i="15"/>
  <c r="D51" i="15"/>
  <c r="B51" i="15"/>
  <c r="E50" i="15"/>
  <c r="D50" i="15"/>
  <c r="B50" i="15"/>
  <c r="H49" i="15"/>
  <c r="I49" i="15" s="1"/>
  <c r="F49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F45" i="15"/>
  <c r="E45" i="15"/>
  <c r="D45" i="15"/>
  <c r="B45" i="15"/>
  <c r="E44" i="15"/>
  <c r="D44" i="15"/>
  <c r="B44" i="15"/>
  <c r="E43" i="15"/>
  <c r="D43" i="15"/>
  <c r="B43" i="15"/>
  <c r="F43" i="15" s="1"/>
  <c r="E42" i="15"/>
  <c r="D42" i="15"/>
  <c r="B42" i="15"/>
  <c r="H42" i="15" s="1"/>
  <c r="I42" i="15" s="1"/>
  <c r="F41" i="15"/>
  <c r="E41" i="15"/>
  <c r="D41" i="15"/>
  <c r="B41" i="15"/>
  <c r="I40" i="15"/>
  <c r="B40" i="15"/>
  <c r="E39" i="15"/>
  <c r="D39" i="15"/>
  <c r="B39" i="15"/>
  <c r="H39" i="15" s="1"/>
  <c r="I39" i="15" s="1"/>
  <c r="E38" i="15"/>
  <c r="D38" i="15"/>
  <c r="B38" i="15"/>
  <c r="F37" i="15"/>
  <c r="E37" i="15"/>
  <c r="D37" i="15"/>
  <c r="B37" i="15"/>
  <c r="F36" i="15"/>
  <c r="E36" i="15"/>
  <c r="D36" i="15"/>
  <c r="B36" i="15"/>
  <c r="E35" i="15"/>
  <c r="D35" i="15"/>
  <c r="B35" i="15"/>
  <c r="H34" i="15"/>
  <c r="I34" i="15" s="1"/>
  <c r="F34" i="15"/>
  <c r="E34" i="15"/>
  <c r="D34" i="15"/>
  <c r="B34" i="15"/>
  <c r="E33" i="15"/>
  <c r="D33" i="15"/>
  <c r="B33" i="15"/>
  <c r="I32" i="15"/>
  <c r="B32" i="15"/>
  <c r="I31" i="15"/>
  <c r="B31" i="15"/>
  <c r="F30" i="15"/>
  <c r="E30" i="15"/>
  <c r="D30" i="15"/>
  <c r="B30" i="15"/>
  <c r="H29" i="15"/>
  <c r="I29" i="15" s="1"/>
  <c r="F29" i="15"/>
  <c r="E29" i="15"/>
  <c r="D29" i="15"/>
  <c r="B29" i="15"/>
  <c r="E28" i="15"/>
  <c r="D28" i="15"/>
  <c r="B28" i="15"/>
  <c r="F27" i="15"/>
  <c r="E27" i="15"/>
  <c r="D27" i="15"/>
  <c r="B27" i="15"/>
  <c r="E26" i="15"/>
  <c r="D26" i="15"/>
  <c r="B26" i="15"/>
  <c r="F25" i="15"/>
  <c r="E25" i="15"/>
  <c r="D25" i="15"/>
  <c r="B25" i="15"/>
  <c r="H25" i="15" s="1"/>
  <c r="I25" i="15" s="1"/>
  <c r="F24" i="15"/>
  <c r="E24" i="15"/>
  <c r="D24" i="15"/>
  <c r="B24" i="15"/>
  <c r="H24" i="15" s="1"/>
  <c r="I24" i="15" s="1"/>
  <c r="E23" i="15"/>
  <c r="D23" i="15"/>
  <c r="B23" i="15"/>
  <c r="E22" i="15"/>
  <c r="D22" i="15"/>
  <c r="B22" i="15"/>
  <c r="H22" i="15" s="1"/>
  <c r="I22" i="15" s="1"/>
  <c r="E21" i="15"/>
  <c r="D21" i="15"/>
  <c r="B21" i="15"/>
  <c r="F20" i="15"/>
  <c r="E20" i="15"/>
  <c r="D20" i="15"/>
  <c r="B20" i="15"/>
  <c r="H20" i="15" s="1"/>
  <c r="I20" i="15" s="1"/>
  <c r="H19" i="15"/>
  <c r="I19" i="15" s="1"/>
  <c r="F19" i="15"/>
  <c r="E19" i="15"/>
  <c r="D19" i="15"/>
  <c r="B19" i="15"/>
  <c r="E18" i="15"/>
  <c r="D18" i="15"/>
  <c r="B18" i="15"/>
  <c r="H18" i="15" s="1"/>
  <c r="I18" i="15" s="1"/>
  <c r="E17" i="15"/>
  <c r="D17" i="15"/>
  <c r="B17" i="15"/>
  <c r="E16" i="15"/>
  <c r="D16" i="15"/>
  <c r="B16" i="15"/>
  <c r="H15" i="15"/>
  <c r="I15" i="15" s="1"/>
  <c r="F15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F420" i="24"/>
  <c r="D420" i="24"/>
  <c r="DF2" i="30" s="1"/>
  <c r="D415" i="24"/>
  <c r="CP2" i="30" s="1"/>
  <c r="D381" i="24"/>
  <c r="BQ2" i="30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E166" i="24"/>
  <c r="E164" i="24"/>
  <c r="F19" i="4" s="1"/>
  <c r="E163" i="24"/>
  <c r="E162" i="24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AZ91" i="24"/>
  <c r="CE90" i="24"/>
  <c r="AV89" i="24"/>
  <c r="AE47" i="31" s="1"/>
  <c r="AU89" i="24"/>
  <c r="AE46" i="31" s="1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31" i="31" s="1"/>
  <c r="AE89" i="24"/>
  <c r="AE30" i="31" s="1"/>
  <c r="AD89" i="24"/>
  <c r="AC89" i="24"/>
  <c r="AB89" i="24"/>
  <c r="AA89" i="24"/>
  <c r="Z89" i="24"/>
  <c r="Y89" i="24"/>
  <c r="X89" i="24"/>
  <c r="C122" i="32" s="1"/>
  <c r="W89" i="24"/>
  <c r="V89" i="24"/>
  <c r="AE21" i="31" s="1"/>
  <c r="U89" i="24"/>
  <c r="T89" i="24"/>
  <c r="S89" i="24"/>
  <c r="AE18" i="31" s="1"/>
  <c r="R89" i="24"/>
  <c r="Q89" i="24"/>
  <c r="P89" i="24"/>
  <c r="O89" i="24"/>
  <c r="N89" i="24"/>
  <c r="M89" i="24"/>
  <c r="L89" i="24"/>
  <c r="E58" i="32" s="1"/>
  <c r="K89" i="24"/>
  <c r="J89" i="24"/>
  <c r="I89" i="24"/>
  <c r="H89" i="24"/>
  <c r="G89" i="24"/>
  <c r="F89" i="24"/>
  <c r="E89" i="24"/>
  <c r="D89" i="24"/>
  <c r="C89" i="24"/>
  <c r="C26" i="32" s="1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H275" i="32" s="1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O39" i="31" s="1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15" i="31" s="1"/>
  <c r="O69" i="24"/>
  <c r="O14" i="31" s="1"/>
  <c r="N69" i="24"/>
  <c r="O13" i="31" s="1"/>
  <c r="M69" i="24"/>
  <c r="L69" i="24"/>
  <c r="E51" i="32" s="1"/>
  <c r="K69" i="24"/>
  <c r="J69" i="24"/>
  <c r="I69" i="24"/>
  <c r="H69" i="24"/>
  <c r="G69" i="24"/>
  <c r="F69" i="24"/>
  <c r="E69" i="24"/>
  <c r="D69" i="24"/>
  <c r="C69" i="24"/>
  <c r="CE68" i="24"/>
  <c r="I370" i="32" s="1"/>
  <c r="AD67" i="24"/>
  <c r="AA67" i="24"/>
  <c r="Z67" i="24"/>
  <c r="Y67" i="24"/>
  <c r="CE66" i="24"/>
  <c r="I368" i="32" s="1"/>
  <c r="CE65" i="24"/>
  <c r="I367" i="32" s="1"/>
  <c r="CE64" i="24"/>
  <c r="I366" i="32" s="1"/>
  <c r="CE63" i="24"/>
  <c r="I365" i="32" s="1"/>
  <c r="BX62" i="24"/>
  <c r="BU62" i="24"/>
  <c r="BS62" i="24"/>
  <c r="BR62" i="24"/>
  <c r="BP62" i="24"/>
  <c r="AL62" i="24"/>
  <c r="AD62" i="24"/>
  <c r="AD85" i="24" s="1"/>
  <c r="AC62" i="24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C52" i="24"/>
  <c r="AC67" i="24" s="1"/>
  <c r="AB52" i="24"/>
  <c r="AB67" i="24" s="1"/>
  <c r="AA52" i="24"/>
  <c r="Z52" i="24"/>
  <c r="Y52" i="24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M5" i="31" s="1"/>
  <c r="E52" i="24"/>
  <c r="E67" i="24" s="1"/>
  <c r="D52" i="24"/>
  <c r="D67" i="24" s="1"/>
  <c r="M3" i="31" s="1"/>
  <c r="C52" i="24"/>
  <c r="C67" i="24" s="1"/>
  <c r="M2" i="31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W48" i="24"/>
  <c r="BW62" i="24" s="1"/>
  <c r="BV48" i="24"/>
  <c r="BV62" i="24" s="1"/>
  <c r="BU48" i="24"/>
  <c r="BT48" i="24"/>
  <c r="BT62" i="24" s="1"/>
  <c r="BS48" i="24"/>
  <c r="BR48" i="24"/>
  <c r="BQ48" i="24"/>
  <c r="BQ62" i="24" s="1"/>
  <c r="BP48" i="24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K48" i="24"/>
  <c r="AK62" i="24" s="1"/>
  <c r="AJ48" i="24"/>
  <c r="AJ62" i="24" s="1"/>
  <c r="AI48" i="24"/>
  <c r="AI62" i="24" s="1"/>
  <c r="AH48" i="24"/>
  <c r="AH62" i="24" s="1"/>
  <c r="AG48" i="24"/>
  <c r="AG62" i="24" s="1"/>
  <c r="E140" i="32" s="1"/>
  <c r="AF48" i="24"/>
  <c r="AF62" i="24" s="1"/>
  <c r="AE48" i="24"/>
  <c r="AE62" i="24" s="1"/>
  <c r="AD48" i="24"/>
  <c r="AC48" i="24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E12" i="32" s="1"/>
  <c r="D48" i="24"/>
  <c r="D62" i="24" s="1"/>
  <c r="C48" i="24"/>
  <c r="CE47" i="24"/>
  <c r="D383" i="24" l="1"/>
  <c r="C137" i="8" s="1"/>
  <c r="E220" i="24"/>
  <c r="F16" i="6" s="1"/>
  <c r="G10" i="4"/>
  <c r="I612" i="24"/>
  <c r="H90" i="32"/>
  <c r="CE69" i="24"/>
  <c r="I371" i="32" s="1"/>
  <c r="E179" i="32"/>
  <c r="F612" i="24"/>
  <c r="BQ85" i="24"/>
  <c r="C81" i="15" s="1"/>
  <c r="G81" i="15" s="1"/>
  <c r="CE52" i="24"/>
  <c r="AC85" i="24"/>
  <c r="C41" i="15" s="1"/>
  <c r="AP85" i="24"/>
  <c r="G181" i="32" s="1"/>
  <c r="BP85" i="24"/>
  <c r="C80" i="15" s="1"/>
  <c r="G80" i="15" s="1"/>
  <c r="L85" i="24"/>
  <c r="C677" i="24" s="1"/>
  <c r="CA85" i="24"/>
  <c r="I341" i="32" s="1"/>
  <c r="CE48" i="24"/>
  <c r="AR85" i="24"/>
  <c r="C56" i="15" s="1"/>
  <c r="G56" i="15" s="1"/>
  <c r="AT85" i="24"/>
  <c r="D213" i="32" s="1"/>
  <c r="AU85" i="24"/>
  <c r="E213" i="32" s="1"/>
  <c r="N85" i="24"/>
  <c r="C679" i="24" s="1"/>
  <c r="H26" i="31"/>
  <c r="F108" i="32"/>
  <c r="AA85" i="24"/>
  <c r="H58" i="31"/>
  <c r="C268" i="32"/>
  <c r="BG85" i="24"/>
  <c r="M9" i="31"/>
  <c r="C49" i="32"/>
  <c r="F44" i="32"/>
  <c r="H12" i="31"/>
  <c r="M85" i="24"/>
  <c r="M27" i="31"/>
  <c r="G113" i="32"/>
  <c r="AB85" i="24"/>
  <c r="H30" i="31"/>
  <c r="C140" i="32"/>
  <c r="AE85" i="24"/>
  <c r="H62" i="31"/>
  <c r="G268" i="32"/>
  <c r="BK85" i="24"/>
  <c r="F49" i="32"/>
  <c r="M12" i="31"/>
  <c r="C209" i="32"/>
  <c r="M44" i="31"/>
  <c r="E309" i="32"/>
  <c r="C621" i="24"/>
  <c r="H47" i="31"/>
  <c r="F204" i="32"/>
  <c r="AV85" i="24"/>
  <c r="H63" i="31"/>
  <c r="H268" i="32"/>
  <c r="BL85" i="24"/>
  <c r="H79" i="31"/>
  <c r="C364" i="32"/>
  <c r="CB85" i="24"/>
  <c r="I117" i="32"/>
  <c r="C695" i="24"/>
  <c r="C42" i="15"/>
  <c r="G42" i="15" s="1"/>
  <c r="H10" i="31"/>
  <c r="D44" i="32"/>
  <c r="K85" i="24"/>
  <c r="H42" i="31"/>
  <c r="H172" i="32"/>
  <c r="AQ85" i="24"/>
  <c r="M15" i="31"/>
  <c r="I49" i="32"/>
  <c r="M47" i="31"/>
  <c r="F209" i="32"/>
  <c r="M63" i="31"/>
  <c r="H273" i="32"/>
  <c r="M79" i="31"/>
  <c r="C369" i="32"/>
  <c r="M73" i="31"/>
  <c r="D337" i="32"/>
  <c r="C204" i="32"/>
  <c r="H44" i="31"/>
  <c r="AS85" i="24"/>
  <c r="G332" i="32"/>
  <c r="H76" i="31"/>
  <c r="BY85" i="24"/>
  <c r="H61" i="31"/>
  <c r="F268" i="32"/>
  <c r="BJ85" i="24"/>
  <c r="M31" i="31"/>
  <c r="D145" i="32"/>
  <c r="H18" i="31"/>
  <c r="E76" i="32"/>
  <c r="S85" i="24"/>
  <c r="H34" i="31"/>
  <c r="G140" i="32"/>
  <c r="AI85" i="24"/>
  <c r="H50" i="31"/>
  <c r="I204" i="32"/>
  <c r="AY85" i="24"/>
  <c r="H66" i="31"/>
  <c r="D300" i="32"/>
  <c r="BO85" i="24"/>
  <c r="AH85" i="24"/>
  <c r="H19" i="31"/>
  <c r="F76" i="32"/>
  <c r="T85" i="24"/>
  <c r="M17" i="31"/>
  <c r="D81" i="32"/>
  <c r="R85" i="24"/>
  <c r="M33" i="31"/>
  <c r="F145" i="32"/>
  <c r="M49" i="31"/>
  <c r="H209" i="32"/>
  <c r="M65" i="31"/>
  <c r="C305" i="32"/>
  <c r="M18" i="31"/>
  <c r="E81" i="32"/>
  <c r="M34" i="31"/>
  <c r="G145" i="32"/>
  <c r="M50" i="31"/>
  <c r="I209" i="32"/>
  <c r="M66" i="31"/>
  <c r="D305" i="32"/>
  <c r="C623" i="24"/>
  <c r="H5" i="31"/>
  <c r="F85" i="24"/>
  <c r="F12" i="32"/>
  <c r="H21" i="31"/>
  <c r="H76" i="32"/>
  <c r="V85" i="24"/>
  <c r="E236" i="32"/>
  <c r="H53" i="31"/>
  <c r="BB85" i="24"/>
  <c r="M35" i="31"/>
  <c r="H145" i="32"/>
  <c r="C241" i="32"/>
  <c r="M51" i="31"/>
  <c r="M67" i="31"/>
  <c r="E305" i="32"/>
  <c r="H35" i="31"/>
  <c r="H140" i="32"/>
  <c r="AJ85" i="24"/>
  <c r="H22" i="31"/>
  <c r="I76" i="32"/>
  <c r="W85" i="24"/>
  <c r="H38" i="31"/>
  <c r="D172" i="32"/>
  <c r="AM85" i="24"/>
  <c r="H54" i="31"/>
  <c r="F236" i="32"/>
  <c r="BC85" i="24"/>
  <c r="M4" i="31"/>
  <c r="E17" i="32"/>
  <c r="M36" i="31"/>
  <c r="I145" i="32"/>
  <c r="D241" i="32"/>
  <c r="M52" i="31"/>
  <c r="M68" i="31"/>
  <c r="F305" i="32"/>
  <c r="H51" i="31"/>
  <c r="C236" i="32"/>
  <c r="AZ85" i="24"/>
  <c r="H7" i="31"/>
  <c r="H12" i="32"/>
  <c r="H85" i="24"/>
  <c r="H39" i="31"/>
  <c r="AN85" i="24"/>
  <c r="E172" i="32"/>
  <c r="H71" i="31"/>
  <c r="I300" i="32"/>
  <c r="BT85" i="24"/>
  <c r="H3" i="31"/>
  <c r="D12" i="32"/>
  <c r="D85" i="24"/>
  <c r="H6" i="31"/>
  <c r="G85" i="24"/>
  <c r="G12" i="32"/>
  <c r="H23" i="31"/>
  <c r="C108" i="32"/>
  <c r="X85" i="24"/>
  <c r="H55" i="31"/>
  <c r="G236" i="32"/>
  <c r="BD85" i="24"/>
  <c r="H8" i="31"/>
  <c r="I85" i="24"/>
  <c r="I12" i="32"/>
  <c r="D108" i="32"/>
  <c r="H24" i="31"/>
  <c r="Y85" i="24"/>
  <c r="H236" i="32"/>
  <c r="H56" i="31"/>
  <c r="BE85" i="24"/>
  <c r="BV85" i="24"/>
  <c r="M55" i="31"/>
  <c r="G241" i="32"/>
  <c r="M71" i="31"/>
  <c r="I305" i="32"/>
  <c r="AX85" i="24"/>
  <c r="M58" i="31"/>
  <c r="C273" i="32"/>
  <c r="H16" i="31"/>
  <c r="C76" i="32"/>
  <c r="M23" i="31"/>
  <c r="C113" i="32"/>
  <c r="M41" i="31"/>
  <c r="G177" i="32"/>
  <c r="M59" i="31"/>
  <c r="D273" i="32"/>
  <c r="M77" i="31"/>
  <c r="H337" i="32"/>
  <c r="O29" i="31"/>
  <c r="I115" i="32"/>
  <c r="O45" i="31"/>
  <c r="D211" i="32"/>
  <c r="O61" i="31"/>
  <c r="F275" i="32"/>
  <c r="O77" i="31"/>
  <c r="H339" i="32"/>
  <c r="G26" i="32"/>
  <c r="AE6" i="31"/>
  <c r="AE22" i="31"/>
  <c r="I90" i="32"/>
  <c r="AE38" i="31"/>
  <c r="D186" i="32"/>
  <c r="D12" i="33"/>
  <c r="C113" i="8"/>
  <c r="E380" i="24"/>
  <c r="H46" i="15"/>
  <c r="I46" i="15" s="1"/>
  <c r="F46" i="15"/>
  <c r="F65" i="15"/>
  <c r="G28" i="4"/>
  <c r="H51" i="32"/>
  <c r="D369" i="32"/>
  <c r="M80" i="31"/>
  <c r="H17" i="31"/>
  <c r="D76" i="32"/>
  <c r="C332" i="32"/>
  <c r="H72" i="31"/>
  <c r="BU85" i="24"/>
  <c r="M6" i="31"/>
  <c r="G17" i="32"/>
  <c r="M24" i="31"/>
  <c r="D113" i="32"/>
  <c r="M42" i="31"/>
  <c r="H177" i="32"/>
  <c r="E273" i="32"/>
  <c r="M60" i="31"/>
  <c r="M78" i="31"/>
  <c r="I337" i="32"/>
  <c r="C147" i="32"/>
  <c r="O30" i="31"/>
  <c r="O46" i="31"/>
  <c r="E211" i="32"/>
  <c r="G275" i="32"/>
  <c r="O62" i="31"/>
  <c r="O78" i="31"/>
  <c r="I339" i="32"/>
  <c r="C363" i="24"/>
  <c r="H59" i="15"/>
  <c r="I59" i="15" s="1"/>
  <c r="F59" i="15"/>
  <c r="H31" i="31"/>
  <c r="D140" i="32"/>
  <c r="AF85" i="24"/>
  <c r="H179" i="32"/>
  <c r="O42" i="31"/>
  <c r="M16" i="31"/>
  <c r="C81" i="32"/>
  <c r="Q85" i="24"/>
  <c r="H55" i="15"/>
  <c r="I55" i="15" s="1"/>
  <c r="F55" i="15"/>
  <c r="D236" i="32"/>
  <c r="H52" i="31"/>
  <c r="M22" i="31"/>
  <c r="I81" i="32"/>
  <c r="O12" i="31"/>
  <c r="F51" i="32"/>
  <c r="O44" i="31"/>
  <c r="C211" i="32"/>
  <c r="M61" i="31"/>
  <c r="F273" i="32"/>
  <c r="C365" i="24"/>
  <c r="H21" i="15"/>
  <c r="I21" i="15" s="1"/>
  <c r="F21" i="15"/>
  <c r="H32" i="31"/>
  <c r="M21" i="31"/>
  <c r="H81" i="32"/>
  <c r="M37" i="31"/>
  <c r="C177" i="32"/>
  <c r="M53" i="31"/>
  <c r="E241" i="32"/>
  <c r="M69" i="31"/>
  <c r="G305" i="32"/>
  <c r="M8" i="31"/>
  <c r="I17" i="32"/>
  <c r="M62" i="31"/>
  <c r="G273" i="32"/>
  <c r="O16" i="31"/>
  <c r="C83" i="32"/>
  <c r="O32" i="31"/>
  <c r="E147" i="32"/>
  <c r="O48" i="31"/>
  <c r="G211" i="32"/>
  <c r="O64" i="31"/>
  <c r="I275" i="32"/>
  <c r="O80" i="31"/>
  <c r="D371" i="32"/>
  <c r="AE9" i="31"/>
  <c r="C58" i="32"/>
  <c r="AE25" i="31"/>
  <c r="E122" i="32"/>
  <c r="AE41" i="31"/>
  <c r="G186" i="32"/>
  <c r="F24" i="6"/>
  <c r="E233" i="24"/>
  <c r="D258" i="24"/>
  <c r="F39" i="15"/>
  <c r="C17" i="32"/>
  <c r="H241" i="32"/>
  <c r="M56" i="31"/>
  <c r="O10" i="31"/>
  <c r="D51" i="32"/>
  <c r="O58" i="31"/>
  <c r="C275" i="32"/>
  <c r="D26" i="32"/>
  <c r="AE3" i="31"/>
  <c r="CE89" i="24"/>
  <c r="AE35" i="31"/>
  <c r="H154" i="32"/>
  <c r="G81" i="32"/>
  <c r="M20" i="31"/>
  <c r="M57" i="31"/>
  <c r="I241" i="32"/>
  <c r="I179" i="32"/>
  <c r="O43" i="31"/>
  <c r="C54" i="15"/>
  <c r="G54" i="15" s="1"/>
  <c r="C707" i="24"/>
  <c r="H20" i="31"/>
  <c r="G76" i="32"/>
  <c r="U85" i="24"/>
  <c r="H50" i="15"/>
  <c r="I50" i="15" s="1"/>
  <c r="F50" i="15"/>
  <c r="H75" i="31"/>
  <c r="F332" i="32"/>
  <c r="M26" i="31"/>
  <c r="F113" i="32"/>
  <c r="CE67" i="24"/>
  <c r="I369" i="32" s="1"/>
  <c r="C44" i="32"/>
  <c r="H9" i="31"/>
  <c r="H25" i="31"/>
  <c r="E108" i="32"/>
  <c r="G172" i="32"/>
  <c r="H41" i="31"/>
  <c r="H57" i="31"/>
  <c r="BF85" i="24"/>
  <c r="I236" i="32"/>
  <c r="D332" i="32"/>
  <c r="H73" i="31"/>
  <c r="C62" i="24"/>
  <c r="M45" i="31"/>
  <c r="D209" i="32"/>
  <c r="O17" i="31"/>
  <c r="D83" i="32"/>
  <c r="O33" i="31"/>
  <c r="F147" i="32"/>
  <c r="O49" i="31"/>
  <c r="H211" i="32"/>
  <c r="O65" i="31"/>
  <c r="C307" i="32"/>
  <c r="E371" i="32"/>
  <c r="CD85" i="24"/>
  <c r="Z85" i="24"/>
  <c r="BX85" i="24"/>
  <c r="AE10" i="31"/>
  <c r="D58" i="32"/>
  <c r="F122" i="32"/>
  <c r="AE26" i="31"/>
  <c r="AE42" i="31"/>
  <c r="H186" i="32"/>
  <c r="D17" i="32"/>
  <c r="C648" i="34"/>
  <c r="M716" i="34" s="1"/>
  <c r="H67" i="31"/>
  <c r="E300" i="32"/>
  <c r="O26" i="31"/>
  <c r="F115" i="32"/>
  <c r="E145" i="32"/>
  <c r="M32" i="31"/>
  <c r="G209" i="32"/>
  <c r="M48" i="31"/>
  <c r="I273" i="32"/>
  <c r="M64" i="31"/>
  <c r="H14" i="31"/>
  <c r="H44" i="32"/>
  <c r="O85" i="24"/>
  <c r="H69" i="31"/>
  <c r="G300" i="32"/>
  <c r="M39" i="31"/>
  <c r="E177" i="32"/>
  <c r="O27" i="31"/>
  <c r="G115" i="32"/>
  <c r="F339" i="32"/>
  <c r="O75" i="31"/>
  <c r="I140" i="32"/>
  <c r="H36" i="31"/>
  <c r="AK85" i="24"/>
  <c r="H15" i="31"/>
  <c r="I44" i="32"/>
  <c r="P85" i="24"/>
  <c r="F177" i="32"/>
  <c r="M40" i="31"/>
  <c r="O76" i="31"/>
  <c r="G339" i="32"/>
  <c r="I362" i="32"/>
  <c r="BK2" i="30"/>
  <c r="H612" i="24"/>
  <c r="H74" i="31"/>
  <c r="E332" i="32"/>
  <c r="BW85" i="24"/>
  <c r="M25" i="31"/>
  <c r="E113" i="32"/>
  <c r="F28" i="15"/>
  <c r="F18" i="15"/>
  <c r="F17" i="32"/>
  <c r="O11" i="31"/>
  <c r="AE11" i="31"/>
  <c r="H13" i="31"/>
  <c r="G44" i="32"/>
  <c r="M74" i="31"/>
  <c r="E337" i="32"/>
  <c r="AE19" i="31"/>
  <c r="F90" i="32"/>
  <c r="M75" i="31"/>
  <c r="F337" i="32"/>
  <c r="H4" i="31"/>
  <c r="E85" i="24"/>
  <c r="H68" i="31"/>
  <c r="F300" i="32"/>
  <c r="M76" i="31"/>
  <c r="G337" i="32"/>
  <c r="O28" i="31"/>
  <c r="H115" i="32"/>
  <c r="O60" i="31"/>
  <c r="E275" i="32"/>
  <c r="H37" i="31"/>
  <c r="AL85" i="24"/>
  <c r="C172" i="32"/>
  <c r="M7" i="31"/>
  <c r="H17" i="32"/>
  <c r="M43" i="31"/>
  <c r="I177" i="32"/>
  <c r="H77" i="31"/>
  <c r="H332" i="32"/>
  <c r="H59" i="31"/>
  <c r="D268" i="32"/>
  <c r="C19" i="32"/>
  <c r="O2" i="31"/>
  <c r="C218" i="32"/>
  <c r="AE44" i="31"/>
  <c r="H43" i="31"/>
  <c r="I172" i="32"/>
  <c r="M30" i="31"/>
  <c r="C145" i="32"/>
  <c r="BA85" i="24"/>
  <c r="AE13" i="31"/>
  <c r="G58" i="32"/>
  <c r="AE29" i="31"/>
  <c r="I122" i="32"/>
  <c r="AE45" i="31"/>
  <c r="D218" i="32"/>
  <c r="H44" i="15"/>
  <c r="I44" i="15" s="1"/>
  <c r="F44" i="15"/>
  <c r="M28" i="31"/>
  <c r="H113" i="32"/>
  <c r="G147" i="32"/>
  <c r="O34" i="31"/>
  <c r="AE27" i="31"/>
  <c r="G122" i="32"/>
  <c r="E268" i="32"/>
  <c r="H60" i="31"/>
  <c r="M11" i="31"/>
  <c r="E49" i="32"/>
  <c r="M29" i="31"/>
  <c r="I113" i="32"/>
  <c r="D19" i="32"/>
  <c r="O3" i="31"/>
  <c r="O19" i="31"/>
  <c r="F83" i="32"/>
  <c r="C243" i="32"/>
  <c r="O51" i="31"/>
  <c r="O67" i="31"/>
  <c r="E307" i="32"/>
  <c r="BZ85" i="24"/>
  <c r="AE12" i="31"/>
  <c r="F58" i="32"/>
  <c r="AE28" i="31"/>
  <c r="H122" i="32"/>
  <c r="H80" i="31"/>
  <c r="D364" i="32"/>
  <c r="M13" i="31"/>
  <c r="G49" i="32"/>
  <c r="O5" i="31"/>
  <c r="F19" i="32"/>
  <c r="O21" i="31"/>
  <c r="H83" i="32"/>
  <c r="O37" i="31"/>
  <c r="C179" i="32"/>
  <c r="O53" i="31"/>
  <c r="E243" i="32"/>
  <c r="D416" i="24"/>
  <c r="M19" i="31"/>
  <c r="F81" i="32"/>
  <c r="H70" i="31"/>
  <c r="H300" i="32"/>
  <c r="BS85" i="24"/>
  <c r="AE8" i="31"/>
  <c r="I26" i="32"/>
  <c r="M46" i="31"/>
  <c r="E209" i="32"/>
  <c r="O18" i="31"/>
  <c r="E83" i="32"/>
  <c r="O66" i="31"/>
  <c r="D307" i="32"/>
  <c r="H78" i="31"/>
  <c r="I332" i="32"/>
  <c r="H147" i="32"/>
  <c r="O35" i="31"/>
  <c r="H27" i="31"/>
  <c r="G108" i="32"/>
  <c r="D204" i="32"/>
  <c r="H45" i="31"/>
  <c r="M14" i="31"/>
  <c r="H49" i="32"/>
  <c r="M70" i="31"/>
  <c r="H305" i="32"/>
  <c r="O6" i="31"/>
  <c r="G19" i="32"/>
  <c r="I83" i="32"/>
  <c r="O22" i="31"/>
  <c r="O38" i="31"/>
  <c r="D179" i="32"/>
  <c r="O54" i="31"/>
  <c r="F243" i="32"/>
  <c r="O70" i="31"/>
  <c r="H307" i="32"/>
  <c r="J85" i="24"/>
  <c r="AG85" i="24"/>
  <c r="CC85" i="24"/>
  <c r="D308" i="24"/>
  <c r="H26" i="15"/>
  <c r="I26" i="15" s="1"/>
  <c r="F26" i="15"/>
  <c r="M38" i="31"/>
  <c r="D177" i="32"/>
  <c r="O59" i="31"/>
  <c r="D275" i="32"/>
  <c r="AE40" i="31"/>
  <c r="F186" i="32"/>
  <c r="H40" i="31"/>
  <c r="F172" i="32"/>
  <c r="AO85" i="24"/>
  <c r="H28" i="31"/>
  <c r="H108" i="32"/>
  <c r="H64" i="31"/>
  <c r="I268" i="32"/>
  <c r="BM85" i="24"/>
  <c r="O7" i="31"/>
  <c r="H19" i="32"/>
  <c r="C115" i="32"/>
  <c r="O23" i="31"/>
  <c r="BH85" i="24"/>
  <c r="I380" i="32"/>
  <c r="CF90" i="24"/>
  <c r="G19" i="4"/>
  <c r="E19" i="4"/>
  <c r="F16" i="15"/>
  <c r="F23" i="15"/>
  <c r="H23" i="15"/>
  <c r="I23" i="15" s="1"/>
  <c r="F63" i="15"/>
  <c r="E339" i="32"/>
  <c r="O74" i="31"/>
  <c r="F140" i="32"/>
  <c r="H33" i="31"/>
  <c r="AE24" i="31"/>
  <c r="D122" i="32"/>
  <c r="M54" i="31"/>
  <c r="F241" i="32"/>
  <c r="C337" i="32"/>
  <c r="M72" i="31"/>
  <c r="O8" i="31"/>
  <c r="I19" i="32"/>
  <c r="O24" i="31"/>
  <c r="D115" i="32"/>
  <c r="O40" i="31"/>
  <c r="F179" i="32"/>
  <c r="O56" i="31"/>
  <c r="H243" i="32"/>
  <c r="O72" i="31"/>
  <c r="C339" i="32"/>
  <c r="BI85" i="24"/>
  <c r="AH51" i="31"/>
  <c r="C253" i="32"/>
  <c r="H49" i="31"/>
  <c r="H204" i="32"/>
  <c r="BR85" i="24"/>
  <c r="M10" i="31"/>
  <c r="D49" i="32"/>
  <c r="I211" i="32"/>
  <c r="O50" i="31"/>
  <c r="I186" i="32"/>
  <c r="AE43" i="31"/>
  <c r="H46" i="31"/>
  <c r="E204" i="32"/>
  <c r="H11" i="31"/>
  <c r="E44" i="32"/>
  <c r="H29" i="31"/>
  <c r="I108" i="32"/>
  <c r="C300" i="32"/>
  <c r="H65" i="31"/>
  <c r="BN85" i="24"/>
  <c r="AE17" i="31"/>
  <c r="D90" i="32"/>
  <c r="AE33" i="31"/>
  <c r="F154" i="32"/>
  <c r="G204" i="32"/>
  <c r="H48" i="31"/>
  <c r="AW85" i="24"/>
  <c r="O9" i="31"/>
  <c r="C51" i="32"/>
  <c r="O25" i="31"/>
  <c r="E115" i="32"/>
  <c r="O41" i="31"/>
  <c r="G179" i="32"/>
  <c r="O57" i="31"/>
  <c r="I243" i="32"/>
  <c r="O73" i="31"/>
  <c r="D339" i="32"/>
  <c r="CE91" i="24"/>
  <c r="D612" i="24"/>
  <c r="F48" i="15"/>
  <c r="I51" i="32"/>
  <c r="J612" i="24"/>
  <c r="AE23" i="31"/>
  <c r="H58" i="32"/>
  <c r="AE14" i="31"/>
  <c r="D147" i="32"/>
  <c r="O31" i="31"/>
  <c r="O47" i="31"/>
  <c r="F211" i="32"/>
  <c r="O79" i="31"/>
  <c r="C371" i="32"/>
  <c r="I58" i="32"/>
  <c r="AE15" i="31"/>
  <c r="L612" i="24"/>
  <c r="AE16" i="31"/>
  <c r="C90" i="32"/>
  <c r="E154" i="32"/>
  <c r="AE32" i="31"/>
  <c r="F42" i="15"/>
  <c r="F57" i="15"/>
  <c r="O63" i="31"/>
  <c r="O4" i="31"/>
  <c r="E19" i="32"/>
  <c r="O20" i="31"/>
  <c r="G83" i="32"/>
  <c r="O36" i="31"/>
  <c r="I147" i="32"/>
  <c r="O52" i="31"/>
  <c r="D243" i="32"/>
  <c r="O68" i="31"/>
  <c r="F307" i="32"/>
  <c r="AE4" i="31"/>
  <c r="E26" i="32"/>
  <c r="AE20" i="31"/>
  <c r="G90" i="32"/>
  <c r="AE36" i="31"/>
  <c r="I154" i="32"/>
  <c r="O69" i="31"/>
  <c r="G307" i="32"/>
  <c r="F17" i="15"/>
  <c r="F33" i="15"/>
  <c r="F35" i="15"/>
  <c r="F38" i="15"/>
  <c r="F47" i="15"/>
  <c r="F64" i="15"/>
  <c r="E218" i="32"/>
  <c r="C154" i="32"/>
  <c r="F218" i="32"/>
  <c r="G243" i="32"/>
  <c r="O55" i="31"/>
  <c r="I307" i="32"/>
  <c r="O71" i="31"/>
  <c r="H26" i="32"/>
  <c r="AE7" i="31"/>
  <c r="E186" i="32"/>
  <c r="AE39" i="31"/>
  <c r="CF2" i="28"/>
  <c r="D5" i="7"/>
  <c r="D341" i="24"/>
  <c r="F22" i="15"/>
  <c r="D154" i="32"/>
  <c r="AE34" i="31"/>
  <c r="G154" i="32"/>
  <c r="AE5" i="31"/>
  <c r="F26" i="32"/>
  <c r="AE37" i="31"/>
  <c r="C186" i="32"/>
  <c r="AE2" i="31"/>
  <c r="E90" i="32"/>
  <c r="D615" i="34"/>
  <c r="C715" i="34"/>
  <c r="F309" i="32" l="1"/>
  <c r="C694" i="24"/>
  <c r="H117" i="32"/>
  <c r="E53" i="32"/>
  <c r="G53" i="32"/>
  <c r="C647" i="24"/>
  <c r="C91" i="15"/>
  <c r="G91" i="15" s="1"/>
  <c r="I181" i="32"/>
  <c r="C58" i="15"/>
  <c r="G58" i="15" s="1"/>
  <c r="C26" i="15"/>
  <c r="G26" i="15" s="1"/>
  <c r="C59" i="15"/>
  <c r="G59" i="15" s="1"/>
  <c r="C712" i="24"/>
  <c r="C711" i="24"/>
  <c r="C24" i="15"/>
  <c r="G24" i="15" s="1"/>
  <c r="C709" i="24"/>
  <c r="D277" i="32"/>
  <c r="C636" i="24"/>
  <c r="C72" i="15"/>
  <c r="G72" i="15" s="1"/>
  <c r="H41" i="15"/>
  <c r="I41" i="15" s="1"/>
  <c r="G41" i="15"/>
  <c r="C85" i="15"/>
  <c r="G85" i="15" s="1"/>
  <c r="C341" i="32"/>
  <c r="C641" i="24"/>
  <c r="D341" i="32"/>
  <c r="C86" i="15"/>
  <c r="G86" i="15" s="1"/>
  <c r="C642" i="24"/>
  <c r="C117" i="32"/>
  <c r="C689" i="24"/>
  <c r="C36" i="15"/>
  <c r="C213" i="32"/>
  <c r="C710" i="24"/>
  <c r="C57" i="15"/>
  <c r="G57" i="15" s="1"/>
  <c r="H181" i="32"/>
  <c r="C708" i="24"/>
  <c r="C55" i="15"/>
  <c r="G55" i="15" s="1"/>
  <c r="G149" i="32"/>
  <c r="C700" i="24"/>
  <c r="C47" i="15"/>
  <c r="F53" i="32"/>
  <c r="C678" i="24"/>
  <c r="C25" i="15"/>
  <c r="G25" i="15" s="1"/>
  <c r="BN2" i="30"/>
  <c r="C117" i="8"/>
  <c r="D366" i="24"/>
  <c r="I277" i="32"/>
  <c r="C77" i="15"/>
  <c r="G77" i="15" s="1"/>
  <c r="C638" i="24"/>
  <c r="F309" i="24"/>
  <c r="C50" i="8"/>
  <c r="D352" i="24"/>
  <c r="C103" i="8" s="1"/>
  <c r="H53" i="32"/>
  <c r="C680" i="24"/>
  <c r="C27" i="15"/>
  <c r="C85" i="32"/>
  <c r="C682" i="24"/>
  <c r="C29" i="15"/>
  <c r="G29" i="15" s="1"/>
  <c r="E181" i="32"/>
  <c r="C705" i="24"/>
  <c r="C52" i="15"/>
  <c r="G52" i="15" s="1"/>
  <c r="F245" i="32"/>
  <c r="C67" i="15"/>
  <c r="G67" i="15" s="1"/>
  <c r="C633" i="24"/>
  <c r="D53" i="32"/>
  <c r="C23" i="15"/>
  <c r="G23" i="15" s="1"/>
  <c r="C676" i="24"/>
  <c r="G213" i="32"/>
  <c r="C61" i="15"/>
  <c r="C631" i="24"/>
  <c r="C93" i="15"/>
  <c r="G93" i="15" s="1"/>
  <c r="D373" i="32"/>
  <c r="C620" i="24"/>
  <c r="H245" i="32"/>
  <c r="C69" i="15"/>
  <c r="C614" i="24"/>
  <c r="G21" i="32"/>
  <c r="C672" i="24"/>
  <c r="C19" i="15"/>
  <c r="G19" i="15" s="1"/>
  <c r="C181" i="32"/>
  <c r="C703" i="24"/>
  <c r="C50" i="15"/>
  <c r="G50" i="15" s="1"/>
  <c r="F213" i="32"/>
  <c r="C60" i="15"/>
  <c r="C713" i="24"/>
  <c r="E149" i="32"/>
  <c r="C45" i="15"/>
  <c r="C698" i="24"/>
  <c r="H309" i="32"/>
  <c r="C83" i="15"/>
  <c r="G83" i="15" s="1"/>
  <c r="C639" i="24"/>
  <c r="I53" i="32"/>
  <c r="C28" i="15"/>
  <c r="C681" i="24"/>
  <c r="F32" i="6"/>
  <c r="F234" i="24"/>
  <c r="H21" i="32"/>
  <c r="C673" i="24"/>
  <c r="C20" i="15"/>
  <c r="G20" i="15" s="1"/>
  <c r="D85" i="32"/>
  <c r="C683" i="24"/>
  <c r="C30" i="15"/>
  <c r="E85" i="32"/>
  <c r="C31" i="15"/>
  <c r="G31" i="15" s="1"/>
  <c r="C684" i="24"/>
  <c r="G245" i="32"/>
  <c r="C624" i="24"/>
  <c r="C68" i="15"/>
  <c r="G68" i="15" s="1"/>
  <c r="I309" i="32"/>
  <c r="C640" i="24"/>
  <c r="C84" i="15"/>
  <c r="G84" i="15" s="1"/>
  <c r="F21" i="32"/>
  <c r="C18" i="15"/>
  <c r="G18" i="15" s="1"/>
  <c r="C671" i="24"/>
  <c r="D21" i="32"/>
  <c r="C16" i="15"/>
  <c r="C669" i="24"/>
  <c r="D181" i="32"/>
  <c r="C51" i="15"/>
  <c r="G51" i="15" s="1"/>
  <c r="C704" i="24"/>
  <c r="D117" i="32"/>
  <c r="C690" i="24"/>
  <c r="C37" i="15"/>
  <c r="C277" i="32"/>
  <c r="C618" i="24"/>
  <c r="C71" i="15"/>
  <c r="G71" i="15" s="1"/>
  <c r="C40" i="15"/>
  <c r="G40" i="15" s="1"/>
  <c r="C693" i="24"/>
  <c r="G117" i="32"/>
  <c r="BP2" i="30"/>
  <c r="C119" i="8"/>
  <c r="C87" i="8"/>
  <c r="D350" i="24"/>
  <c r="F181" i="32"/>
  <c r="C53" i="15"/>
  <c r="G53" i="15" s="1"/>
  <c r="C706" i="24"/>
  <c r="C17" i="15"/>
  <c r="E21" i="32"/>
  <c r="C670" i="24"/>
  <c r="I149" i="32"/>
  <c r="C702" i="24"/>
  <c r="C49" i="15"/>
  <c r="G49" i="15" s="1"/>
  <c r="H2" i="31"/>
  <c r="C12" i="32"/>
  <c r="CE62" i="24"/>
  <c r="I364" i="32" s="1"/>
  <c r="C85" i="24"/>
  <c r="D149" i="32"/>
  <c r="C697" i="24"/>
  <c r="C44" i="15"/>
  <c r="G44" i="15" s="1"/>
  <c r="C64" i="15"/>
  <c r="G64" i="15" s="1"/>
  <c r="C245" i="32"/>
  <c r="C628" i="24"/>
  <c r="C66" i="15"/>
  <c r="G66" i="15" s="1"/>
  <c r="E245" i="32"/>
  <c r="C632" i="24"/>
  <c r="F85" i="32"/>
  <c r="C32" i="15"/>
  <c r="G32" i="15" s="1"/>
  <c r="C685" i="24"/>
  <c r="C53" i="32"/>
  <c r="C22" i="15"/>
  <c r="G22" i="15" s="1"/>
  <c r="C675" i="24"/>
  <c r="D707" i="34"/>
  <c r="D691" i="34"/>
  <c r="D675" i="34"/>
  <c r="D644" i="34"/>
  <c r="D642" i="34"/>
  <c r="D640" i="34"/>
  <c r="D638" i="34"/>
  <c r="D636" i="34"/>
  <c r="D634" i="34"/>
  <c r="D632" i="34"/>
  <c r="D630" i="34"/>
  <c r="D624" i="34"/>
  <c r="D704" i="34"/>
  <c r="D688" i="34"/>
  <c r="D672" i="34"/>
  <c r="D616" i="34"/>
  <c r="D701" i="34"/>
  <c r="D685" i="34"/>
  <c r="D669" i="34"/>
  <c r="D698" i="34"/>
  <c r="D682" i="34"/>
  <c r="D623" i="34"/>
  <c r="D711" i="34"/>
  <c r="D695" i="34"/>
  <c r="D708" i="34"/>
  <c r="D692" i="34"/>
  <c r="D676" i="34"/>
  <c r="D622" i="34"/>
  <c r="D705" i="34"/>
  <c r="D689" i="34"/>
  <c r="D673" i="34"/>
  <c r="D702" i="34"/>
  <c r="D686" i="34"/>
  <c r="D670" i="34"/>
  <c r="D647" i="34"/>
  <c r="D645" i="34"/>
  <c r="D706" i="34"/>
  <c r="D690" i="34"/>
  <c r="D674" i="34"/>
  <c r="D619" i="34"/>
  <c r="D703" i="34"/>
  <c r="D687" i="34"/>
  <c r="D671" i="34"/>
  <c r="D625" i="34"/>
  <c r="D617" i="34"/>
  <c r="D694" i="34"/>
  <c r="D643" i="34"/>
  <c r="D633" i="34"/>
  <c r="D697" i="34"/>
  <c r="D639" i="34"/>
  <c r="D629" i="34"/>
  <c r="D710" i="34"/>
  <c r="D700" i="34"/>
  <c r="D693" i="34"/>
  <c r="D681" i="34"/>
  <c r="D678" i="34"/>
  <c r="D646" i="34"/>
  <c r="D696" i="34"/>
  <c r="D684" i="34"/>
  <c r="D713" i="34"/>
  <c r="D635" i="34"/>
  <c r="D699" i="34"/>
  <c r="D628" i="34"/>
  <c r="D709" i="34"/>
  <c r="D680" i="34"/>
  <c r="D621" i="34"/>
  <c r="D631" i="34"/>
  <c r="D627" i="34"/>
  <c r="D620" i="34"/>
  <c r="D668" i="34"/>
  <c r="D712" i="34"/>
  <c r="D618" i="34"/>
  <c r="D637" i="34"/>
  <c r="D679" i="34"/>
  <c r="D683" i="34"/>
  <c r="D677" i="34"/>
  <c r="D716" i="34"/>
  <c r="D641" i="34"/>
  <c r="D626" i="34"/>
  <c r="I381" i="32"/>
  <c r="CF91" i="24"/>
  <c r="G612" i="24"/>
  <c r="I378" i="32"/>
  <c r="K612" i="24"/>
  <c r="I85" i="32"/>
  <c r="C35" i="15"/>
  <c r="C688" i="24"/>
  <c r="C373" i="32"/>
  <c r="C622" i="24"/>
  <c r="C92" i="15"/>
  <c r="G92" i="15" s="1"/>
  <c r="C75" i="15"/>
  <c r="G75" i="15" s="1"/>
  <c r="G277" i="32"/>
  <c r="C635" i="24"/>
  <c r="C89" i="15"/>
  <c r="G89" i="15" s="1"/>
  <c r="G341" i="32"/>
  <c r="C645" i="24"/>
  <c r="G309" i="32"/>
  <c r="C82" i="15"/>
  <c r="G82" i="15" s="1"/>
  <c r="C626" i="24"/>
  <c r="D245" i="32"/>
  <c r="C630" i="24"/>
  <c r="C65" i="15"/>
  <c r="F341" i="32"/>
  <c r="C644" i="24"/>
  <c r="C88" i="15"/>
  <c r="G88" i="15" s="1"/>
  <c r="F277" i="32"/>
  <c r="C617" i="24"/>
  <c r="C74" i="15"/>
  <c r="G74" i="15" s="1"/>
  <c r="C692" i="24"/>
  <c r="F117" i="32"/>
  <c r="C39" i="15"/>
  <c r="G39" i="15" s="1"/>
  <c r="C73" i="15"/>
  <c r="G73" i="15" s="1"/>
  <c r="E277" i="32"/>
  <c r="C634" i="24"/>
  <c r="I213" i="32"/>
  <c r="C63" i="15"/>
  <c r="C625" i="24"/>
  <c r="C309" i="32"/>
  <c r="C619" i="24"/>
  <c r="C78" i="15"/>
  <c r="G78" i="15" s="1"/>
  <c r="D26" i="33"/>
  <c r="C167" i="8"/>
  <c r="E414" i="24"/>
  <c r="E117" i="32"/>
  <c r="C38" i="15"/>
  <c r="C691" i="24"/>
  <c r="H213" i="32"/>
  <c r="C62" i="15"/>
  <c r="C616" i="24"/>
  <c r="I21" i="32"/>
  <c r="C21" i="15"/>
  <c r="G21" i="15" s="1"/>
  <c r="C674" i="24"/>
  <c r="H85" i="32"/>
  <c r="C34" i="15"/>
  <c r="G34" i="15" s="1"/>
  <c r="C687" i="24"/>
  <c r="F149" i="32"/>
  <c r="C699" i="24"/>
  <c r="C46" i="15"/>
  <c r="G46" i="15" s="1"/>
  <c r="E341" i="32"/>
  <c r="C87" i="15"/>
  <c r="G87" i="15" s="1"/>
  <c r="C643" i="24"/>
  <c r="G85" i="32"/>
  <c r="C33" i="15"/>
  <c r="C686" i="24"/>
  <c r="H341" i="32"/>
  <c r="C90" i="15"/>
  <c r="G90" i="15" s="1"/>
  <c r="C646" i="24"/>
  <c r="E373" i="32"/>
  <c r="C94" i="15"/>
  <c r="G94" i="15" s="1"/>
  <c r="I245" i="32"/>
  <c r="C70" i="15"/>
  <c r="G70" i="15" s="1"/>
  <c r="C629" i="24"/>
  <c r="H149" i="32"/>
  <c r="C48" i="15"/>
  <c r="C701" i="24"/>
  <c r="D309" i="32"/>
  <c r="C79" i="15"/>
  <c r="G79" i="15" s="1"/>
  <c r="C627" i="24"/>
  <c r="H277" i="32"/>
  <c r="C76" i="15"/>
  <c r="G76" i="15" s="1"/>
  <c r="C637" i="24"/>
  <c r="C149" i="32"/>
  <c r="C696" i="24"/>
  <c r="C43" i="15"/>
  <c r="G36" i="15" l="1"/>
  <c r="H36" i="15"/>
  <c r="I36" i="15" s="1"/>
  <c r="G38" i="15"/>
  <c r="H38" i="15"/>
  <c r="I38" i="15" s="1"/>
  <c r="C120" i="8"/>
  <c r="D367" i="24"/>
  <c r="C648" i="24"/>
  <c r="M716" i="24" s="1"/>
  <c r="D615" i="24"/>
  <c r="G33" i="15"/>
  <c r="H33" i="15"/>
  <c r="I33" i="15" s="1"/>
  <c r="G37" i="15"/>
  <c r="H37" i="15"/>
  <c r="I37" i="15" s="1"/>
  <c r="G69" i="15"/>
  <c r="H69" i="15"/>
  <c r="G47" i="15"/>
  <c r="H47" i="15"/>
  <c r="I47" i="15" s="1"/>
  <c r="E612" i="34"/>
  <c r="G45" i="15"/>
  <c r="H45" i="15"/>
  <c r="I45" i="15" s="1"/>
  <c r="H27" i="15"/>
  <c r="I27" i="15" s="1"/>
  <c r="G27" i="15"/>
  <c r="G28" i="15"/>
  <c r="H28" i="15"/>
  <c r="I28" i="15" s="1"/>
  <c r="G17" i="15"/>
  <c r="H17" i="15"/>
  <c r="I17" i="15" s="1"/>
  <c r="G65" i="15"/>
  <c r="H65" i="15"/>
  <c r="I65" i="15" s="1"/>
  <c r="G30" i="15"/>
  <c r="H30" i="15"/>
  <c r="I30" i="15" s="1"/>
  <c r="G35" i="15"/>
  <c r="H35" i="15"/>
  <c r="I35" i="15" s="1"/>
  <c r="H43" i="15"/>
  <c r="I43" i="15" s="1"/>
  <c r="G43" i="15"/>
  <c r="G63" i="15"/>
  <c r="H63" i="15"/>
  <c r="I63" i="15" s="1"/>
  <c r="G48" i="15"/>
  <c r="H48" i="15"/>
  <c r="I48" i="15" s="1"/>
  <c r="G16" i="15"/>
  <c r="H16" i="15"/>
  <c r="I16" i="15" s="1"/>
  <c r="D715" i="34"/>
  <c r="E623" i="34"/>
  <c r="C21" i="32"/>
  <c r="C15" i="15"/>
  <c r="G15" i="15" s="1"/>
  <c r="C668" i="24"/>
  <c r="C715" i="24" s="1"/>
  <c r="CE85" i="24"/>
  <c r="E704" i="34" l="1"/>
  <c r="E688" i="34"/>
  <c r="E672" i="34"/>
  <c r="E701" i="34"/>
  <c r="E685" i="34"/>
  <c r="E669" i="34"/>
  <c r="E627" i="34"/>
  <c r="E698" i="34"/>
  <c r="E682" i="34"/>
  <c r="E711" i="34"/>
  <c r="E695" i="34"/>
  <c r="E679" i="34"/>
  <c r="E708" i="34"/>
  <c r="E692" i="34"/>
  <c r="E705" i="34"/>
  <c r="E689" i="34"/>
  <c r="E673" i="34"/>
  <c r="E702" i="34"/>
  <c r="E686" i="34"/>
  <c r="E670" i="34"/>
  <c r="E647" i="34"/>
  <c r="E645" i="34"/>
  <c r="E629" i="34"/>
  <c r="E626" i="34"/>
  <c r="E716" i="34"/>
  <c r="E699" i="34"/>
  <c r="E683" i="34"/>
  <c r="E643" i="34"/>
  <c r="E641" i="34"/>
  <c r="E639" i="34"/>
  <c r="E703" i="34"/>
  <c r="E687" i="34"/>
  <c r="E671" i="34"/>
  <c r="E625" i="34"/>
  <c r="E700" i="34"/>
  <c r="E684" i="34"/>
  <c r="E668" i="34"/>
  <c r="E628" i="34"/>
  <c r="E694" i="34"/>
  <c r="E691" i="34"/>
  <c r="E633" i="34"/>
  <c r="E630" i="34"/>
  <c r="E697" i="34"/>
  <c r="E636" i="34"/>
  <c r="E710" i="34"/>
  <c r="E707" i="34"/>
  <c r="E693" i="34"/>
  <c r="E681" i="34"/>
  <c r="E678" i="34"/>
  <c r="E646" i="34"/>
  <c r="E624" i="34"/>
  <c r="E696" i="34"/>
  <c r="E690" i="34"/>
  <c r="E713" i="34"/>
  <c r="E675" i="34"/>
  <c r="E642" i="34"/>
  <c r="E635" i="34"/>
  <c r="E632" i="34"/>
  <c r="E709" i="34"/>
  <c r="E706" i="34"/>
  <c r="E680" i="34"/>
  <c r="E638" i="34"/>
  <c r="E712" i="34"/>
  <c r="E677" i="34"/>
  <c r="E674" i="34"/>
  <c r="E637" i="34"/>
  <c r="E634" i="34"/>
  <c r="E644" i="34"/>
  <c r="E676" i="34"/>
  <c r="E631" i="34"/>
  <c r="E640" i="34"/>
  <c r="C121" i="8"/>
  <c r="D384" i="24"/>
  <c r="I373" i="32"/>
  <c r="C716" i="24"/>
  <c r="D702" i="24"/>
  <c r="D686" i="24"/>
  <c r="D670" i="24"/>
  <c r="D647" i="24"/>
  <c r="D645" i="24"/>
  <c r="D629" i="24"/>
  <c r="D626" i="24"/>
  <c r="D621" i="24"/>
  <c r="D712" i="24"/>
  <c r="D709" i="24"/>
  <c r="D693" i="24"/>
  <c r="D677" i="24"/>
  <c r="D707" i="24"/>
  <c r="D697" i="24"/>
  <c r="D687" i="24"/>
  <c r="D638" i="24"/>
  <c r="D625" i="24"/>
  <c r="D692" i="24"/>
  <c r="D682" i="24"/>
  <c r="D672" i="24"/>
  <c r="D640" i="24"/>
  <c r="D710" i="24"/>
  <c r="D700" i="24"/>
  <c r="D690" i="24"/>
  <c r="D633" i="24"/>
  <c r="D628" i="24"/>
  <c r="D616" i="24"/>
  <c r="D705" i="24"/>
  <c r="D695" i="24"/>
  <c r="D680" i="24"/>
  <c r="D716" i="24"/>
  <c r="D708" i="24"/>
  <c r="D698" i="24"/>
  <c r="D688" i="24"/>
  <c r="D683" i="24"/>
  <c r="D678" i="24"/>
  <c r="D668" i="24"/>
  <c r="D646" i="24"/>
  <c r="D637" i="24"/>
  <c r="D623" i="24"/>
  <c r="D713" i="24"/>
  <c r="D673" i="24"/>
  <c r="D630" i="24"/>
  <c r="D627" i="24"/>
  <c r="D706" i="24"/>
  <c r="D639" i="24"/>
  <c r="D622" i="24"/>
  <c r="D644" i="24"/>
  <c r="D676" i="24"/>
  <c r="D704" i="24"/>
  <c r="D696" i="24"/>
  <c r="D689" i="24"/>
  <c r="D711" i="24"/>
  <c r="D679" i="24"/>
  <c r="D636" i="24"/>
  <c r="D632" i="24"/>
  <c r="D620" i="24"/>
  <c r="D685" i="24"/>
  <c r="D643" i="24"/>
  <c r="D619" i="24"/>
  <c r="D703" i="24"/>
  <c r="D675" i="24"/>
  <c r="D618" i="24"/>
  <c r="D694" i="24"/>
  <c r="D674" i="24"/>
  <c r="D699" i="24"/>
  <c r="D691" i="24"/>
  <c r="D681" i="24"/>
  <c r="D635" i="24"/>
  <c r="D617" i="24"/>
  <c r="D641" i="24"/>
  <c r="D701" i="24"/>
  <c r="D624" i="24"/>
  <c r="D669" i="24"/>
  <c r="D642" i="24"/>
  <c r="D631" i="24"/>
  <c r="D684" i="24"/>
  <c r="D671" i="24"/>
  <c r="D634" i="24"/>
  <c r="D715" i="24" l="1"/>
  <c r="E623" i="24"/>
  <c r="C138" i="8"/>
  <c r="D417" i="24"/>
  <c r="E715" i="34"/>
  <c r="F624" i="34"/>
  <c r="E612" i="24"/>
  <c r="C168" i="8" l="1"/>
  <c r="D421" i="24"/>
  <c r="F701" i="34"/>
  <c r="F685" i="34"/>
  <c r="F669" i="34"/>
  <c r="F627" i="34"/>
  <c r="F698" i="34"/>
  <c r="F682" i="34"/>
  <c r="F711" i="34"/>
  <c r="F695" i="34"/>
  <c r="F679" i="34"/>
  <c r="F708" i="34"/>
  <c r="F692" i="34"/>
  <c r="F676" i="34"/>
  <c r="F705" i="34"/>
  <c r="F702" i="34"/>
  <c r="F686" i="34"/>
  <c r="F670" i="34"/>
  <c r="F647" i="34"/>
  <c r="F645" i="34"/>
  <c r="F629" i="34"/>
  <c r="F626" i="34"/>
  <c r="F716" i="34"/>
  <c r="F699" i="34"/>
  <c r="F683" i="34"/>
  <c r="F643" i="34"/>
  <c r="F641" i="34"/>
  <c r="F639" i="34"/>
  <c r="F637" i="34"/>
  <c r="F635" i="34"/>
  <c r="F633" i="34"/>
  <c r="F631" i="34"/>
  <c r="F712" i="34"/>
  <c r="F696" i="34"/>
  <c r="F680" i="34"/>
  <c r="F700" i="34"/>
  <c r="F684" i="34"/>
  <c r="F668" i="34"/>
  <c r="F628" i="34"/>
  <c r="F713" i="34"/>
  <c r="F697" i="34"/>
  <c r="F681" i="34"/>
  <c r="F673" i="34"/>
  <c r="F688" i="34"/>
  <c r="F636" i="34"/>
  <c r="F625" i="34"/>
  <c r="F710" i="34"/>
  <c r="F707" i="34"/>
  <c r="F704" i="34"/>
  <c r="F693" i="34"/>
  <c r="F678" i="34"/>
  <c r="F646" i="34"/>
  <c r="F690" i="34"/>
  <c r="F675" i="34"/>
  <c r="F642" i="34"/>
  <c r="F632" i="34"/>
  <c r="F687" i="34"/>
  <c r="F709" i="34"/>
  <c r="F706" i="34"/>
  <c r="F703" i="34"/>
  <c r="F672" i="34"/>
  <c r="F638" i="34"/>
  <c r="F677" i="34"/>
  <c r="F634" i="34"/>
  <c r="F671" i="34"/>
  <c r="F644" i="34"/>
  <c r="F674" i="34"/>
  <c r="F630" i="34"/>
  <c r="F694" i="34"/>
  <c r="F691" i="34"/>
  <c r="F640" i="34"/>
  <c r="F689" i="34"/>
  <c r="E711" i="24"/>
  <c r="E699" i="24"/>
  <c r="E683" i="24"/>
  <c r="E643" i="24"/>
  <c r="E641" i="24"/>
  <c r="E639" i="24"/>
  <c r="E637" i="24"/>
  <c r="E635" i="24"/>
  <c r="E633" i="24"/>
  <c r="E631" i="24"/>
  <c r="E706" i="24"/>
  <c r="E690" i="24"/>
  <c r="E674" i="24"/>
  <c r="E712" i="24"/>
  <c r="E702" i="24"/>
  <c r="E692" i="24"/>
  <c r="E682" i="24"/>
  <c r="E677" i="24"/>
  <c r="E672" i="24"/>
  <c r="E647" i="24"/>
  <c r="E710" i="24"/>
  <c r="E700" i="24"/>
  <c r="E628" i="24"/>
  <c r="E705" i="24"/>
  <c r="E695" i="24"/>
  <c r="E685" i="24"/>
  <c r="E680" i="24"/>
  <c r="E675" i="24"/>
  <c r="E642" i="24"/>
  <c r="E624" i="24"/>
  <c r="F624" i="24" s="1"/>
  <c r="F675" i="24" s="1"/>
  <c r="E716" i="24"/>
  <c r="E703" i="24"/>
  <c r="E713" i="24"/>
  <c r="E673" i="24"/>
  <c r="E630" i="24"/>
  <c r="E627" i="24"/>
  <c r="E701" i="24"/>
  <c r="E696" i="24"/>
  <c r="E691" i="24"/>
  <c r="E681" i="24"/>
  <c r="E671" i="24"/>
  <c r="E632" i="24"/>
  <c r="E693" i="24"/>
  <c r="E644" i="24"/>
  <c r="E708" i="24"/>
  <c r="E697" i="24"/>
  <c r="E676" i="24"/>
  <c r="E704" i="24"/>
  <c r="E689" i="24"/>
  <c r="E670" i="24"/>
  <c r="E640" i="24"/>
  <c r="E629" i="24"/>
  <c r="E679" i="24"/>
  <c r="E636" i="24"/>
  <c r="E688" i="24"/>
  <c r="E684" i="24"/>
  <c r="E707" i="24"/>
  <c r="E678" i="24"/>
  <c r="E646" i="24"/>
  <c r="E626" i="24"/>
  <c r="E669" i="24"/>
  <c r="E709" i="24"/>
  <c r="E625" i="24"/>
  <c r="E686" i="24"/>
  <c r="E668" i="24"/>
  <c r="E698" i="24"/>
  <c r="E638" i="24"/>
  <c r="E634" i="24"/>
  <c r="E694" i="24"/>
  <c r="E687" i="24"/>
  <c r="E645" i="24"/>
  <c r="F671" i="24"/>
  <c r="F695" i="24"/>
  <c r="F690" i="24"/>
  <c r="F685" i="24"/>
  <c r="F693" i="24"/>
  <c r="F706" i="24"/>
  <c r="F701" i="24"/>
  <c r="F691" i="24"/>
  <c r="F681" i="24"/>
  <c r="F639" i="24"/>
  <c r="F632" i="24"/>
  <c r="F647" i="24"/>
  <c r="F643" i="24"/>
  <c r="F628" i="24"/>
  <c r="F688" i="24"/>
  <c r="F682" i="24"/>
  <c r="F692" i="24"/>
  <c r="F707" i="24"/>
  <c r="F678" i="24"/>
  <c r="F638" i="24"/>
  <c r="F683" i="24"/>
  <c r="F644" i="24"/>
  <c r="F626" i="24"/>
  <c r="F694" i="24"/>
  <c r="F641" i="24"/>
  <c r="F700" i="24" l="1"/>
  <c r="F673" i="24"/>
  <c r="F676" i="24"/>
  <c r="F636" i="24"/>
  <c r="F710" i="24"/>
  <c r="F686" i="24"/>
  <c r="F705" i="24"/>
  <c r="F684" i="24"/>
  <c r="F630" i="24"/>
  <c r="F677" i="24"/>
  <c r="F631" i="24"/>
  <c r="F672" i="24"/>
  <c r="F640" i="24"/>
  <c r="F637" i="24"/>
  <c r="F711" i="24"/>
  <c r="F625" i="24"/>
  <c r="G625" i="24" s="1"/>
  <c r="F674" i="24"/>
  <c r="F627" i="24"/>
  <c r="F635" i="24"/>
  <c r="F670" i="24"/>
  <c r="F709" i="24"/>
  <c r="F699" i="24"/>
  <c r="F689" i="24"/>
  <c r="F633" i="24"/>
  <c r="F680" i="24"/>
  <c r="F679" i="24"/>
  <c r="F708" i="24"/>
  <c r="F703" i="24"/>
  <c r="F702" i="24"/>
  <c r="F634" i="24"/>
  <c r="F704" i="24"/>
  <c r="F642" i="24"/>
  <c r="F696" i="24"/>
  <c r="F668" i="24"/>
  <c r="F698" i="24"/>
  <c r="F687" i="24"/>
  <c r="F712" i="24"/>
  <c r="F669" i="24"/>
  <c r="F629" i="24"/>
  <c r="F716" i="24"/>
  <c r="F713" i="24"/>
  <c r="F645" i="24"/>
  <c r="F646" i="24"/>
  <c r="F697" i="24"/>
  <c r="E715" i="24"/>
  <c r="F715" i="34"/>
  <c r="G625" i="34"/>
  <c r="C172" i="8"/>
  <c r="D424" i="24"/>
  <c r="C177" i="8" s="1"/>
  <c r="G709" i="24" l="1"/>
  <c r="G637" i="24"/>
  <c r="G685" i="24"/>
  <c r="G698" i="24"/>
  <c r="G626" i="24"/>
  <c r="G692" i="24"/>
  <c r="G632" i="24"/>
  <c r="G669" i="24"/>
  <c r="G705" i="24"/>
  <c r="G703" i="24"/>
  <c r="G634" i="24"/>
  <c r="G627" i="24"/>
  <c r="G715" i="24" s="1"/>
  <c r="G629" i="24"/>
  <c r="G628" i="24"/>
  <c r="G696" i="24"/>
  <c r="G687" i="24"/>
  <c r="G683" i="24"/>
  <c r="G671" i="24"/>
  <c r="G713" i="24"/>
  <c r="G699" i="24"/>
  <c r="G701" i="24"/>
  <c r="G689" i="24"/>
  <c r="G676" i="24"/>
  <c r="G673" i="24"/>
  <c r="G681" i="24"/>
  <c r="G678" i="24"/>
  <c r="G674" i="24"/>
  <c r="G686" i="24"/>
  <c r="G640" i="24"/>
  <c r="G631" i="24"/>
  <c r="G646" i="24"/>
  <c r="G716" i="24"/>
  <c r="G697" i="24"/>
  <c r="G693" i="24"/>
  <c r="G700" i="24"/>
  <c r="G690" i="24"/>
  <c r="G668" i="24"/>
  <c r="G670" i="24"/>
  <c r="G711" i="24"/>
  <c r="G642" i="24"/>
  <c r="G710" i="24"/>
  <c r="G636" i="24"/>
  <c r="G708" i="24"/>
  <c r="G647" i="24"/>
  <c r="G684" i="24"/>
  <c r="G672" i="24"/>
  <c r="G675" i="24"/>
  <c r="G682" i="24"/>
  <c r="G707" i="24"/>
  <c r="G633" i="24"/>
  <c r="G704" i="24"/>
  <c r="G677" i="24"/>
  <c r="G702" i="24"/>
  <c r="G694" i="24"/>
  <c r="G691" i="24"/>
  <c r="G639" i="24"/>
  <c r="G635" i="24"/>
  <c r="G680" i="24"/>
  <c r="G688" i="24"/>
  <c r="G679" i="24"/>
  <c r="G641" i="24"/>
  <c r="G643" i="24"/>
  <c r="G712" i="24"/>
  <c r="G638" i="24"/>
  <c r="G706" i="24"/>
  <c r="G630" i="24"/>
  <c r="G695" i="24"/>
  <c r="G645" i="24"/>
  <c r="G644" i="24"/>
  <c r="F715" i="24"/>
  <c r="G698" i="34"/>
  <c r="G682" i="34"/>
  <c r="G711" i="34"/>
  <c r="G695" i="34"/>
  <c r="G679" i="34"/>
  <c r="G708" i="34"/>
  <c r="G692" i="34"/>
  <c r="G676" i="34"/>
  <c r="G705" i="34"/>
  <c r="G689" i="34"/>
  <c r="G673" i="34"/>
  <c r="G702" i="34"/>
  <c r="G716" i="34"/>
  <c r="G699" i="34"/>
  <c r="G683" i="34"/>
  <c r="G643" i="34"/>
  <c r="G641" i="34"/>
  <c r="G639" i="34"/>
  <c r="G637" i="34"/>
  <c r="G635" i="34"/>
  <c r="G633" i="34"/>
  <c r="G631" i="34"/>
  <c r="G712" i="34"/>
  <c r="G696" i="34"/>
  <c r="G680" i="34"/>
  <c r="G709" i="34"/>
  <c r="G693" i="34"/>
  <c r="G677" i="34"/>
  <c r="G713" i="34"/>
  <c r="G697" i="34"/>
  <c r="G681" i="34"/>
  <c r="G710" i="34"/>
  <c r="G694" i="34"/>
  <c r="G678" i="34"/>
  <c r="G646" i="34"/>
  <c r="G701" i="34"/>
  <c r="G688" i="34"/>
  <c r="G685" i="34"/>
  <c r="G670" i="34"/>
  <c r="G636" i="34"/>
  <c r="G707" i="34"/>
  <c r="G704" i="34"/>
  <c r="G690" i="34"/>
  <c r="G629" i="34"/>
  <c r="G700" i="34"/>
  <c r="G675" i="34"/>
  <c r="G642" i="34"/>
  <c r="G632" i="34"/>
  <c r="G687" i="34"/>
  <c r="G684" i="34"/>
  <c r="G706" i="34"/>
  <c r="G703" i="34"/>
  <c r="G672" i="34"/>
  <c r="G669" i="34"/>
  <c r="G638" i="34"/>
  <c r="G645" i="34"/>
  <c r="G628" i="34"/>
  <c r="H628" i="34" s="1"/>
  <c r="G674" i="34"/>
  <c r="G671" i="34"/>
  <c r="G668" i="34"/>
  <c r="G644" i="34"/>
  <c r="G647" i="34"/>
  <c r="G630" i="34"/>
  <c r="G686" i="34"/>
  <c r="G627" i="34"/>
  <c r="G691" i="34"/>
  <c r="G640" i="34"/>
  <c r="G634" i="34"/>
  <c r="G626" i="34"/>
  <c r="H628" i="24" l="1"/>
  <c r="H711" i="34"/>
  <c r="H695" i="34"/>
  <c r="H679" i="34"/>
  <c r="H708" i="34"/>
  <c r="H692" i="34"/>
  <c r="H676" i="34"/>
  <c r="H705" i="34"/>
  <c r="H689" i="34"/>
  <c r="H673" i="34"/>
  <c r="H702" i="34"/>
  <c r="H686" i="34"/>
  <c r="H670" i="34"/>
  <c r="H647" i="34"/>
  <c r="H645" i="34"/>
  <c r="H629" i="34"/>
  <c r="H716" i="34"/>
  <c r="H699" i="34"/>
  <c r="H712" i="34"/>
  <c r="H696" i="34"/>
  <c r="H680" i="34"/>
  <c r="H709" i="34"/>
  <c r="H693" i="34"/>
  <c r="H677" i="34"/>
  <c r="H706" i="34"/>
  <c r="H690" i="34"/>
  <c r="H674" i="34"/>
  <c r="H710" i="34"/>
  <c r="H694" i="34"/>
  <c r="H678" i="34"/>
  <c r="H646" i="34"/>
  <c r="H707" i="34"/>
  <c r="H691" i="34"/>
  <c r="H675" i="34"/>
  <c r="H644" i="34"/>
  <c r="H642" i="34"/>
  <c r="H640" i="34"/>
  <c r="H638" i="34"/>
  <c r="H636" i="34"/>
  <c r="H634" i="34"/>
  <c r="H632" i="34"/>
  <c r="H630" i="34"/>
  <c r="H643" i="34"/>
  <c r="H704" i="34"/>
  <c r="H697" i="34"/>
  <c r="H639" i="34"/>
  <c r="H700" i="34"/>
  <c r="H681" i="34"/>
  <c r="H687" i="34"/>
  <c r="H684" i="34"/>
  <c r="H713" i="34"/>
  <c r="H703" i="34"/>
  <c r="H672" i="34"/>
  <c r="H669" i="34"/>
  <c r="H635" i="34"/>
  <c r="H683" i="34"/>
  <c r="H641" i="34"/>
  <c r="H631" i="34"/>
  <c r="H637" i="34"/>
  <c r="H682" i="34"/>
  <c r="H688" i="34"/>
  <c r="H671" i="34"/>
  <c r="H701" i="34"/>
  <c r="H633" i="34"/>
  <c r="H698" i="34"/>
  <c r="H668" i="34"/>
  <c r="H685" i="34"/>
  <c r="G715" i="34"/>
  <c r="H647" i="24" l="1"/>
  <c r="H691" i="24"/>
  <c r="H716" i="24"/>
  <c r="H703" i="24"/>
  <c r="H644" i="24"/>
  <c r="H630" i="24"/>
  <c r="H690" i="24"/>
  <c r="H677" i="24"/>
  <c r="H711" i="24"/>
  <c r="H706" i="24"/>
  <c r="H639" i="24"/>
  <c r="H693" i="24"/>
  <c r="H629" i="24"/>
  <c r="H675" i="24"/>
  <c r="H709" i="24"/>
  <c r="H701" i="24"/>
  <c r="H682" i="24"/>
  <c r="H683" i="24"/>
  <c r="H694" i="24"/>
  <c r="H638" i="24"/>
  <c r="H636" i="24"/>
  <c r="H692" i="24"/>
  <c r="H686" i="24"/>
  <c r="H687" i="24"/>
  <c r="H631" i="24"/>
  <c r="H642" i="24"/>
  <c r="H699" i="24"/>
  <c r="H702" i="24"/>
  <c r="H684" i="24"/>
  <c r="H669" i="24"/>
  <c r="H668" i="24"/>
  <c r="H670" i="24"/>
  <c r="H710" i="24"/>
  <c r="H689" i="24"/>
  <c r="H645" i="24"/>
  <c r="H698" i="24"/>
  <c r="H707" i="24"/>
  <c r="H640" i="24"/>
  <c r="H704" i="24"/>
  <c r="H637" i="24"/>
  <c r="H697" i="24"/>
  <c r="H635" i="24"/>
  <c r="H688" i="24"/>
  <c r="H679" i="24"/>
  <c r="H646" i="24"/>
  <c r="H685" i="24"/>
  <c r="H712" i="24"/>
  <c r="H673" i="24"/>
  <c r="H695" i="24"/>
  <c r="H632" i="24"/>
  <c r="H634" i="24"/>
  <c r="H708" i="24"/>
  <c r="H674" i="24"/>
  <c r="H681" i="24"/>
  <c r="H633" i="24"/>
  <c r="H676" i="24"/>
  <c r="H680" i="24"/>
  <c r="H671" i="24"/>
  <c r="H713" i="24"/>
  <c r="H641" i="24"/>
  <c r="H696" i="24"/>
  <c r="H678" i="24"/>
  <c r="H705" i="24"/>
  <c r="H643" i="24"/>
  <c r="H672" i="24"/>
  <c r="H700" i="24"/>
  <c r="H715" i="34"/>
  <c r="I629" i="34"/>
  <c r="I629" i="24" l="1"/>
  <c r="H715" i="24"/>
  <c r="I708" i="34"/>
  <c r="I692" i="34"/>
  <c r="I676" i="34"/>
  <c r="I705" i="34"/>
  <c r="I689" i="34"/>
  <c r="I673" i="34"/>
  <c r="I702" i="34"/>
  <c r="I686" i="34"/>
  <c r="I670" i="34"/>
  <c r="I647" i="34"/>
  <c r="I645" i="34"/>
  <c r="I716" i="34"/>
  <c r="I699" i="34"/>
  <c r="I683" i="34"/>
  <c r="I643" i="34"/>
  <c r="I641" i="34"/>
  <c r="I639" i="34"/>
  <c r="I637" i="34"/>
  <c r="I635" i="34"/>
  <c r="I633" i="34"/>
  <c r="I631" i="34"/>
  <c r="I712" i="34"/>
  <c r="I696" i="34"/>
  <c r="I709" i="34"/>
  <c r="I693" i="34"/>
  <c r="I677" i="34"/>
  <c r="I706" i="34"/>
  <c r="I690" i="34"/>
  <c r="I674" i="34"/>
  <c r="I703" i="34"/>
  <c r="I687" i="34"/>
  <c r="I671" i="34"/>
  <c r="I707" i="34"/>
  <c r="I691" i="34"/>
  <c r="I675" i="34"/>
  <c r="I644" i="34"/>
  <c r="I642" i="34"/>
  <c r="I640" i="34"/>
  <c r="I638" i="34"/>
  <c r="I636" i="34"/>
  <c r="I634" i="34"/>
  <c r="I632" i="34"/>
  <c r="I630" i="34"/>
  <c r="I704" i="34"/>
  <c r="I688" i="34"/>
  <c r="I672" i="34"/>
  <c r="I697" i="34"/>
  <c r="I710" i="34"/>
  <c r="I700" i="34"/>
  <c r="I681" i="34"/>
  <c r="I678" i="34"/>
  <c r="I646" i="34"/>
  <c r="I684" i="34"/>
  <c r="I713" i="34"/>
  <c r="I669" i="34"/>
  <c r="I680" i="34"/>
  <c r="I668" i="34"/>
  <c r="I698" i="34"/>
  <c r="I682" i="34"/>
  <c r="I695" i="34"/>
  <c r="I711" i="34"/>
  <c r="I694" i="34"/>
  <c r="I679" i="34"/>
  <c r="I701" i="34"/>
  <c r="I685" i="34"/>
  <c r="I713" i="24" l="1"/>
  <c r="I701" i="24"/>
  <c r="I696" i="24"/>
  <c r="I682" i="24"/>
  <c r="I687" i="24"/>
  <c r="I643" i="24"/>
  <c r="I641" i="24"/>
  <c r="I709" i="24"/>
  <c r="I690" i="24"/>
  <c r="I694" i="24"/>
  <c r="I706" i="24"/>
  <c r="I647" i="24"/>
  <c r="I702" i="24"/>
  <c r="I672" i="24"/>
  <c r="I646" i="24"/>
  <c r="I704" i="24"/>
  <c r="I634" i="24"/>
  <c r="I693" i="24"/>
  <c r="I633" i="24"/>
  <c r="I683" i="24"/>
  <c r="I640" i="24"/>
  <c r="I644" i="24"/>
  <c r="I716" i="24"/>
  <c r="I673" i="24"/>
  <c r="I710" i="24"/>
  <c r="I711" i="24"/>
  <c r="I680" i="24"/>
  <c r="I668" i="24"/>
  <c r="I636" i="24"/>
  <c r="I705" i="24"/>
  <c r="I685" i="24"/>
  <c r="I645" i="24"/>
  <c r="I630" i="24"/>
  <c r="I632" i="24"/>
  <c r="I681" i="24"/>
  <c r="I697" i="24"/>
  <c r="I684" i="24"/>
  <c r="I695" i="24"/>
  <c r="I703" i="24"/>
  <c r="I678" i="24"/>
  <c r="I700" i="24"/>
  <c r="I642" i="24"/>
  <c r="I637" i="24"/>
  <c r="I631" i="24"/>
  <c r="I689" i="24"/>
  <c r="I712" i="24"/>
  <c r="I635" i="24"/>
  <c r="I688" i="24"/>
  <c r="I639" i="24"/>
  <c r="I638" i="24"/>
  <c r="I676" i="24"/>
  <c r="I707" i="24"/>
  <c r="I679" i="24"/>
  <c r="I691" i="24"/>
  <c r="I671" i="24"/>
  <c r="I698" i="24"/>
  <c r="I670" i="24"/>
  <c r="I708" i="24"/>
  <c r="I699" i="24"/>
  <c r="I686" i="24"/>
  <c r="I669" i="24"/>
  <c r="I677" i="24"/>
  <c r="I692" i="24"/>
  <c r="I675" i="24"/>
  <c r="I674" i="24"/>
  <c r="I715" i="34"/>
  <c r="J630" i="34"/>
  <c r="J630" i="24" l="1"/>
  <c r="I715" i="24"/>
  <c r="J705" i="34"/>
  <c r="J689" i="34"/>
  <c r="J673" i="34"/>
  <c r="J702" i="34"/>
  <c r="J686" i="34"/>
  <c r="J670" i="34"/>
  <c r="J647" i="34"/>
  <c r="L647" i="34" s="1"/>
  <c r="J645" i="34"/>
  <c r="J716" i="34"/>
  <c r="J699" i="34"/>
  <c r="J683" i="34"/>
  <c r="J712" i="34"/>
  <c r="J696" i="34"/>
  <c r="J680" i="34"/>
  <c r="J709" i="34"/>
  <c r="J693" i="34"/>
  <c r="J706" i="34"/>
  <c r="J690" i="34"/>
  <c r="J674" i="34"/>
  <c r="J703" i="34"/>
  <c r="J687" i="34"/>
  <c r="J671" i="34"/>
  <c r="J700" i="34"/>
  <c r="J684" i="34"/>
  <c r="J668" i="34"/>
  <c r="J704" i="34"/>
  <c r="J688" i="34"/>
  <c r="J672" i="34"/>
  <c r="J701" i="34"/>
  <c r="J685" i="34"/>
  <c r="J669" i="34"/>
  <c r="J710" i="34"/>
  <c r="J707" i="34"/>
  <c r="J681" i="34"/>
  <c r="J678" i="34"/>
  <c r="J646" i="34"/>
  <c r="J639" i="34"/>
  <c r="J713" i="34"/>
  <c r="J675" i="34"/>
  <c r="J642" i="34"/>
  <c r="J632" i="34"/>
  <c r="J635" i="34"/>
  <c r="J638" i="34"/>
  <c r="J677" i="34"/>
  <c r="J641" i="34"/>
  <c r="J631" i="34"/>
  <c r="J715" i="34" s="1"/>
  <c r="J695" i="34"/>
  <c r="J692" i="34"/>
  <c r="J634" i="34"/>
  <c r="J698" i="34"/>
  <c r="J679" i="34"/>
  <c r="J640" i="34"/>
  <c r="J637" i="34"/>
  <c r="J711" i="34"/>
  <c r="J694" i="34"/>
  <c r="J644" i="34"/>
  <c r="J636" i="34"/>
  <c r="J643" i="34"/>
  <c r="J676" i="34"/>
  <c r="J633" i="34"/>
  <c r="J697" i="34"/>
  <c r="J708" i="34"/>
  <c r="J682" i="34"/>
  <c r="J691" i="34"/>
  <c r="J672" i="24" l="1"/>
  <c r="J689" i="24"/>
  <c r="J643" i="24"/>
  <c r="J707" i="24"/>
  <c r="J695" i="24"/>
  <c r="J701" i="24"/>
  <c r="J640" i="24"/>
  <c r="J682" i="24"/>
  <c r="J716" i="24"/>
  <c r="J637" i="24"/>
  <c r="J632" i="24"/>
  <c r="J693" i="24"/>
  <c r="J645" i="24"/>
  <c r="J687" i="24"/>
  <c r="J686" i="24"/>
  <c r="J642" i="24"/>
  <c r="J631" i="24"/>
  <c r="J634" i="24"/>
  <c r="J638" i="24"/>
  <c r="J694" i="24"/>
  <c r="J669" i="24"/>
  <c r="J679" i="24"/>
  <c r="J680" i="24"/>
  <c r="J692" i="24"/>
  <c r="J691" i="24"/>
  <c r="J639" i="24"/>
  <c r="J646" i="24"/>
  <c r="J700" i="24"/>
  <c r="J696" i="24"/>
  <c r="J697" i="24"/>
  <c r="J709" i="24"/>
  <c r="J635" i="24"/>
  <c r="J710" i="24"/>
  <c r="J673" i="24"/>
  <c r="J668" i="24"/>
  <c r="J713" i="24"/>
  <c r="J684" i="24"/>
  <c r="J636" i="24"/>
  <c r="J670" i="24"/>
  <c r="J705" i="24"/>
  <c r="J688" i="24"/>
  <c r="J699" i="24"/>
  <c r="J690" i="24"/>
  <c r="J641" i="24"/>
  <c r="J702" i="24"/>
  <c r="J644" i="24"/>
  <c r="J685" i="24"/>
  <c r="J674" i="24"/>
  <c r="J708" i="24"/>
  <c r="J678" i="24"/>
  <c r="J698" i="24"/>
  <c r="J706" i="24"/>
  <c r="J675" i="24"/>
  <c r="J704" i="24"/>
  <c r="J677" i="24"/>
  <c r="J681" i="24"/>
  <c r="J703" i="24"/>
  <c r="J711" i="24"/>
  <c r="J676" i="24"/>
  <c r="J683" i="24"/>
  <c r="J671" i="24"/>
  <c r="J712" i="24"/>
  <c r="J647" i="24"/>
  <c r="L647" i="24" s="1"/>
  <c r="J633" i="24"/>
  <c r="K644" i="34"/>
  <c r="L716" i="34"/>
  <c r="L699" i="34"/>
  <c r="L683" i="34"/>
  <c r="L712" i="34"/>
  <c r="L696" i="34"/>
  <c r="L680" i="34"/>
  <c r="L709" i="34"/>
  <c r="L693" i="34"/>
  <c r="L677" i="34"/>
  <c r="L706" i="34"/>
  <c r="L690" i="34"/>
  <c r="L674" i="34"/>
  <c r="L703" i="34"/>
  <c r="L700" i="34"/>
  <c r="L684" i="34"/>
  <c r="L668" i="34"/>
  <c r="L713" i="34"/>
  <c r="L697" i="34"/>
  <c r="L681" i="34"/>
  <c r="L710" i="34"/>
  <c r="L694" i="34"/>
  <c r="L678" i="34"/>
  <c r="L698" i="34"/>
  <c r="L682" i="34"/>
  <c r="L711" i="34"/>
  <c r="L695" i="34"/>
  <c r="L679" i="34"/>
  <c r="L675" i="34"/>
  <c r="L687" i="34"/>
  <c r="L672" i="34"/>
  <c r="L669" i="34"/>
  <c r="L692" i="34"/>
  <c r="L689" i="34"/>
  <c r="L686" i="34"/>
  <c r="L671" i="34"/>
  <c r="L708" i="34"/>
  <c r="L705" i="34"/>
  <c r="L691" i="34"/>
  <c r="L676" i="34"/>
  <c r="L704" i="34"/>
  <c r="L688" i="34"/>
  <c r="L673" i="34"/>
  <c r="L702" i="34"/>
  <c r="L701" i="34"/>
  <c r="L707" i="34"/>
  <c r="L685" i="34"/>
  <c r="L670" i="34"/>
  <c r="L682" i="24" l="1"/>
  <c r="L709" i="24"/>
  <c r="L707" i="24"/>
  <c r="L698" i="24"/>
  <c r="L670" i="24"/>
  <c r="L672" i="24"/>
  <c r="L680" i="24"/>
  <c r="L676" i="24"/>
  <c r="L688" i="24"/>
  <c r="L705" i="24"/>
  <c r="L708" i="24"/>
  <c r="L713" i="24"/>
  <c r="L677" i="24"/>
  <c r="L700" i="24"/>
  <c r="L674" i="24"/>
  <c r="L691" i="24"/>
  <c r="L697" i="24"/>
  <c r="L716" i="24"/>
  <c r="L690" i="24"/>
  <c r="L678" i="24"/>
  <c r="L712" i="24"/>
  <c r="L685" i="24"/>
  <c r="L683" i="24"/>
  <c r="L706" i="24"/>
  <c r="L671" i="24"/>
  <c r="L681" i="24"/>
  <c r="L687" i="24"/>
  <c r="L696" i="24"/>
  <c r="L694" i="24"/>
  <c r="L675" i="24"/>
  <c r="L704" i="24"/>
  <c r="L702" i="24"/>
  <c r="L684" i="24"/>
  <c r="L711" i="24"/>
  <c r="L689" i="24"/>
  <c r="L668" i="24"/>
  <c r="L673" i="24"/>
  <c r="L701" i="24"/>
  <c r="L679" i="24"/>
  <c r="L710" i="24"/>
  <c r="L699" i="24"/>
  <c r="L692" i="24"/>
  <c r="L686" i="24"/>
  <c r="L703" i="24"/>
  <c r="L693" i="24"/>
  <c r="L695" i="24"/>
  <c r="L669" i="24"/>
  <c r="J715" i="24"/>
  <c r="K644" i="24"/>
  <c r="M698" i="34"/>
  <c r="M709" i="34"/>
  <c r="M669" i="34"/>
  <c r="M680" i="34"/>
  <c r="M703" i="34"/>
  <c r="M712" i="34"/>
  <c r="M681" i="34"/>
  <c r="M683" i="34"/>
  <c r="M684" i="34"/>
  <c r="M679" i="34"/>
  <c r="M713" i="34"/>
  <c r="M692" i="34"/>
  <c r="L715" i="34"/>
  <c r="M668" i="34"/>
  <c r="K702" i="34"/>
  <c r="M702" i="34" s="1"/>
  <c r="K686" i="34"/>
  <c r="M686" i="34" s="1"/>
  <c r="K670" i="34"/>
  <c r="M670" i="34" s="1"/>
  <c r="K716" i="34"/>
  <c r="K699" i="34"/>
  <c r="M699" i="34" s="1"/>
  <c r="K683" i="34"/>
  <c r="K712" i="34"/>
  <c r="K696" i="34"/>
  <c r="M696" i="34" s="1"/>
  <c r="K680" i="34"/>
  <c r="K709" i="34"/>
  <c r="K693" i="34"/>
  <c r="M693" i="34" s="1"/>
  <c r="K677" i="34"/>
  <c r="M677" i="34" s="1"/>
  <c r="K706" i="34"/>
  <c r="M706" i="34" s="1"/>
  <c r="K703" i="34"/>
  <c r="K687" i="34"/>
  <c r="M687" i="34" s="1"/>
  <c r="K671" i="34"/>
  <c r="M671" i="34" s="1"/>
  <c r="K700" i="34"/>
  <c r="M700" i="34" s="1"/>
  <c r="K684" i="34"/>
  <c r="K668" i="34"/>
  <c r="K713" i="34"/>
  <c r="K697" i="34"/>
  <c r="M697" i="34" s="1"/>
  <c r="K681" i="34"/>
  <c r="K701" i="34"/>
  <c r="M701" i="34" s="1"/>
  <c r="K685" i="34"/>
  <c r="M685" i="34" s="1"/>
  <c r="K669" i="34"/>
  <c r="K698" i="34"/>
  <c r="K682" i="34"/>
  <c r="M682" i="34" s="1"/>
  <c r="K710" i="34"/>
  <c r="M710" i="34" s="1"/>
  <c r="K707" i="34"/>
  <c r="M707" i="34" s="1"/>
  <c r="K704" i="34"/>
  <c r="M704" i="34" s="1"/>
  <c r="K678" i="34"/>
  <c r="M678" i="34" s="1"/>
  <c r="K690" i="34"/>
  <c r="M690" i="34" s="1"/>
  <c r="K675" i="34"/>
  <c r="M675" i="34" s="1"/>
  <c r="K672" i="34"/>
  <c r="M672" i="34" s="1"/>
  <c r="K695" i="34"/>
  <c r="M695" i="34" s="1"/>
  <c r="K692" i="34"/>
  <c r="K674" i="34"/>
  <c r="M674" i="34" s="1"/>
  <c r="K689" i="34"/>
  <c r="M689" i="34" s="1"/>
  <c r="K679" i="34"/>
  <c r="K711" i="34"/>
  <c r="M711" i="34" s="1"/>
  <c r="K708" i="34"/>
  <c r="M708" i="34" s="1"/>
  <c r="K705" i="34"/>
  <c r="M705" i="34" s="1"/>
  <c r="K694" i="34"/>
  <c r="M694" i="34" s="1"/>
  <c r="K691" i="34"/>
  <c r="M691" i="34" s="1"/>
  <c r="K688" i="34"/>
  <c r="M688" i="34" s="1"/>
  <c r="K673" i="34"/>
  <c r="M673" i="34" s="1"/>
  <c r="K676" i="34"/>
  <c r="M676" i="34" s="1"/>
  <c r="L715" i="24" l="1"/>
  <c r="M694" i="24"/>
  <c r="H119" i="32" s="1"/>
  <c r="M710" i="24"/>
  <c r="C215" i="32" s="1"/>
  <c r="K672" i="24"/>
  <c r="M672" i="24" s="1"/>
  <c r="G23" i="32" s="1"/>
  <c r="K677" i="24"/>
  <c r="M677" i="24" s="1"/>
  <c r="K687" i="24"/>
  <c r="M687" i="24" s="1"/>
  <c r="H87" i="32" s="1"/>
  <c r="K702" i="24"/>
  <c r="M702" i="24" s="1"/>
  <c r="I151" i="32" s="1"/>
  <c r="K700" i="24"/>
  <c r="M700" i="24" s="1"/>
  <c r="G151" i="32" s="1"/>
  <c r="K678" i="24"/>
  <c r="M678" i="24" s="1"/>
  <c r="K669" i="24"/>
  <c r="M669" i="24" s="1"/>
  <c r="D23" i="32" s="1"/>
  <c r="K697" i="24"/>
  <c r="K683" i="24"/>
  <c r="M683" i="24" s="1"/>
  <c r="D87" i="32" s="1"/>
  <c r="K708" i="24"/>
  <c r="M708" i="24" s="1"/>
  <c r="H183" i="32" s="1"/>
  <c r="K681" i="24"/>
  <c r="M681" i="24" s="1"/>
  <c r="I55" i="32" s="1"/>
  <c r="K705" i="24"/>
  <c r="M705" i="24" s="1"/>
  <c r="E183" i="32" s="1"/>
  <c r="K701" i="24"/>
  <c r="M701" i="24" s="1"/>
  <c r="H151" i="32" s="1"/>
  <c r="K695" i="24"/>
  <c r="M695" i="24" s="1"/>
  <c r="I119" i="32" s="1"/>
  <c r="K693" i="24"/>
  <c r="M693" i="24" s="1"/>
  <c r="K691" i="24"/>
  <c r="M691" i="24" s="1"/>
  <c r="K676" i="24"/>
  <c r="M676" i="24" s="1"/>
  <c r="D55" i="32" s="1"/>
  <c r="K692" i="24"/>
  <c r="M692" i="24" s="1"/>
  <c r="K696" i="24"/>
  <c r="M696" i="24" s="1"/>
  <c r="C151" i="32" s="1"/>
  <c r="K699" i="24"/>
  <c r="M699" i="24" s="1"/>
  <c r="F151" i="32" s="1"/>
  <c r="K713" i="24"/>
  <c r="M713" i="24" s="1"/>
  <c r="F215" i="32" s="1"/>
  <c r="K688" i="24"/>
  <c r="M688" i="24" s="1"/>
  <c r="I87" i="32" s="1"/>
  <c r="K703" i="24"/>
  <c r="M703" i="24" s="1"/>
  <c r="C183" i="32" s="1"/>
  <c r="K674" i="24"/>
  <c r="M674" i="24" s="1"/>
  <c r="I23" i="32" s="1"/>
  <c r="K694" i="24"/>
  <c r="K671" i="24"/>
  <c r="M671" i="24" s="1"/>
  <c r="F23" i="32" s="1"/>
  <c r="K707" i="24"/>
  <c r="M707" i="24" s="1"/>
  <c r="G183" i="32" s="1"/>
  <c r="K711" i="24"/>
  <c r="M711" i="24" s="1"/>
  <c r="D215" i="32" s="1"/>
  <c r="K689" i="24"/>
  <c r="M689" i="24" s="1"/>
  <c r="C119" i="32" s="1"/>
  <c r="K716" i="24"/>
  <c r="K684" i="24"/>
  <c r="M684" i="24" s="1"/>
  <c r="E87" i="32" s="1"/>
  <c r="K685" i="24"/>
  <c r="M685" i="24" s="1"/>
  <c r="F87" i="32" s="1"/>
  <c r="K670" i="24"/>
  <c r="M670" i="24" s="1"/>
  <c r="E23" i="32" s="1"/>
  <c r="K709" i="24"/>
  <c r="M709" i="24" s="1"/>
  <c r="I183" i="32" s="1"/>
  <c r="K704" i="24"/>
  <c r="M704" i="24" s="1"/>
  <c r="D183" i="32" s="1"/>
  <c r="K710" i="24"/>
  <c r="K680" i="24"/>
  <c r="M680" i="24" s="1"/>
  <c r="H55" i="32" s="1"/>
  <c r="K675" i="24"/>
  <c r="M675" i="24" s="1"/>
  <c r="C55" i="32" s="1"/>
  <c r="K673" i="24"/>
  <c r="M673" i="24" s="1"/>
  <c r="H23" i="32" s="1"/>
  <c r="K668" i="24"/>
  <c r="K682" i="24"/>
  <c r="M682" i="24" s="1"/>
  <c r="C87" i="32" s="1"/>
  <c r="K686" i="24"/>
  <c r="M686" i="24" s="1"/>
  <c r="G87" i="32" s="1"/>
  <c r="K698" i="24"/>
  <c r="M698" i="24" s="1"/>
  <c r="E151" i="32" s="1"/>
  <c r="K690" i="24"/>
  <c r="M690" i="24" s="1"/>
  <c r="D119" i="32" s="1"/>
  <c r="K706" i="24"/>
  <c r="M706" i="24" s="1"/>
  <c r="F183" i="32" s="1"/>
  <c r="K679" i="24"/>
  <c r="M679" i="24" s="1"/>
  <c r="K712" i="24"/>
  <c r="M712" i="24" s="1"/>
  <c r="E215" i="32" s="1"/>
  <c r="M697" i="24"/>
  <c r="D151" i="32" s="1"/>
  <c r="M715" i="34"/>
  <c r="K715" i="34"/>
  <c r="G119" i="32" l="1"/>
  <c r="G55" i="32"/>
  <c r="F119" i="32"/>
  <c r="F55" i="32"/>
  <c r="E55" i="32"/>
  <c r="E119" i="32"/>
  <c r="K715" i="24"/>
  <c r="M668" i="24"/>
  <c r="C23" i="32" l="1"/>
  <c r="M715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tc={C9C9E7EC-BE3B-46AD-A5E7-5C532FE2A558}</author>
  </authors>
  <commentList>
    <comment ref="A29" authorId="0" shapeId="0" xr:uid="{C9C9E7EC-BE3B-46AD-A5E7-5C532FE2A558}">
      <text>
        <t>[Threaded comment]
Your version of Excel allows you to read this threaded comment; however, any edits to it will get removed if the file is opened in a newer version of Excel. Learn more: https://go.microsoft.com/fwlink/?linkid=870924
Comment:
    80200.SC222</t>
      </text>
    </comment>
  </commentList>
</comments>
</file>

<file path=xl/sharedStrings.xml><?xml version="1.0" encoding="utf-8"?>
<sst xmlns="http://schemas.openxmlformats.org/spreadsheetml/2006/main" count="4706" uniqueCount="1372">
  <si>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</si>
  <si>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</si>
  <si>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</si>
  <si>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</si>
  <si>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</si>
  <si>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</si>
  <si>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</si>
  <si>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</si>
  <si>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</si>
  <si>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</si>
  <si>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</si>
  <si>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</si>
  <si>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</si>
  <si>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</si>
  <si>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</si>
  <si>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</si>
  <si>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</si>
  <si>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</si>
  <si>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</si>
  <si>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</si>
  <si>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</si>
  <si>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</si>
  <si>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</si>
  <si>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</si>
  <si>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</si>
  <si>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</si>
  <si>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</si>
  <si>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</si>
  <si>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</si>
  <si>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</si>
  <si>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</si>
  <si>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</si>
  <si>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</si>
  <si>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</si>
  <si>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</si>
  <si>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</si>
  <si>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</si>
  <si>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</si>
  <si>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</si>
  <si>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</si>
  <si>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</si>
  <si>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</si>
  <si>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</si>
  <si>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</si>
  <si>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</si>
  <si>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</si>
  <si>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</si>
  <si>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</si>
  <si>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</si>
  <si>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</si>
  <si>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</si>
  <si>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</si>
  <si>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</si>
  <si>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</si>
  <si>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</si>
  <si>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</si>
  <si>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</si>
  <si>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</si>
  <si>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</si>
  <si>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</si>
  <si>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</si>
  <si>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</si>
  <si>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</si>
  <si>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</si>
  <si>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</si>
  <si>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</si>
  <si>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</si>
  <si>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</si>
  <si>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</si>
  <si>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</si>
  <si>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</si>
  <si>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</si>
  <si>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</si>
  <si>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</si>
  <si>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</si>
  <si>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</si>
  <si>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</si>
  <si>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</si>
  <si>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</si>
  <si>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</si>
  <si>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</si>
  <si>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</si>
  <si>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</si>
  <si>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</si>
  <si>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</si>
  <si>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</si>
  <si>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</si>
  <si>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</si>
  <si>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</si>
  <si>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</si>
  <si>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</si>
  <si>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</si>
  <si>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</si>
  <si>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</si>
  <si>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</si>
  <si>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</si>
  <si>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</si>
  <si>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</si>
  <si>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</si>
  <si>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</si>
  <si>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</si>
  <si>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</si>
  <si>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</si>
  <si>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</si>
  <si>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</si>
  <si>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</si>
  <si>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</si>
  <si>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</si>
  <si>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</si>
  <si>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</si>
  <si>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</si>
  <si>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</si>
  <si>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</si>
  <si>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</si>
  <si>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</si>
  <si>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</si>
  <si>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</si>
  <si>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</si>
  <si>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</si>
  <si>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</si>
  <si>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</si>
  <si>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</si>
  <si>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</si>
  <si>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</si>
  <si>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</si>
  <si>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</si>
  <si>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</si>
  <si>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</si>
  <si>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</si>
  <si>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</si>
  <si>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</si>
  <si>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</si>
  <si>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</si>
  <si>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</si>
  <si>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</si>
  <si>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</si>
  <si>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</si>
  <si>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</si>
  <si>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</si>
  <si>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</si>
  <si>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</si>
  <si>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</si>
  <si>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</si>
  <si>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</si>
  <si>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</si>
  <si>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</si>
  <si>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</si>
  <si>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</si>
  <si>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</si>
  <si>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</si>
  <si>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</si>
  <si>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</si>
  <si>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</si>
  <si>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</si>
  <si>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</si>
  <si>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</si>
  <si>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</si>
  <si>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</si>
  <si>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</si>
  <si>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</si>
  <si>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</si>
  <si>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</si>
  <si>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</si>
  <si>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</si>
  <si>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</si>
  <si>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</si>
  <si>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</si>
  <si>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</si>
  <si>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</si>
  <si>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</si>
  <si>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</si>
  <si>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</si>
  <si>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</si>
  <si>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</si>
  <si>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</si>
  <si>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</si>
  <si>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</si>
  <si>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</si>
  <si>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</si>
  <si>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</si>
  <si>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</si>
  <si>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</si>
  <si>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</si>
  <si>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</si>
  <si>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</si>
  <si>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</si>
  <si>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</si>
  <si>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</si>
  <si>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</si>
  <si>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</si>
  <si>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</si>
  <si>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</si>
  <si>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</si>
  <si>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</si>
  <si>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</si>
  <si>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</si>
  <si>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</si>
  <si>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</si>
  <si>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</si>
  <si>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</si>
  <si>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</si>
  <si>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</si>
  <si>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</si>
  <si>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</si>
  <si>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</si>
  <si>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</si>
  <si>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</si>
  <si>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</si>
  <si>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</si>
  <si>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</si>
  <si>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</si>
  <si>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</si>
  <si>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</si>
  <si>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</si>
  <si>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</si>
  <si>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</si>
  <si>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</si>
  <si>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</si>
  <si>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</si>
  <si>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</si>
  <si>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</si>
  <si>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</si>
  <si>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</si>
  <si>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</si>
  <si>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</si>
  <si>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</si>
  <si>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</si>
  <si>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</si>
  <si>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</si>
  <si>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</si>
  <si>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</si>
  <si>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</si>
  <si>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</si>
  <si>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</si>
  <si>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</si>
  <si>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</si>
  <si>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</si>
  <si>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</si>
  <si>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</si>
  <si>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</si>
  <si>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</si>
  <si>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</si>
  <si>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</si>
  <si>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</si>
  <si>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</si>
  <si>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</si>
  <si>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</si>
  <si>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</si>
  <si>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</si>
  <si>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</si>
  <si>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</si>
  <si>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</si>
  <si>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</si>
  <si>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</si>
  <si>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</si>
  <si>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</si>
  <si>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</si>
  <si>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</si>
  <si>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</si>
  <si>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</si>
  <si>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</si>
  <si>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</si>
  <si>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</si>
  <si>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</si>
  <si>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</si>
  <si>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</si>
  <si>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</si>
  <si>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</si>
  <si>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</si>
  <si>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</si>
  <si>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</si>
  <si>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</si>
  <si>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</si>
  <si>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</si>
  <si>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</si>
  <si>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</si>
  <si>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</si>
  <si>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</si>
  <si>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</si>
  <si>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</si>
  <si>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</si>
  <si>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</si>
  <si>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</si>
  <si>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</si>
  <si>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</si>
  <si>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</si>
  <si>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</si>
  <si>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</si>
  <si>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</si>
  <si>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</si>
  <si>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</si>
  <si>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</si>
  <si>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</si>
  <si>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</si>
  <si>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</si>
  <si>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</si>
  <si>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</si>
  <si>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</si>
  <si>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</si>
  <si>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</si>
  <si>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212</t>
  </si>
  <si>
    <t>Hospital Name</t>
  </si>
  <si>
    <t>MultiCare Covington Medical Center</t>
  </si>
  <si>
    <t>Mailing Address</t>
  </si>
  <si>
    <t>17700 SE 272nd St</t>
  </si>
  <si>
    <t>City</t>
  </si>
  <si>
    <t>Covington</t>
  </si>
  <si>
    <t>State</t>
  </si>
  <si>
    <t>WA</t>
  </si>
  <si>
    <t>Zip</t>
  </si>
  <si>
    <t>County</t>
  </si>
  <si>
    <t>King</t>
  </si>
  <si>
    <t>Chief Executive Officer</t>
  </si>
  <si>
    <t>Chief Financial Officer</t>
  </si>
  <si>
    <t>Chair of Governing Board</t>
  </si>
  <si>
    <t>Telephone Number</t>
  </si>
  <si>
    <t>(253) 403-1000</t>
  </si>
  <si>
    <t>Facsimile Number</t>
  </si>
  <si>
    <t>(253) 459-7859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</si>
  <si>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</si>
  <si>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</si>
  <si>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</si>
  <si>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</si>
  <si>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</si>
  <si>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</si>
  <si>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</si>
  <si>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</si>
  <si>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</si>
  <si>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</si>
  <si>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</si>
  <si>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</si>
  <si>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</si>
  <si>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</si>
  <si>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</si>
  <si>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</si>
  <si>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</si>
  <si>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</si>
  <si>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</si>
  <si>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</si>
  <si>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</si>
  <si>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</si>
  <si>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</si>
  <si>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</si>
  <si>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</si>
  <si>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</si>
  <si>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</si>
  <si>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</si>
  <si>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</si>
  <si>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</si>
  <si>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</si>
  <si>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</si>
  <si>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</si>
  <si>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</si>
  <si>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</si>
  <si>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</si>
  <si>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</si>
  <si>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</si>
  <si>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</si>
  <si>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</si>
  <si>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</si>
  <si>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</si>
  <si>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</si>
  <si>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</si>
  <si>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</si>
  <si>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</si>
  <si>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</si>
  <si>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</si>
  <si>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</si>
  <si>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</si>
  <si>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</si>
  <si>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</si>
  <si>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</si>
  <si>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</si>
  <si>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</si>
  <si>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</si>
  <si>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</si>
  <si>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</si>
  <si>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</si>
  <si>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</si>
  <si>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</si>
  <si>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</si>
  <si>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</si>
  <si>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</si>
  <si>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</si>
  <si>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</si>
  <si>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</si>
  <si>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</si>
  <si>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</si>
  <si>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</si>
  <si>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</si>
  <si>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</si>
  <si>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</si>
  <si>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</si>
  <si>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</si>
  <si>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</si>
  <si>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</si>
  <si>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</si>
  <si>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</si>
  <si>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</si>
  <si>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</si>
  <si>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</si>
  <si>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</si>
  <si>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</si>
  <si>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</si>
  <si>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</si>
  <si>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</si>
  <si>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</si>
  <si>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</si>
  <si>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</si>
  <si>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</si>
  <si>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</si>
  <si>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</si>
  <si>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</si>
  <si>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</si>
  <si>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</si>
  <si>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</si>
  <si>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</si>
  <si>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</si>
  <si>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</si>
  <si>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</si>
  <si>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</si>
  <si>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</si>
  <si>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</si>
  <si>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</si>
  <si>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</si>
  <si>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</si>
  <si>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</si>
  <si>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</si>
  <si>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</si>
  <si>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</si>
  <si>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</si>
  <si>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</si>
  <si>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</si>
  <si>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</si>
  <si>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</si>
  <si>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</si>
  <si>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</si>
  <si>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</si>
  <si>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</si>
  <si>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</si>
  <si>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</si>
  <si>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</si>
  <si>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</si>
  <si>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</si>
  <si>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</si>
  <si>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</si>
  <si>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</si>
  <si>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</si>
  <si>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</si>
  <si>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</si>
  <si>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</si>
  <si>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</si>
  <si>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</si>
  <si>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</si>
  <si>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</si>
  <si>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</si>
  <si>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</si>
  <si>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</si>
  <si>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</si>
  <si>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</si>
  <si>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</si>
  <si>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</si>
  <si>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</si>
  <si>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</si>
  <si>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</si>
  <si>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</si>
  <si>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</si>
  <si>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</si>
  <si>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</si>
  <si>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</si>
  <si>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</si>
  <si>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</si>
  <si>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</si>
  <si>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</si>
  <si>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</si>
  <si>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</si>
  <si>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</si>
  <si>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</si>
  <si>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</si>
  <si>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</si>
  <si>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</si>
  <si>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</si>
  <si>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</si>
  <si>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</si>
  <si>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</si>
  <si>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</si>
  <si>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</si>
  <si>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</si>
  <si>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</si>
  <si>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</si>
  <si>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</si>
  <si>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</si>
  <si>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</si>
  <si>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</si>
  <si>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</si>
  <si>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</si>
  <si>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</si>
  <si>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</si>
  <si>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</si>
  <si>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</si>
  <si>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</si>
  <si>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</si>
  <si>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</si>
  <si>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</si>
  <si>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</si>
  <si>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</si>
  <si>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</si>
  <si>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</si>
  <si>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</si>
  <si>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</si>
  <si>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</si>
  <si>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</si>
  <si>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</si>
  <si>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</si>
  <si>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</si>
  <si>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</si>
  <si>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</si>
  <si>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</si>
  <si>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</si>
  <si>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</si>
  <si>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</si>
  <si>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</si>
  <si>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</si>
  <si>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</si>
  <si>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</si>
  <si>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</si>
  <si>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</si>
  <si>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</si>
  <si>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</si>
  <si>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</si>
  <si>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</si>
  <si>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</si>
  <si>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</si>
  <si>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</si>
  <si>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</si>
  <si>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</si>
  <si>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</si>
  <si>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</si>
  <si>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</si>
  <si>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</si>
  <si>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</si>
  <si>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</si>
  <si>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</si>
  <si>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</si>
  <si>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</si>
  <si>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</si>
  <si>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</si>
  <si>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</si>
  <si>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</si>
  <si>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</si>
  <si>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</si>
  <si>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</si>
  <si>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</si>
  <si>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</si>
  <si>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</si>
  <si>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</si>
  <si>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</si>
  <si>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</si>
  <si>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</si>
  <si>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</si>
  <si>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</si>
  <si>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</si>
  <si>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</si>
  <si>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</si>
  <si>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</si>
  <si>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</si>
  <si>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</si>
  <si>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</si>
  <si>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</si>
  <si>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</si>
  <si>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</si>
  <si>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</si>
  <si>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</si>
  <si>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</si>
  <si>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</si>
  <si>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</si>
  <si>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</si>
  <si>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</si>
  <si>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</si>
  <si>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</si>
  <si>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</si>
  <si>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</si>
  <si>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</si>
  <si>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</si>
  <si>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</si>
  <si>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</si>
  <si>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</si>
  <si>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</si>
  <si>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</si>
  <si>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</si>
  <si>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</si>
  <si>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</si>
  <si>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</si>
  <si>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</si>
  <si>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</si>
  <si>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</si>
  <si>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</si>
  <si>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</si>
  <si>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</si>
  <si>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</si>
  <si>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</si>
  <si>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</si>
  <si>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</si>
  <si>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</si>
  <si>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</si>
  <si>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</si>
  <si>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</si>
  <si>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</si>
  <si>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</si>
  <si>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</si>
  <si>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</si>
  <si>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</si>
  <si>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</si>
  <si>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</si>
  <si>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</si>
  <si>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</si>
  <si>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</si>
  <si>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</si>
  <si>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</si>
  <si>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</si>
  <si>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</si>
  <si>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</si>
  <si>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</si>
  <si>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</si>
  <si>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</si>
  <si>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</si>
  <si>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</si>
  <si>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</si>
  <si>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</si>
  <si>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</si>
  <si>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</si>
  <si>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</si>
  <si>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</si>
  <si>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</si>
  <si>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</si>
  <si>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</si>
  <si>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</si>
  <si>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</si>
  <si>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</si>
  <si>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</si>
  <si>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</si>
  <si>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</si>
  <si>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</si>
  <si>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</si>
  <si>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</si>
  <si>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</si>
  <si>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</si>
  <si>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</si>
  <si>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</si>
  <si>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</si>
  <si>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</si>
  <si>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</si>
  <si>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</si>
  <si>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</si>
  <si>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</si>
  <si>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</si>
  <si>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</si>
  <si>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</si>
  <si>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</si>
  <si>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</si>
  <si>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</si>
  <si>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</si>
  <si>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</si>
  <si>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</si>
  <si>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</si>
  <si>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</si>
  <si>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</si>
  <si>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</si>
  <si>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</si>
  <si>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</si>
  <si>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</si>
  <si>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</si>
  <si>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</si>
  <si>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</si>
  <si>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</si>
  <si>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</si>
  <si>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</si>
  <si>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</si>
  <si>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</si>
  <si>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</si>
  <si>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</si>
  <si>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</si>
  <si>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</si>
  <si>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</si>
  <si>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</si>
  <si>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</si>
  <si>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</si>
  <si>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</si>
  <si>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</si>
  <si>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</si>
  <si>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</si>
  <si>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</si>
  <si>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</si>
  <si>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</si>
  <si>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</si>
  <si>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</si>
  <si>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</si>
  <si>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</si>
  <si>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</si>
  <si>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</si>
  <si>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</si>
  <si>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</si>
  <si>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</si>
  <si>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</si>
  <si>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</si>
  <si>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</si>
  <si>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</si>
  <si>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</si>
  <si>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</si>
  <si>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</si>
  <si>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</si>
  <si>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</si>
  <si>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</si>
  <si>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</si>
  <si>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</si>
  <si>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</si>
  <si>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</si>
  <si>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</si>
  <si>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</si>
  <si>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</si>
  <si>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</si>
  <si>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</si>
  <si>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</si>
  <si>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</si>
  <si>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</si>
  <si>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</si>
  <si>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</si>
  <si>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</si>
  <si>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</si>
  <si>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</si>
  <si>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</si>
  <si>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</si>
  <si>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</si>
  <si>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</si>
  <si>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</si>
  <si>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</si>
  <si>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</si>
  <si>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</si>
  <si>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</si>
  <si>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</si>
  <si>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</si>
  <si>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</si>
  <si>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</si>
  <si>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</si>
  <si>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</si>
  <si>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</si>
  <si>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</si>
  <si>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</si>
  <si>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</si>
  <si>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</si>
  <si>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</si>
  <si>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</si>
  <si>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</si>
  <si>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</si>
  <si>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</si>
  <si>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</si>
  <si>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</si>
  <si>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</si>
  <si>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</si>
  <si>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</si>
  <si>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</si>
  <si>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</si>
  <si>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</si>
  <si>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</si>
  <si>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</si>
  <si>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</si>
  <si>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</si>
  <si>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</si>
  <si>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</si>
  <si>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</si>
  <si>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</si>
  <si>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</si>
  <si>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</si>
  <si>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</si>
  <si>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</si>
  <si>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</si>
  <si>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</si>
  <si>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</si>
  <si>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</si>
  <si>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</si>
  <si>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</si>
  <si>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</si>
  <si>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</si>
  <si>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</si>
  <si>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</si>
  <si>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</si>
  <si>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</si>
  <si>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</si>
  <si>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</si>
  <si>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</si>
  <si>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</si>
  <si>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</si>
  <si>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</si>
  <si>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</si>
  <si>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</si>
  <si>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</si>
  <si>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</si>
  <si>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</si>
  <si>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</si>
  <si>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</si>
  <si>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</si>
  <si>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</si>
  <si>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</si>
  <si>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</si>
  <si>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</si>
  <si>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</si>
  <si>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</si>
  <si>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</si>
  <si>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</si>
  <si>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</si>
  <si>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</si>
  <si>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</si>
  <si>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</si>
  <si>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</si>
  <si>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</si>
  <si>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</si>
  <si>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</si>
  <si>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</si>
  <si>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</si>
  <si>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</si>
  <si>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</si>
  <si>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</si>
  <si>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</si>
  <si>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</si>
  <si>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</si>
  <si>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</si>
  <si>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</si>
  <si>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</si>
  <si>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</si>
  <si>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</si>
  <si>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</si>
  <si>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</si>
  <si>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</si>
  <si>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</si>
  <si>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</si>
  <si>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</si>
  <si>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</si>
  <si>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</si>
  <si>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</si>
  <si>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</si>
  <si>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</si>
  <si>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</si>
  <si>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</si>
  <si>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</si>
  <si>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</si>
  <si>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</si>
  <si>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</si>
  <si>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</si>
  <si>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</si>
  <si>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</si>
  <si>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</si>
  <si>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</si>
  <si>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</si>
  <si>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</si>
  <si>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</si>
  <si>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</si>
  <si>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</si>
  <si>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</si>
  <si>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</si>
  <si>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</si>
  <si>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</si>
  <si>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</si>
  <si>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</si>
  <si>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</si>
  <si>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</si>
  <si>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</si>
  <si>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</si>
  <si>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</si>
  <si>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</si>
  <si>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</si>
  <si>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</si>
  <si>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</si>
  <si>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</si>
  <si>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</si>
  <si>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</si>
  <si>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</si>
  <si>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</si>
  <si>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</si>
  <si>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</si>
  <si>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</si>
  <si>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</si>
  <si>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</si>
  <si>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</si>
  <si>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</si>
  <si>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</si>
  <si>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</si>
  <si>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</si>
  <si>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</si>
  <si>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</si>
  <si>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</si>
  <si>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</si>
  <si>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</si>
  <si>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</si>
  <si>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</si>
  <si>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</si>
  <si>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</si>
  <si>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</si>
  <si>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</si>
  <si>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</si>
  <si>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</si>
  <si>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</si>
  <si>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</si>
  <si>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</si>
  <si>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</si>
  <si>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</si>
  <si>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</si>
  <si>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</si>
  <si>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</si>
  <si>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</si>
  <si>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</si>
  <si>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</si>
  <si>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</si>
  <si>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</si>
  <si>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</si>
  <si>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</si>
  <si>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</si>
  <si>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</si>
  <si>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</si>
  <si>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</si>
  <si>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</si>
  <si>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</si>
  <si>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</si>
  <si>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</si>
  <si>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</si>
  <si>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</si>
  <si>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</si>
  <si>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</si>
  <si>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</si>
  <si>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</si>
  <si>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</si>
  <si>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</si>
  <si>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</si>
  <si>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</si>
  <si>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</si>
  <si>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</si>
  <si>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</si>
  <si>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</si>
  <si>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</si>
  <si>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</si>
  <si>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</si>
  <si>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</si>
  <si>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</si>
  <si>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</si>
  <si>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</si>
  <si>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</si>
  <si>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</si>
  <si>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</si>
  <si>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</si>
  <si>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</si>
  <si>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</si>
  <si>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</si>
  <si>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</si>
  <si>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</si>
  <si>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</si>
  <si>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</si>
  <si>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</si>
  <si>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</si>
  <si>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</si>
  <si>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</si>
  <si>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</si>
  <si>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</si>
  <si>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</si>
  <si>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</si>
  <si>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</si>
  <si>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</si>
  <si>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</si>
  <si>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</si>
  <si>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</si>
  <si>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</si>
  <si>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</si>
  <si>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</si>
  <si>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</si>
  <si>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</si>
  <si>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</si>
  <si>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</si>
  <si>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</si>
  <si>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</si>
  <si>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</si>
  <si>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</si>
  <si>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</si>
  <si>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</si>
  <si>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</si>
  <si>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</si>
  <si>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</si>
  <si>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</si>
  <si>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</si>
  <si>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</si>
  <si>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</si>
  <si>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</si>
  <si>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</si>
  <si>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</si>
  <si>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</si>
  <si>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</si>
  <si>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</si>
  <si>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</si>
  <si>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</si>
  <si>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</si>
  <si>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</si>
  <si>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</si>
  <si>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</si>
  <si>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</si>
  <si>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</si>
  <si>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</si>
  <si>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</si>
  <si>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</si>
  <si>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</si>
  <si>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</si>
  <si>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</si>
  <si>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</si>
  <si>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</si>
  <si>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</si>
  <si>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</si>
  <si>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</si>
  <si>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</si>
  <si>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</si>
  <si>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</si>
  <si>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</si>
  <si>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</si>
  <si>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</si>
  <si>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</si>
  <si>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</si>
  <si>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</si>
  <si>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</si>
  <si>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</si>
  <si>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</si>
  <si>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</si>
  <si>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</si>
  <si>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</si>
  <si>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</si>
  <si>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</si>
  <si>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</si>
  <si>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</si>
  <si>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</si>
  <si>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</si>
  <si>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</si>
  <si>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</si>
  <si>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</si>
  <si>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</si>
  <si>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</si>
  <si>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</si>
  <si>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</si>
  <si>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</si>
  <si>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</si>
  <si>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</si>
  <si>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</si>
  <si>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</si>
  <si>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</si>
  <si>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</si>
  <si>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</si>
  <si>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</si>
  <si>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</si>
  <si>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</si>
  <si>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</si>
  <si>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</si>
  <si>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</si>
  <si>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</si>
  <si>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</si>
  <si>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</si>
  <si>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</si>
  <si>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</si>
  <si>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John Vinyard</t>
  </si>
  <si>
    <t>john.vinyard@multicare.org</t>
  </si>
  <si>
    <t>&lt;&lt; previous based on ED Visits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</si>
  <si>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</si>
  <si>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</si>
  <si>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</si>
  <si>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</si>
  <si>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</si>
  <si>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</si>
  <si>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</si>
  <si>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</si>
  <si>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</si>
  <si>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</si>
  <si>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</si>
  <si>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</si>
  <si>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</si>
  <si>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</si>
  <si>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</si>
  <si>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</si>
  <si>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</si>
  <si>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</si>
  <si>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</si>
  <si>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</si>
  <si>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</si>
  <si>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</si>
  <si>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</si>
  <si>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</si>
  <si>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</si>
  <si>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</si>
  <si>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</si>
  <si>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</si>
  <si>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</si>
  <si>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</si>
  <si>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</si>
  <si>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</si>
  <si>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</si>
  <si>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</si>
  <si>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</si>
  <si>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</si>
  <si>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</si>
  <si>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</si>
  <si>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</si>
  <si>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</si>
  <si>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</si>
  <si>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</si>
  <si>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</si>
  <si>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</si>
  <si>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</si>
  <si>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</si>
  <si>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</si>
  <si>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</si>
  <si>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</si>
  <si>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</si>
  <si>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</si>
  <si>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</si>
  <si>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</si>
  <si>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</si>
  <si>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</si>
  <si>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</si>
  <si>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</si>
  <si>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</si>
  <si>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</si>
  <si>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</si>
  <si>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</si>
  <si>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</si>
  <si>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</si>
  <si>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</si>
  <si>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</si>
  <si>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</si>
  <si>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</si>
  <si>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</si>
  <si>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</si>
  <si>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</si>
  <si>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</si>
  <si>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</si>
  <si>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</si>
  <si>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</si>
  <si>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</si>
  <si>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</si>
  <si>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</si>
  <si>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</si>
  <si>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</si>
  <si>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</si>
  <si>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</si>
  <si>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</si>
  <si>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</si>
  <si>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</si>
  <si>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</si>
  <si>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</si>
  <si>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</si>
  <si>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</si>
  <si>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</si>
  <si>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</si>
  <si>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</si>
  <si>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</si>
  <si>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</si>
  <si>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</si>
  <si>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</si>
  <si>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</si>
  <si>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</si>
  <si>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</si>
  <si>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</si>
  <si>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</si>
  <si>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</si>
  <si>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</si>
  <si>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</si>
  <si>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</si>
  <si>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</si>
  <si>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</si>
  <si>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</si>
  <si>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</si>
  <si>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</si>
  <si>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</si>
  <si>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</si>
  <si>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</si>
  <si>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</si>
  <si>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</si>
  <si>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</si>
  <si>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</si>
  <si>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</si>
  <si>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</si>
  <si>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</si>
  <si>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</si>
  <si>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</si>
  <si>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</si>
  <si>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</si>
  <si>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</si>
  <si>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</si>
  <si>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</si>
  <si>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</si>
  <si>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</si>
  <si>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</si>
  <si>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</si>
  <si>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</si>
  <si>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</si>
  <si>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</si>
  <si>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</si>
  <si>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</si>
  <si>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</si>
  <si>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</si>
  <si>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</si>
  <si>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</si>
  <si>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</si>
  <si>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</si>
  <si>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</si>
  <si>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</si>
  <si>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</si>
  <si>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</si>
  <si>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</si>
  <si>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</si>
  <si>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</si>
  <si>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</si>
  <si>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</si>
  <si>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</si>
  <si>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</si>
  <si>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</si>
  <si>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</si>
  <si>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</si>
  <si>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</si>
  <si>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</si>
  <si>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</si>
  <si>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</si>
  <si>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</si>
  <si>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</si>
  <si>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</si>
  <si>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</si>
  <si>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</si>
  <si>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</si>
  <si>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</si>
  <si>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</si>
  <si>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</si>
  <si>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</si>
  <si>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</si>
  <si>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</si>
  <si>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</si>
  <si>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</si>
  <si>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</si>
  <si>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</si>
  <si>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</si>
  <si>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</si>
  <si>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</si>
  <si>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</si>
  <si>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</si>
  <si>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</si>
  <si>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</si>
  <si>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</si>
  <si>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</si>
  <si>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</si>
  <si>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</si>
  <si>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</si>
  <si>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</si>
  <si>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</si>
  <si>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</si>
  <si>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</si>
  <si>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</si>
  <si>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</si>
  <si>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</si>
  <si>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</si>
  <si>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</si>
  <si>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</si>
  <si>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</si>
  <si>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</si>
  <si>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</si>
  <si>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</si>
  <si>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</si>
  <si>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</si>
  <si>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</si>
  <si>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</si>
  <si>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</si>
  <si>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</si>
  <si>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</si>
  <si>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</si>
  <si>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</si>
  <si>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</si>
  <si>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</si>
  <si>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</si>
  <si>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</si>
  <si>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</si>
  <si>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</si>
  <si>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</si>
  <si>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</si>
  <si>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</si>
  <si>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</si>
  <si>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</si>
  <si>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</si>
  <si>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</si>
  <si>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</si>
  <si>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</si>
  <si>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</si>
  <si>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</si>
  <si>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</si>
  <si>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</si>
  <si>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</si>
  <si>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</si>
  <si>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</si>
  <si>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</si>
  <si>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</si>
  <si>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</si>
  <si>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</si>
  <si>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</si>
  <si>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</si>
  <si>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</si>
  <si>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</si>
  <si>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</si>
  <si>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</si>
  <si>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</si>
  <si>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</si>
  <si>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</si>
  <si>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</si>
  <si>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</si>
  <si>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</si>
  <si>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</si>
  <si>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</si>
  <si>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</si>
  <si>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</si>
  <si>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</si>
  <si>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</si>
  <si>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</si>
  <si>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</si>
  <si>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</si>
  <si>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</si>
  <si>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</si>
  <si>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</si>
  <si>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</si>
  <si>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</si>
  <si>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</si>
  <si>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</si>
  <si>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</si>
  <si>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</si>
  <si>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</si>
  <si>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</si>
  <si>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</si>
  <si>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</si>
  <si>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</si>
  <si>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</si>
  <si>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</si>
  <si>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</si>
  <si>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</si>
  <si>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</si>
  <si>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</si>
  <si>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</si>
  <si>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</si>
  <si>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</si>
  <si>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</si>
  <si>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</si>
  <si>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</si>
  <si>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</si>
  <si>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</si>
  <si>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</si>
  <si>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</si>
  <si>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</si>
  <si>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</si>
  <si>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</si>
  <si>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</si>
  <si>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</si>
  <si>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</si>
  <si>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</si>
  <si>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</si>
  <si>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</si>
  <si>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</si>
  <si>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</si>
  <si>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</si>
  <si>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</si>
  <si>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</si>
  <si>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</si>
  <si>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</si>
  <si>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</si>
  <si>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</si>
  <si>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</si>
  <si>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Standardization of cost center mapping to DOH depts</t>
  </si>
  <si>
    <t>Safety Net Assessment Program cost</t>
  </si>
  <si>
    <t>Natalia Martinez-Kohler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</si>
</sst>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FF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77">
    <xf numFmtId="37" fontId="0" fillId="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7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37" fontId="16" fillId="7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547" quotePrefix="1" applyNumberFormat="1" applyFont="1" applyFill="1" applyBorder="1" applyProtection="1">
      <protection locked="0"/>
    </xf>
    <xf numFmtId="37" fontId="18" fillId="31" borderId="1" xfId="547" quotePrefix="1" applyNumberFormat="1" applyFont="1" applyFill="1" applyBorder="1" applyProtection="1">
      <protection locked="0"/>
    </xf>
    <xf numFmtId="37" fontId="18" fillId="31" borderId="1" xfId="547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939" quotePrefix="1" applyNumberFormat="1" applyFont="1" applyFill="1" applyBorder="1" applyProtection="1">
      <protection locked="0"/>
    </xf>
    <xf numFmtId="2" fontId="18" fillId="31" borderId="1" xfId="547" applyNumberFormat="1" applyFont="1" applyFill="1" applyBorder="1" applyProtection="1">
      <protection locked="0"/>
    </xf>
    <xf numFmtId="37" fontId="18" fillId="31" borderId="1" xfId="939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6" fillId="30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1" borderId="34" xfId="0" quotePrefix="1" applyFont="1" applyFill="1" applyBorder="1" applyAlignment="1">
      <alignment horizontal="left"/>
    </xf>
    <xf numFmtId="37" fontId="2" fillId="31" borderId="35" xfId="0" applyFont="1" applyFill="1" applyBorder="1"/>
    <xf numFmtId="38" fontId="2" fillId="31" borderId="35" xfId="0" applyNumberFormat="1" applyFont="1" applyFill="1" applyBorder="1"/>
    <xf numFmtId="37" fontId="2" fillId="31" borderId="36" xfId="0" applyFont="1" applyFill="1" applyBorder="1"/>
    <xf numFmtId="37" fontId="2" fillId="31" borderId="37" xfId="0" quotePrefix="1" applyFont="1" applyFill="1" applyBorder="1" applyAlignment="1">
      <alignment vertical="center" readingOrder="1"/>
    </xf>
    <xf numFmtId="37" fontId="2" fillId="31" borderId="0" xfId="0" quotePrefix="1" applyFont="1" applyFill="1" applyAlignment="1">
      <alignment horizontal="left"/>
    </xf>
    <xf numFmtId="38" fontId="2" fillId="31" borderId="0" xfId="0" applyNumberFormat="1" applyFont="1" applyFill="1"/>
    <xf numFmtId="37" fontId="2" fillId="31" borderId="0" xfId="0" applyFont="1" applyFill="1"/>
    <xf numFmtId="37" fontId="2" fillId="31" borderId="38" xfId="0" applyFont="1" applyFill="1" applyBorder="1"/>
    <xf numFmtId="37" fontId="2" fillId="31" borderId="37" xfId="0" quotePrefix="1" applyFont="1" applyFill="1" applyBorder="1"/>
    <xf numFmtId="37" fontId="2" fillId="31" borderId="37" xfId="0" applyFont="1" applyFill="1" applyBorder="1" applyAlignment="1">
      <alignment vertical="center" readingOrder="1"/>
    </xf>
    <xf numFmtId="37" fontId="2" fillId="31" borderId="39" xfId="0" quotePrefix="1" applyFont="1" applyFill="1" applyBorder="1"/>
    <xf numFmtId="37" fontId="2" fillId="31" borderId="40" xfId="0" applyFont="1" applyFill="1" applyBorder="1"/>
    <xf numFmtId="38" fontId="2" fillId="31" borderId="40" xfId="0" applyNumberFormat="1" applyFont="1" applyFill="1" applyBorder="1"/>
    <xf numFmtId="37" fontId="2" fillId="31" borderId="41" xfId="0" applyFont="1" applyFill="1" applyBorder="1"/>
    <xf numFmtId="0" fontId="16" fillId="3" borderId="0" xfId="0" applyNumberFormat="1" applyFont="1" applyFill="1" applyAlignment="1">
      <alignment horizontal="center"/>
    </xf>
    <xf numFmtId="37" fontId="52" fillId="31" borderId="1" xfId="0" applyFont="1" applyFill="1" applyBorder="1" applyProtection="1">
      <protection locked="0"/>
    </xf>
    <xf numFmtId="37" fontId="16" fillId="7" borderId="0" xfId="546" applyNumberFormat="1" applyFont="1" applyFill="1"/>
    <xf numFmtId="37" fontId="18" fillId="31" borderId="1" xfId="546" quotePrefix="1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7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8" fontId="26" fillId="30" borderId="1" xfId="0" quotePrefix="1" applyNumberFormat="1" applyFont="1" applyFill="1" applyBorder="1" applyProtection="1">
      <protection locked="0"/>
    </xf>
    <xf numFmtId="38" fontId="26" fillId="30" borderId="14" xfId="0" applyNumberFormat="1" applyFont="1" applyFill="1" applyBorder="1" applyProtection="1">
      <protection locked="0"/>
    </xf>
    <xf numFmtId="166" fontId="26" fillId="30" borderId="14" xfId="0" applyNumberFormat="1" applyFont="1" applyFill="1" applyBorder="1" applyAlignment="1" applyProtection="1">
      <alignment horizontal="left"/>
      <protection locked="0"/>
    </xf>
    <xf numFmtId="37" fontId="27" fillId="31" borderId="0" xfId="0" applyFont="1" applyFill="1" applyProtection="1">
      <protection locked="0"/>
    </xf>
    <xf numFmtId="49" fontId="26" fillId="30" borderId="1" xfId="0" quotePrefix="1" applyNumberFormat="1" applyFont="1" applyFill="1" applyBorder="1" applyProtection="1">
      <protection locked="0"/>
    </xf>
    <xf numFmtId="168" fontId="26" fillId="30" borderId="1" xfId="0" quotePrefix="1" applyNumberFormat="1" applyFont="1" applyFill="1" applyBorder="1" applyAlignment="1" applyProtection="1">
      <alignment horizontal="left"/>
      <protection locked="0"/>
    </xf>
    <xf numFmtId="37" fontId="53" fillId="32" borderId="42" xfId="0" applyFont="1" applyFill="1" applyBorder="1" applyAlignment="1">
      <alignment vertical="center"/>
    </xf>
    <xf numFmtId="37" fontId="18" fillId="4" borderId="1" xfId="0" applyFont="1" applyFill="1" applyBorder="1" applyProtection="1"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 Wickens" id="{04DEA052-9973-4919-A1A1-A1ADD7ADAECD}" userId="S::djwickens@multicare.org::1eb839a9-4505-43a0-8e65-9b51af7ade7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9" dT="2025-06-24T21:58:47.67" personId="{04DEA052-9973-4919-A1A1-A1ADD7ADAECD}" id="{C9C9E7EC-BE3B-46AD-A5E7-5C532FE2A558}">
    <text>80200.SC222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1864280.31</v>
      </c>
      <c r="D47" s="273">
        <v>1721.91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586099.18000000005</v>
      </c>
      <c r="Q47" s="273">
        <v>0</v>
      </c>
      <c r="R47" s="273">
        <v>197846.66999999998</v>
      </c>
      <c r="S47" s="273">
        <v>133970.74</v>
      </c>
      <c r="T47" s="273">
        <v>0</v>
      </c>
      <c r="U47" s="273">
        <v>469493.37</v>
      </c>
      <c r="V47" s="273">
        <v>0</v>
      </c>
      <c r="W47" s="273">
        <v>161703.15000000002</v>
      </c>
      <c r="X47" s="273">
        <v>180238.91</v>
      </c>
      <c r="Y47" s="273">
        <v>540381.56000000006</v>
      </c>
      <c r="Z47" s="273">
        <v>0</v>
      </c>
      <c r="AA47" s="273">
        <v>0</v>
      </c>
      <c r="AB47" s="273">
        <v>338017.48</v>
      </c>
      <c r="AC47" s="273">
        <v>140298.9</v>
      </c>
      <c r="AD47" s="273">
        <v>0</v>
      </c>
      <c r="AE47" s="273">
        <v>0</v>
      </c>
      <c r="AF47" s="273">
        <v>0</v>
      </c>
      <c r="AG47" s="273">
        <v>1551308.77</v>
      </c>
      <c r="AH47" s="273">
        <v>0</v>
      </c>
      <c r="AI47" s="273">
        <v>0</v>
      </c>
      <c r="AJ47" s="273">
        <v>29709.13</v>
      </c>
      <c r="AK47" s="273">
        <v>77571.839999999997</v>
      </c>
      <c r="AL47" s="273">
        <v>0</v>
      </c>
      <c r="AM47" s="273">
        <v>0</v>
      </c>
      <c r="AN47" s="273">
        <v>0</v>
      </c>
      <c r="AO47" s="273">
        <v>8819.33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4940.95</v>
      </c>
      <c r="AW47" s="273">
        <v>273051.90000000002</v>
      </c>
      <c r="AX47" s="273">
        <v>0</v>
      </c>
      <c r="AY47" s="273">
        <v>226311.96</v>
      </c>
      <c r="AZ47" s="273">
        <v>0</v>
      </c>
      <c r="BA47" s="273">
        <v>23766.6</v>
      </c>
      <c r="BB47" s="273">
        <v>93963.57</v>
      </c>
      <c r="BC47" s="273">
        <v>0</v>
      </c>
      <c r="BD47" s="273">
        <v>0</v>
      </c>
      <c r="BE47" s="273">
        <v>194107.65</v>
      </c>
      <c r="BF47" s="273">
        <v>314535.49</v>
      </c>
      <c r="BG47" s="273">
        <v>0</v>
      </c>
      <c r="BH47" s="273">
        <v>0</v>
      </c>
      <c r="BI47" s="273">
        <v>85003.95</v>
      </c>
      <c r="BJ47" s="273">
        <v>0</v>
      </c>
      <c r="BK47" s="273">
        <v>0</v>
      </c>
      <c r="BL47" s="273">
        <v>370626.76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766881.29</v>
      </c>
      <c r="CD47" s="16"/>
      <c r="CE47" s="25">
        <f>SUM(C47:CC47)</f>
        <v>8634651.370000001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877765.82000000007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21591.49</v>
      </c>
      <c r="P51" s="273">
        <v>656354.66999999993</v>
      </c>
      <c r="Q51" s="273">
        <v>0</v>
      </c>
      <c r="R51" s="273">
        <v>157446.72</v>
      </c>
      <c r="S51" s="273">
        <v>106533.6</v>
      </c>
      <c r="T51" s="273">
        <v>0</v>
      </c>
      <c r="U51" s="273">
        <v>224671.51</v>
      </c>
      <c r="V51" s="273">
        <v>0</v>
      </c>
      <c r="W51" s="273">
        <v>16853</v>
      </c>
      <c r="X51" s="273">
        <v>135576.94</v>
      </c>
      <c r="Y51" s="273">
        <v>200057.62</v>
      </c>
      <c r="Z51" s="273">
        <v>0</v>
      </c>
      <c r="AA51" s="273">
        <v>0</v>
      </c>
      <c r="AB51" s="273">
        <v>66964.320000000007</v>
      </c>
      <c r="AC51" s="273">
        <v>12045.69</v>
      </c>
      <c r="AD51" s="273">
        <v>0</v>
      </c>
      <c r="AE51" s="273">
        <v>0</v>
      </c>
      <c r="AF51" s="273">
        <v>0</v>
      </c>
      <c r="AG51" s="273">
        <v>480275.12</v>
      </c>
      <c r="AH51" s="273">
        <v>0</v>
      </c>
      <c r="AI51" s="273">
        <v>0</v>
      </c>
      <c r="AJ51" s="273">
        <v>8068</v>
      </c>
      <c r="AK51" s="273">
        <v>10284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25158.95</v>
      </c>
      <c r="AW51" s="273">
        <v>0</v>
      </c>
      <c r="AX51" s="273">
        <v>0</v>
      </c>
      <c r="AY51" s="273">
        <v>95792.91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216737.65</v>
      </c>
      <c r="BF51" s="273">
        <v>57112</v>
      </c>
      <c r="BG51" s="273">
        <v>0</v>
      </c>
      <c r="BH51" s="273">
        <v>0</v>
      </c>
      <c r="BI51" s="273">
        <v>32407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1275791.33</v>
      </c>
      <c r="CD51" s="16"/>
      <c r="CE51" s="25">
        <f>SUM(C51:CD51)</f>
        <v>4677488.34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9863</v>
      </c>
      <c r="D59" s="273">
        <v>0</v>
      </c>
      <c r="E59" s="273">
        <v>5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274">
        <v>694605</v>
      </c>
      <c r="Q59" s="275">
        <v>0</v>
      </c>
      <c r="R59" s="275">
        <v>0</v>
      </c>
      <c r="S59" s="263">
        <v>0</v>
      </c>
      <c r="T59" s="263">
        <v>0</v>
      </c>
      <c r="U59" s="276">
        <v>280615</v>
      </c>
      <c r="V59" s="275">
        <v>0</v>
      </c>
      <c r="W59" s="275">
        <v>5525</v>
      </c>
      <c r="X59" s="275">
        <v>19402</v>
      </c>
      <c r="Y59" s="275">
        <v>69117</v>
      </c>
      <c r="Z59" s="275">
        <v>0</v>
      </c>
      <c r="AA59" s="275">
        <v>0</v>
      </c>
      <c r="AB59" s="263">
        <v>0</v>
      </c>
      <c r="AC59" s="275">
        <v>16892</v>
      </c>
      <c r="AD59" s="275">
        <v>0</v>
      </c>
      <c r="AE59" s="275">
        <v>0</v>
      </c>
      <c r="AF59" s="275">
        <v>0</v>
      </c>
      <c r="AG59" s="275">
        <v>38636</v>
      </c>
      <c r="AH59" s="275">
        <v>0</v>
      </c>
      <c r="AI59" s="275">
        <v>0</v>
      </c>
      <c r="AJ59" s="275">
        <v>0</v>
      </c>
      <c r="AK59" s="275">
        <v>9046</v>
      </c>
      <c r="AL59" s="275">
        <v>0</v>
      </c>
      <c r="AM59" s="275">
        <v>0</v>
      </c>
      <c r="AN59" s="275">
        <v>0</v>
      </c>
      <c r="AO59" s="275"/>
      <c r="AP59" s="275"/>
      <c r="AQ59" s="275">
        <v>0</v>
      </c>
      <c r="AR59" s="275"/>
      <c r="AS59" s="275">
        <v>0</v>
      </c>
      <c r="AT59" s="275"/>
      <c r="AU59" s="275">
        <v>0</v>
      </c>
      <c r="AV59" s="263">
        <v>0</v>
      </c>
      <c r="AW59" s="263">
        <v>0</v>
      </c>
      <c r="AX59" s="263">
        <v>0</v>
      </c>
      <c r="AY59" s="275">
        <v>37396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102723.69499999998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83</v>
      </c>
      <c r="D60" s="277">
        <v>0</v>
      </c>
      <c r="E60" s="277">
        <v>0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4">
        <v>29</v>
      </c>
      <c r="Q60" s="274">
        <v>0</v>
      </c>
      <c r="R60" s="274">
        <v>8</v>
      </c>
      <c r="S60" s="278">
        <v>6</v>
      </c>
      <c r="T60" s="278">
        <v>0</v>
      </c>
      <c r="U60" s="279">
        <v>26</v>
      </c>
      <c r="V60" s="274">
        <v>0</v>
      </c>
      <c r="W60" s="274">
        <v>7</v>
      </c>
      <c r="X60" s="274">
        <v>8</v>
      </c>
      <c r="Y60" s="274">
        <v>27</v>
      </c>
      <c r="Z60" s="274">
        <v>0</v>
      </c>
      <c r="AA60" s="274">
        <v>0</v>
      </c>
      <c r="AB60" s="278">
        <v>17</v>
      </c>
      <c r="AC60" s="274">
        <v>6</v>
      </c>
      <c r="AD60" s="274">
        <v>0</v>
      </c>
      <c r="AE60" s="274">
        <v>0</v>
      </c>
      <c r="AF60" s="274">
        <v>0</v>
      </c>
      <c r="AG60" s="274">
        <v>70</v>
      </c>
      <c r="AH60" s="274">
        <v>0</v>
      </c>
      <c r="AI60" s="274">
        <v>0</v>
      </c>
      <c r="AJ60" s="274">
        <v>2</v>
      </c>
      <c r="AK60" s="274">
        <v>6</v>
      </c>
      <c r="AL60" s="274">
        <v>0</v>
      </c>
      <c r="AM60" s="274">
        <v>0</v>
      </c>
      <c r="AN60" s="274">
        <v>0</v>
      </c>
      <c r="AO60" s="274">
        <v>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0</v>
      </c>
      <c r="AW60" s="278">
        <v>7</v>
      </c>
      <c r="AX60" s="278">
        <v>0</v>
      </c>
      <c r="AY60" s="274">
        <v>13</v>
      </c>
      <c r="AZ60" s="274">
        <v>0</v>
      </c>
      <c r="BA60" s="278">
        <v>1</v>
      </c>
      <c r="BB60" s="278">
        <v>4</v>
      </c>
      <c r="BC60" s="278">
        <v>0</v>
      </c>
      <c r="BD60" s="278">
        <v>0</v>
      </c>
      <c r="BE60" s="274">
        <v>7</v>
      </c>
      <c r="BF60" s="278">
        <v>14</v>
      </c>
      <c r="BG60" s="278">
        <v>0</v>
      </c>
      <c r="BH60" s="278">
        <v>0</v>
      </c>
      <c r="BI60" s="278">
        <v>4</v>
      </c>
      <c r="BJ60" s="278">
        <v>0</v>
      </c>
      <c r="BK60" s="278">
        <v>0</v>
      </c>
      <c r="BL60" s="278">
        <v>18</v>
      </c>
      <c r="BM60" s="278">
        <v>0</v>
      </c>
      <c r="BN60" s="278">
        <v>0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0</v>
      </c>
      <c r="CA60" s="278">
        <v>0</v>
      </c>
      <c r="CB60" s="278">
        <v>0</v>
      </c>
      <c r="CC60" s="278">
        <v>30</v>
      </c>
      <c r="CD60" s="209" t="s">
        <v>247</v>
      </c>
      <c r="CE60" s="227">
        <f t="shared" ref="CE60:CE68" si="6">SUM(C60:CD60)</f>
        <v>393</v>
      </c>
    </row>
    <row r="61" spans="1:83" x14ac:dyDescent="0.25">
      <c r="A61" s="31" t="s">
        <v>262</v>
      </c>
      <c r="B61" s="16"/>
      <c r="C61" s="273">
        <v>7718599.0600000005</v>
      </c>
      <c r="D61" s="273">
        <v>13481.75</v>
      </c>
      <c r="E61" s="273">
        <v>0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5">
        <v>2989761.77</v>
      </c>
      <c r="Q61" s="275">
        <v>0</v>
      </c>
      <c r="R61" s="275">
        <v>1118722.55</v>
      </c>
      <c r="S61" s="280">
        <v>411706.87</v>
      </c>
      <c r="T61" s="280">
        <v>0</v>
      </c>
      <c r="U61" s="276">
        <v>1652989.98</v>
      </c>
      <c r="V61" s="275">
        <v>0</v>
      </c>
      <c r="W61" s="275">
        <v>750184.23</v>
      </c>
      <c r="X61" s="275">
        <v>758955.6100000001</v>
      </c>
      <c r="Y61" s="275">
        <v>2345646.41</v>
      </c>
      <c r="Z61" s="275">
        <v>0</v>
      </c>
      <c r="AA61" s="275">
        <v>0</v>
      </c>
      <c r="AB61" s="281">
        <v>1623277.47</v>
      </c>
      <c r="AC61" s="275">
        <v>582554.06000000006</v>
      </c>
      <c r="AD61" s="275">
        <v>0</v>
      </c>
      <c r="AE61" s="275">
        <v>0</v>
      </c>
      <c r="AF61" s="275">
        <v>0</v>
      </c>
      <c r="AG61" s="275">
        <v>6987158.5499999998</v>
      </c>
      <c r="AH61" s="275">
        <v>0</v>
      </c>
      <c r="AI61" s="275">
        <v>0</v>
      </c>
      <c r="AJ61" s="275">
        <v>138146.19</v>
      </c>
      <c r="AK61" s="275">
        <v>306141.83</v>
      </c>
      <c r="AL61" s="275">
        <v>0</v>
      </c>
      <c r="AM61" s="275">
        <v>0</v>
      </c>
      <c r="AN61" s="275">
        <v>0</v>
      </c>
      <c r="AO61" s="275">
        <v>280023.62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22158.11</v>
      </c>
      <c r="AW61" s="280">
        <v>1216427.19</v>
      </c>
      <c r="AX61" s="280">
        <v>0</v>
      </c>
      <c r="AY61" s="275">
        <v>623993.16</v>
      </c>
      <c r="AZ61" s="275">
        <v>0</v>
      </c>
      <c r="BA61" s="280">
        <v>54140.41</v>
      </c>
      <c r="BB61" s="280">
        <v>401081.7</v>
      </c>
      <c r="BC61" s="280">
        <v>0</v>
      </c>
      <c r="BD61" s="280">
        <v>0</v>
      </c>
      <c r="BE61" s="275">
        <v>761222.6</v>
      </c>
      <c r="BF61" s="280">
        <v>832958.07</v>
      </c>
      <c r="BG61" s="280">
        <v>0</v>
      </c>
      <c r="BH61" s="280">
        <v>0</v>
      </c>
      <c r="BI61" s="280">
        <v>225861.21</v>
      </c>
      <c r="BJ61" s="280">
        <v>0</v>
      </c>
      <c r="BK61" s="280">
        <v>0</v>
      </c>
      <c r="BL61" s="280">
        <v>1057198.22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0</v>
      </c>
      <c r="BZ61" s="280">
        <v>0</v>
      </c>
      <c r="CA61" s="280">
        <v>0</v>
      </c>
      <c r="CB61" s="280">
        <v>0</v>
      </c>
      <c r="CC61" s="280">
        <v>3284358.1199999996</v>
      </c>
      <c r="CD61" s="24" t="s">
        <v>247</v>
      </c>
      <c r="CE61" s="25">
        <f t="shared" si="6"/>
        <v>36156748.740000002</v>
      </c>
    </row>
    <row r="62" spans="1:83" x14ac:dyDescent="0.25">
      <c r="A62" s="31" t="s">
        <v>10</v>
      </c>
      <c r="B62" s="16"/>
      <c r="C62" s="25">
        <f t="shared" ref="C62:AH62" si="7">ROUND(C47+C48,0)</f>
        <v>1864280</v>
      </c>
      <c r="D62" s="25">
        <f t="shared" si="7"/>
        <v>1722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586099</v>
      </c>
      <c r="Q62" s="25">
        <f t="shared" si="7"/>
        <v>0</v>
      </c>
      <c r="R62" s="25">
        <f t="shared" si="7"/>
        <v>197847</v>
      </c>
      <c r="S62" s="25">
        <f t="shared" si="7"/>
        <v>133971</v>
      </c>
      <c r="T62" s="25">
        <f t="shared" si="7"/>
        <v>0</v>
      </c>
      <c r="U62" s="25">
        <f t="shared" si="7"/>
        <v>469493</v>
      </c>
      <c r="V62" s="25">
        <f t="shared" si="7"/>
        <v>0</v>
      </c>
      <c r="W62" s="25">
        <f t="shared" si="7"/>
        <v>161703</v>
      </c>
      <c r="X62" s="25">
        <f t="shared" si="7"/>
        <v>180239</v>
      </c>
      <c r="Y62" s="25">
        <f t="shared" si="7"/>
        <v>540382</v>
      </c>
      <c r="Z62" s="25">
        <f t="shared" si="7"/>
        <v>0</v>
      </c>
      <c r="AA62" s="25">
        <f t="shared" si="7"/>
        <v>0</v>
      </c>
      <c r="AB62" s="25">
        <f t="shared" si="7"/>
        <v>338017</v>
      </c>
      <c r="AC62" s="25">
        <f t="shared" si="7"/>
        <v>140299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1551309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29709</v>
      </c>
      <c r="AK62" s="25">
        <f t="shared" si="8"/>
        <v>77572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8819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4941</v>
      </c>
      <c r="AW62" s="25">
        <f t="shared" si="8"/>
        <v>273052</v>
      </c>
      <c r="AX62" s="25">
        <f t="shared" si="8"/>
        <v>0</v>
      </c>
      <c r="AY62" s="25">
        <f t="shared" si="8"/>
        <v>226312</v>
      </c>
      <c r="AZ62" s="25">
        <f t="shared" si="8"/>
        <v>0</v>
      </c>
      <c r="BA62" s="25">
        <f t="shared" si="8"/>
        <v>23767</v>
      </c>
      <c r="BB62" s="25">
        <f t="shared" si="8"/>
        <v>93964</v>
      </c>
      <c r="BC62" s="25">
        <f t="shared" si="8"/>
        <v>0</v>
      </c>
      <c r="BD62" s="25">
        <f t="shared" si="8"/>
        <v>0</v>
      </c>
      <c r="BE62" s="25">
        <f t="shared" si="8"/>
        <v>194108</v>
      </c>
      <c r="BF62" s="25">
        <f t="shared" si="8"/>
        <v>314535</v>
      </c>
      <c r="BG62" s="25">
        <f t="shared" si="8"/>
        <v>0</v>
      </c>
      <c r="BH62" s="25">
        <f t="shared" si="8"/>
        <v>0</v>
      </c>
      <c r="BI62" s="25">
        <f t="shared" si="8"/>
        <v>85004</v>
      </c>
      <c r="BJ62" s="25">
        <f t="shared" si="8"/>
        <v>0</v>
      </c>
      <c r="BK62" s="25">
        <f t="shared" si="8"/>
        <v>0</v>
      </c>
      <c r="BL62" s="25">
        <f t="shared" si="8"/>
        <v>370627</v>
      </c>
      <c r="BM62" s="25">
        <f t="shared" si="8"/>
        <v>0</v>
      </c>
      <c r="BN62" s="25">
        <f t="shared" si="8"/>
        <v>0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766881</v>
      </c>
      <c r="CD62" s="24" t="s">
        <v>247</v>
      </c>
      <c r="CE62" s="25">
        <f t="shared" si="6"/>
        <v>8634652</v>
      </c>
    </row>
    <row r="63" spans="1:83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1209993</v>
      </c>
      <c r="Q63" s="275">
        <v>0</v>
      </c>
      <c r="R63" s="275">
        <v>0</v>
      </c>
      <c r="S63" s="280">
        <v>0</v>
      </c>
      <c r="T63" s="280">
        <v>0</v>
      </c>
      <c r="U63" s="276">
        <v>0</v>
      </c>
      <c r="V63" s="275">
        <v>0</v>
      </c>
      <c r="W63" s="275">
        <v>12000</v>
      </c>
      <c r="X63" s="275">
        <v>0</v>
      </c>
      <c r="Y63" s="275">
        <v>0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>
        <v>0</v>
      </c>
      <c r="AG63" s="275">
        <v>378853.87</v>
      </c>
      <c r="AH63" s="275">
        <v>0</v>
      </c>
      <c r="AI63" s="275">
        <v>0</v>
      </c>
      <c r="AJ63" s="275">
        <v>0</v>
      </c>
      <c r="AK63" s="275">
        <v>0</v>
      </c>
      <c r="AL63" s="275">
        <v>0</v>
      </c>
      <c r="AM63" s="275">
        <v>0</v>
      </c>
      <c r="AN63" s="275">
        <v>0</v>
      </c>
      <c r="AO63" s="275">
        <v>254996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213.44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1553736.02</v>
      </c>
      <c r="CD63" s="24" t="s">
        <v>247</v>
      </c>
      <c r="CE63" s="25">
        <f t="shared" si="6"/>
        <v>3409792.33</v>
      </c>
    </row>
    <row r="64" spans="1:83" x14ac:dyDescent="0.25">
      <c r="A64" s="31" t="s">
        <v>264</v>
      </c>
      <c r="B64" s="16"/>
      <c r="C64" s="273">
        <v>819792.51</v>
      </c>
      <c r="D64" s="273">
        <v>0</v>
      </c>
      <c r="E64" s="273">
        <v>0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543.65</v>
      </c>
      <c r="P64" s="275">
        <v>4253430.26</v>
      </c>
      <c r="Q64" s="275">
        <v>0</v>
      </c>
      <c r="R64" s="275">
        <v>48571.520000000004</v>
      </c>
      <c r="S64" s="280">
        <v>212302.68</v>
      </c>
      <c r="T64" s="280">
        <v>0</v>
      </c>
      <c r="U64" s="276">
        <v>1210454.8799999999</v>
      </c>
      <c r="V64" s="275">
        <v>0</v>
      </c>
      <c r="W64" s="275">
        <v>66022.290000000008</v>
      </c>
      <c r="X64" s="275">
        <v>282303.76</v>
      </c>
      <c r="Y64" s="275">
        <v>166668.71000000002</v>
      </c>
      <c r="Z64" s="275">
        <v>0</v>
      </c>
      <c r="AA64" s="275">
        <v>0</v>
      </c>
      <c r="AB64" s="281">
        <v>886312.08</v>
      </c>
      <c r="AC64" s="275">
        <v>70730.22</v>
      </c>
      <c r="AD64" s="275">
        <v>0</v>
      </c>
      <c r="AE64" s="275">
        <v>0</v>
      </c>
      <c r="AF64" s="275">
        <v>0</v>
      </c>
      <c r="AG64" s="275">
        <v>944075.44</v>
      </c>
      <c r="AH64" s="275">
        <v>0</v>
      </c>
      <c r="AI64" s="275">
        <v>0</v>
      </c>
      <c r="AJ64" s="275">
        <v>4397.09</v>
      </c>
      <c r="AK64" s="275">
        <v>66.040000000000006</v>
      </c>
      <c r="AL64" s="275">
        <v>0</v>
      </c>
      <c r="AM64" s="275">
        <v>0</v>
      </c>
      <c r="AN64" s="275">
        <v>0</v>
      </c>
      <c r="AO64" s="275">
        <v>0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121.42</v>
      </c>
      <c r="AW64" s="280">
        <v>0</v>
      </c>
      <c r="AX64" s="280">
        <v>0</v>
      </c>
      <c r="AY64" s="275">
        <v>244824.38</v>
      </c>
      <c r="AZ64" s="275">
        <v>0</v>
      </c>
      <c r="BA64" s="280">
        <v>0</v>
      </c>
      <c r="BB64" s="280">
        <v>0</v>
      </c>
      <c r="BC64" s="280">
        <v>0</v>
      </c>
      <c r="BD64" s="280">
        <v>0</v>
      </c>
      <c r="BE64" s="275">
        <v>8011.23</v>
      </c>
      <c r="BF64" s="280">
        <v>47983.839999999997</v>
      </c>
      <c r="BG64" s="280">
        <v>0</v>
      </c>
      <c r="BH64" s="280">
        <v>0</v>
      </c>
      <c r="BI64" s="280">
        <v>35052.019999999997</v>
      </c>
      <c r="BJ64" s="280">
        <v>0</v>
      </c>
      <c r="BK64" s="280">
        <v>0</v>
      </c>
      <c r="BL64" s="280">
        <v>5768.0999999999995</v>
      </c>
      <c r="BM64" s="280">
        <v>0</v>
      </c>
      <c r="BN64" s="280">
        <v>0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0</v>
      </c>
      <c r="CC64" s="280">
        <v>-286752.27</v>
      </c>
      <c r="CD64" s="24" t="s">
        <v>247</v>
      </c>
      <c r="CE64" s="25">
        <f t="shared" si="6"/>
        <v>9020679.8499999978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7921308.3100000005</v>
      </c>
      <c r="D66" s="273">
        <v>10955.11</v>
      </c>
      <c r="E66" s="273">
        <v>0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12.88</v>
      </c>
      <c r="P66" s="275">
        <v>4753558.919999999</v>
      </c>
      <c r="Q66" s="275">
        <v>0</v>
      </c>
      <c r="R66" s="275">
        <v>1360961.33</v>
      </c>
      <c r="S66" s="280">
        <v>-835364.32</v>
      </c>
      <c r="T66" s="280">
        <v>0</v>
      </c>
      <c r="U66" s="276">
        <v>9266328.3299999982</v>
      </c>
      <c r="V66" s="275">
        <v>0</v>
      </c>
      <c r="W66" s="275">
        <v>544491.38</v>
      </c>
      <c r="X66" s="275">
        <v>2262236.19</v>
      </c>
      <c r="Y66" s="275">
        <v>2469967.87</v>
      </c>
      <c r="Z66" s="275">
        <v>0</v>
      </c>
      <c r="AA66" s="275">
        <v>0</v>
      </c>
      <c r="AB66" s="281">
        <v>1336625.3299999998</v>
      </c>
      <c r="AC66" s="275">
        <v>485586.06</v>
      </c>
      <c r="AD66" s="275">
        <v>0</v>
      </c>
      <c r="AE66" s="275">
        <v>0</v>
      </c>
      <c r="AF66" s="275">
        <v>0</v>
      </c>
      <c r="AG66" s="275">
        <v>12657660.119999999</v>
      </c>
      <c r="AH66" s="275">
        <v>0</v>
      </c>
      <c r="AI66" s="275">
        <v>0</v>
      </c>
      <c r="AJ66" s="275">
        <v>84142.82</v>
      </c>
      <c r="AK66" s="275">
        <v>248666.07</v>
      </c>
      <c r="AL66" s="275">
        <v>0</v>
      </c>
      <c r="AM66" s="275">
        <v>0</v>
      </c>
      <c r="AN66" s="275">
        <v>0</v>
      </c>
      <c r="AO66" s="275">
        <v>-458579.56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5864.07</v>
      </c>
      <c r="AW66" s="280">
        <v>-980164.82</v>
      </c>
      <c r="AX66" s="280">
        <v>0</v>
      </c>
      <c r="AY66" s="275">
        <v>-1008970.59</v>
      </c>
      <c r="AZ66" s="275">
        <v>0</v>
      </c>
      <c r="BA66" s="280">
        <v>-66919.520000000004</v>
      </c>
      <c r="BB66" s="280">
        <v>-669491.94999999995</v>
      </c>
      <c r="BC66" s="280">
        <v>0</v>
      </c>
      <c r="BD66" s="280">
        <v>0</v>
      </c>
      <c r="BE66" s="275">
        <v>-1404974.18</v>
      </c>
      <c r="BF66" s="280">
        <v>-1396420.6500000001</v>
      </c>
      <c r="BG66" s="280">
        <v>0</v>
      </c>
      <c r="BH66" s="280">
        <v>0</v>
      </c>
      <c r="BI66" s="280">
        <v>-287597.58</v>
      </c>
      <c r="BJ66" s="280">
        <v>0</v>
      </c>
      <c r="BK66" s="280">
        <v>0</v>
      </c>
      <c r="BL66" s="280">
        <v>-1454724.0699999998</v>
      </c>
      <c r="BM66" s="280">
        <v>0</v>
      </c>
      <c r="BN66" s="280">
        <v>0</v>
      </c>
      <c r="BO66" s="280">
        <v>0</v>
      </c>
      <c r="BP66" s="280">
        <v>-649.69000000000005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0</v>
      </c>
      <c r="CA66" s="280">
        <v>0</v>
      </c>
      <c r="CB66" s="280">
        <v>0</v>
      </c>
      <c r="CC66" s="280">
        <v>-12220179.17</v>
      </c>
      <c r="CD66" s="24" t="s">
        <v>247</v>
      </c>
      <c r="CE66" s="25">
        <f t="shared" si="6"/>
        <v>22624328.689999983</v>
      </c>
    </row>
    <row r="67" spans="1:83" x14ac:dyDescent="0.25">
      <c r="A67" s="31" t="s">
        <v>15</v>
      </c>
      <c r="B67" s="16"/>
      <c r="C67" s="25">
        <f t="shared" ref="C67:AH67" si="10">ROUND(C51+C52,0)</f>
        <v>877766</v>
      </c>
      <c r="D67" s="25">
        <f t="shared" si="10"/>
        <v>0</v>
      </c>
      <c r="E67" s="25">
        <f t="shared" si="10"/>
        <v>0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21591</v>
      </c>
      <c r="P67" s="25">
        <f t="shared" si="10"/>
        <v>656355</v>
      </c>
      <c r="Q67" s="25">
        <f t="shared" si="10"/>
        <v>0</v>
      </c>
      <c r="R67" s="25">
        <f t="shared" si="10"/>
        <v>157447</v>
      </c>
      <c r="S67" s="25">
        <f t="shared" si="10"/>
        <v>106534</v>
      </c>
      <c r="T67" s="25">
        <f t="shared" si="10"/>
        <v>0</v>
      </c>
      <c r="U67" s="25">
        <f t="shared" si="10"/>
        <v>224672</v>
      </c>
      <c r="V67" s="25">
        <f t="shared" si="10"/>
        <v>0</v>
      </c>
      <c r="W67" s="25">
        <f t="shared" si="10"/>
        <v>16853</v>
      </c>
      <c r="X67" s="25">
        <f t="shared" si="10"/>
        <v>135577</v>
      </c>
      <c r="Y67" s="25">
        <f t="shared" si="10"/>
        <v>200058</v>
      </c>
      <c r="Z67" s="25">
        <f t="shared" si="10"/>
        <v>0</v>
      </c>
      <c r="AA67" s="25">
        <f t="shared" si="10"/>
        <v>0</v>
      </c>
      <c r="AB67" s="25">
        <f t="shared" si="10"/>
        <v>66964</v>
      </c>
      <c r="AC67" s="25">
        <f t="shared" si="10"/>
        <v>12046</v>
      </c>
      <c r="AD67" s="25">
        <f t="shared" si="10"/>
        <v>0</v>
      </c>
      <c r="AE67" s="25">
        <f t="shared" si="10"/>
        <v>0</v>
      </c>
      <c r="AF67" s="25">
        <f t="shared" si="10"/>
        <v>0</v>
      </c>
      <c r="AG67" s="25">
        <f t="shared" si="10"/>
        <v>480275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8068</v>
      </c>
      <c r="AK67" s="25">
        <f t="shared" si="11"/>
        <v>10284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25159</v>
      </c>
      <c r="AW67" s="25">
        <f t="shared" si="11"/>
        <v>0</v>
      </c>
      <c r="AX67" s="25">
        <f t="shared" si="11"/>
        <v>0</v>
      </c>
      <c r="AY67" s="25">
        <f t="shared" si="11"/>
        <v>95793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216738</v>
      </c>
      <c r="BF67" s="25">
        <f t="shared" si="11"/>
        <v>57112</v>
      </c>
      <c r="BG67" s="25">
        <f t="shared" si="11"/>
        <v>0</v>
      </c>
      <c r="BH67" s="25">
        <f t="shared" si="11"/>
        <v>0</v>
      </c>
      <c r="BI67" s="25">
        <f t="shared" si="11"/>
        <v>32407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1275791</v>
      </c>
      <c r="CD67" s="24" t="s">
        <v>247</v>
      </c>
      <c r="CE67" s="25">
        <f t="shared" si="6"/>
        <v>4677490</v>
      </c>
    </row>
    <row r="68" spans="1:83" x14ac:dyDescent="0.25">
      <c r="A68" s="31" t="s">
        <v>267</v>
      </c>
      <c r="B68" s="25"/>
      <c r="C68" s="273">
        <v>19363.63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91236.3</v>
      </c>
      <c r="Q68" s="275">
        <v>0</v>
      </c>
      <c r="R68" s="275">
        <v>0</v>
      </c>
      <c r="S68" s="280">
        <v>0</v>
      </c>
      <c r="T68" s="280">
        <v>0</v>
      </c>
      <c r="U68" s="276">
        <v>0</v>
      </c>
      <c r="V68" s="275">
        <v>0</v>
      </c>
      <c r="W68" s="275">
        <v>88254</v>
      </c>
      <c r="X68" s="275">
        <v>0</v>
      </c>
      <c r="Y68" s="275">
        <v>0</v>
      </c>
      <c r="Z68" s="275">
        <v>0</v>
      </c>
      <c r="AA68" s="275">
        <v>0</v>
      </c>
      <c r="AB68" s="281">
        <v>10457.48</v>
      </c>
      <c r="AC68" s="275">
        <v>0</v>
      </c>
      <c r="AD68" s="275">
        <v>0</v>
      </c>
      <c r="AE68" s="275">
        <v>0</v>
      </c>
      <c r="AF68" s="275">
        <v>0</v>
      </c>
      <c r="AG68" s="275">
        <v>4218.5</v>
      </c>
      <c r="AH68" s="275">
        <v>0</v>
      </c>
      <c r="AI68" s="275">
        <v>0</v>
      </c>
      <c r="AJ68" s="275">
        <v>0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256.99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15669.58</v>
      </c>
      <c r="CD68" s="24" t="s">
        <v>247</v>
      </c>
      <c r="CE68" s="25">
        <f t="shared" si="6"/>
        <v>229456.47999999998</v>
      </c>
    </row>
    <row r="69" spans="1:83" x14ac:dyDescent="0.25">
      <c r="A69" s="31" t="s">
        <v>268</v>
      </c>
      <c r="B69" s="16"/>
      <c r="C69" s="25">
        <f t="shared" ref="C69:AH69" si="13">SUM(C70:C83)</f>
        <v>2365725.27</v>
      </c>
      <c r="D69" s="25">
        <f t="shared" si="13"/>
        <v>1351.42</v>
      </c>
      <c r="E69" s="25">
        <f t="shared" si="13"/>
        <v>0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84946.35</v>
      </c>
      <c r="P69" s="25">
        <f t="shared" si="13"/>
        <v>342552.88999999996</v>
      </c>
      <c r="Q69" s="25">
        <f t="shared" si="13"/>
        <v>0</v>
      </c>
      <c r="R69" s="25">
        <f t="shared" si="13"/>
        <v>110005.37</v>
      </c>
      <c r="S69" s="25">
        <f t="shared" si="13"/>
        <v>127162.81000000001</v>
      </c>
      <c r="T69" s="25">
        <f t="shared" si="13"/>
        <v>0</v>
      </c>
      <c r="U69" s="25">
        <f t="shared" si="13"/>
        <v>287682.08999999997</v>
      </c>
      <c r="V69" s="25">
        <f t="shared" si="13"/>
        <v>0</v>
      </c>
      <c r="W69" s="25">
        <f t="shared" si="13"/>
        <v>45101.450000000004</v>
      </c>
      <c r="X69" s="25">
        <f t="shared" si="13"/>
        <v>249136.36999999997</v>
      </c>
      <c r="Y69" s="25">
        <f t="shared" si="13"/>
        <v>234616.04000000004</v>
      </c>
      <c r="Z69" s="25">
        <f t="shared" si="13"/>
        <v>0</v>
      </c>
      <c r="AA69" s="25">
        <f t="shared" si="13"/>
        <v>0</v>
      </c>
      <c r="AB69" s="25">
        <f t="shared" si="13"/>
        <v>132198.98000000001</v>
      </c>
      <c r="AC69" s="25">
        <f t="shared" si="13"/>
        <v>33305.61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1457587.57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9576.7799999999988</v>
      </c>
      <c r="AK69" s="25">
        <f t="shared" si="14"/>
        <v>23912.78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10373.02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6590.45</v>
      </c>
      <c r="AW69" s="25">
        <f t="shared" si="14"/>
        <v>210741.36</v>
      </c>
      <c r="AX69" s="25">
        <f t="shared" si="14"/>
        <v>0</v>
      </c>
      <c r="AY69" s="25">
        <f t="shared" si="14"/>
        <v>80699.72</v>
      </c>
      <c r="AZ69" s="25">
        <f t="shared" si="14"/>
        <v>0</v>
      </c>
      <c r="BA69" s="25">
        <f t="shared" si="14"/>
        <v>4023.37</v>
      </c>
      <c r="BB69" s="25">
        <f t="shared" si="14"/>
        <v>8994.5</v>
      </c>
      <c r="BC69" s="25">
        <f t="shared" si="14"/>
        <v>0</v>
      </c>
      <c r="BD69" s="25">
        <f t="shared" si="14"/>
        <v>0</v>
      </c>
      <c r="BE69" s="25">
        <f t="shared" si="14"/>
        <v>614132.66999999993</v>
      </c>
      <c r="BF69" s="25">
        <f t="shared" si="14"/>
        <v>179230.49000000002</v>
      </c>
      <c r="BG69" s="25">
        <f t="shared" si="14"/>
        <v>0</v>
      </c>
      <c r="BH69" s="25">
        <f t="shared" si="14"/>
        <v>0</v>
      </c>
      <c r="BI69" s="25">
        <f t="shared" si="14"/>
        <v>19611.43</v>
      </c>
      <c r="BJ69" s="25">
        <f t="shared" si="14"/>
        <v>0</v>
      </c>
      <c r="BK69" s="25">
        <f t="shared" si="14"/>
        <v>0</v>
      </c>
      <c r="BL69" s="25">
        <f t="shared" si="14"/>
        <v>21999.66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0</v>
      </c>
      <c r="BP69" s="25">
        <f t="shared" si="15"/>
        <v>106.22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14207545.170000002</v>
      </c>
      <c r="CD69" s="25">
        <f t="shared" si="15"/>
        <v>0</v>
      </c>
      <c r="CE69" s="25">
        <f t="shared" si="15"/>
        <v>20868909.840000004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103502.53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57.99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103560.52</v>
      </c>
    </row>
    <row r="71" spans="1:83" x14ac:dyDescent="0.25">
      <c r="A71" s="26" t="s">
        <v>270</v>
      </c>
      <c r="B71" s="27"/>
      <c r="C71" s="282">
        <v>1558457.44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194730.54</v>
      </c>
      <c r="Q71" s="282">
        <v>0</v>
      </c>
      <c r="R71" s="282">
        <v>3559.6</v>
      </c>
      <c r="S71" s="282">
        <v>84725.3</v>
      </c>
      <c r="T71" s="282">
        <v>0</v>
      </c>
      <c r="U71" s="282">
        <v>0</v>
      </c>
      <c r="V71" s="282">
        <v>0</v>
      </c>
      <c r="W71" s="282">
        <v>0</v>
      </c>
      <c r="X71" s="282">
        <v>167736.07</v>
      </c>
      <c r="Y71" s="282">
        <v>43258.62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834757.78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191209.03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194474.15</v>
      </c>
      <c r="CD71" s="282">
        <v>0</v>
      </c>
      <c r="CE71" s="25">
        <f t="shared" si="16"/>
        <v>3272908.5300000003</v>
      </c>
    </row>
    <row r="72" spans="1:83" x14ac:dyDescent="0.25">
      <c r="A72" s="26" t="s">
        <v>271</v>
      </c>
      <c r="B72" s="27"/>
      <c r="C72" s="282">
        <v>610.71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42044.15</v>
      </c>
      <c r="Q72" s="282">
        <v>0</v>
      </c>
      <c r="R72" s="282">
        <v>0</v>
      </c>
      <c r="S72" s="282">
        <v>0</v>
      </c>
      <c r="T72" s="282">
        <v>0</v>
      </c>
      <c r="U72" s="282">
        <v>1000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-518.41</v>
      </c>
      <c r="AC72" s="282">
        <v>0</v>
      </c>
      <c r="AD72" s="282">
        <v>0</v>
      </c>
      <c r="AE72" s="282">
        <v>0</v>
      </c>
      <c r="AF72" s="282">
        <v>0</v>
      </c>
      <c r="AG72" s="282">
        <v>5262.13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1424.99</v>
      </c>
      <c r="AX72" s="282">
        <v>0</v>
      </c>
      <c r="AY72" s="282">
        <v>19856.560000000001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106</v>
      </c>
      <c r="BF72" s="282">
        <v>731.3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35020.129999999997</v>
      </c>
      <c r="CD72" s="282">
        <v>0</v>
      </c>
      <c r="CE72" s="25">
        <f t="shared" si="16"/>
        <v>105537.56</v>
      </c>
    </row>
    <row r="73" spans="1:83" x14ac:dyDescent="0.25">
      <c r="A73" s="26" t="s">
        <v>272</v>
      </c>
      <c r="B73" s="27"/>
      <c r="C73" s="282">
        <v>161765.99</v>
      </c>
      <c r="D73" s="282">
        <v>446.44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84946.35</v>
      </c>
      <c r="P73" s="282">
        <v>141545.13</v>
      </c>
      <c r="Q73" s="282">
        <v>0</v>
      </c>
      <c r="R73" s="282">
        <v>21396.12</v>
      </c>
      <c r="S73" s="282">
        <v>15313.49</v>
      </c>
      <c r="T73" s="282">
        <v>0</v>
      </c>
      <c r="U73" s="282">
        <v>42205.25</v>
      </c>
      <c r="V73" s="282">
        <v>0</v>
      </c>
      <c r="W73" s="282">
        <v>12346.810000000001</v>
      </c>
      <c r="X73" s="282">
        <v>17525.09</v>
      </c>
      <c r="Y73" s="282">
        <v>44178.429999999993</v>
      </c>
      <c r="Z73" s="282">
        <v>0</v>
      </c>
      <c r="AA73" s="282">
        <v>0</v>
      </c>
      <c r="AB73" s="282">
        <v>40606.54</v>
      </c>
      <c r="AC73" s="282">
        <v>10915.27</v>
      </c>
      <c r="AD73" s="282">
        <v>0</v>
      </c>
      <c r="AE73" s="282">
        <v>0</v>
      </c>
      <c r="AF73" s="282">
        <v>0</v>
      </c>
      <c r="AG73" s="282">
        <v>128120.38</v>
      </c>
      <c r="AH73" s="282">
        <v>0</v>
      </c>
      <c r="AI73" s="282">
        <v>0</v>
      </c>
      <c r="AJ73" s="282">
        <v>2713.7</v>
      </c>
      <c r="AK73" s="282">
        <v>9593.24</v>
      </c>
      <c r="AL73" s="282">
        <v>0</v>
      </c>
      <c r="AM73" s="282">
        <v>0</v>
      </c>
      <c r="AN73" s="282">
        <v>0</v>
      </c>
      <c r="AO73" s="282">
        <v>10373.02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876.62</v>
      </c>
      <c r="AW73" s="282">
        <v>5315.57</v>
      </c>
      <c r="AX73" s="282">
        <v>0</v>
      </c>
      <c r="AY73" s="282">
        <v>14648.86</v>
      </c>
      <c r="AZ73" s="282">
        <v>0</v>
      </c>
      <c r="BA73" s="282">
        <v>4023.37</v>
      </c>
      <c r="BB73" s="282">
        <v>8933.1299999999992</v>
      </c>
      <c r="BC73" s="282">
        <v>0</v>
      </c>
      <c r="BD73" s="282">
        <v>0</v>
      </c>
      <c r="BE73" s="282">
        <v>19710.580000000002</v>
      </c>
      <c r="BF73" s="282">
        <v>17175.11</v>
      </c>
      <c r="BG73" s="282">
        <v>0</v>
      </c>
      <c r="BH73" s="282">
        <v>0</v>
      </c>
      <c r="BI73" s="282">
        <v>3837.17</v>
      </c>
      <c r="BJ73" s="282">
        <v>0</v>
      </c>
      <c r="BK73" s="282">
        <v>0</v>
      </c>
      <c r="BL73" s="282">
        <v>21999.66</v>
      </c>
      <c r="BM73" s="282">
        <v>0</v>
      </c>
      <c r="BN73" s="282">
        <v>0</v>
      </c>
      <c r="BO73" s="282">
        <v>0</v>
      </c>
      <c r="BP73" s="282">
        <v>106.22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260837.8</v>
      </c>
      <c r="CD73" s="282">
        <v>0</v>
      </c>
      <c r="CE73" s="25">
        <f t="shared" si="16"/>
        <v>1101455.3400000001</v>
      </c>
    </row>
    <row r="74" spans="1:83" x14ac:dyDescent="0.25">
      <c r="A74" s="26" t="s">
        <v>273</v>
      </c>
      <c r="B74" s="27"/>
      <c r="C74" s="282">
        <v>72912.11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44837.46</v>
      </c>
      <c r="Q74" s="282">
        <v>0</v>
      </c>
      <c r="R74" s="282">
        <v>119.87</v>
      </c>
      <c r="S74" s="282">
        <v>0</v>
      </c>
      <c r="T74" s="282">
        <v>0</v>
      </c>
      <c r="U74" s="282">
        <v>0</v>
      </c>
      <c r="V74" s="282">
        <v>0</v>
      </c>
      <c r="W74" s="282">
        <v>6405.1799999999994</v>
      </c>
      <c r="X74" s="282">
        <v>14597.39</v>
      </c>
      <c r="Y74" s="282">
        <v>18101.04</v>
      </c>
      <c r="Z74" s="282">
        <v>0</v>
      </c>
      <c r="AA74" s="282">
        <v>0</v>
      </c>
      <c r="AB74" s="282">
        <v>3467.74</v>
      </c>
      <c r="AC74" s="282">
        <v>0</v>
      </c>
      <c r="AD74" s="282">
        <v>0</v>
      </c>
      <c r="AE74" s="282">
        <v>0</v>
      </c>
      <c r="AF74" s="282">
        <v>0</v>
      </c>
      <c r="AG74" s="282">
        <v>95851.4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101.03</v>
      </c>
      <c r="AW74" s="282">
        <v>0</v>
      </c>
      <c r="AX74" s="282">
        <v>0</v>
      </c>
      <c r="AY74" s="282">
        <v>5707.86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3951.83</v>
      </c>
      <c r="BF74" s="282">
        <v>20807.77</v>
      </c>
      <c r="BG74" s="282">
        <v>0</v>
      </c>
      <c r="BH74" s="282">
        <v>0</v>
      </c>
      <c r="BI74" s="282">
        <v>2718.48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786.18</v>
      </c>
      <c r="CD74" s="282">
        <v>0</v>
      </c>
      <c r="CE74" s="25">
        <f t="shared" si="16"/>
        <v>290365.33999999997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30093.72</v>
      </c>
      <c r="CD75" s="282">
        <v>0</v>
      </c>
      <c r="CE75" s="25">
        <f t="shared" si="16"/>
        <v>30093.72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41915.56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58723.229999999996</v>
      </c>
      <c r="Q77" s="282">
        <v>0</v>
      </c>
      <c r="R77" s="282">
        <v>0</v>
      </c>
      <c r="S77" s="282">
        <v>0</v>
      </c>
      <c r="T77" s="282">
        <v>0</v>
      </c>
      <c r="U77" s="282">
        <v>24170.89</v>
      </c>
      <c r="V77" s="282">
        <v>0</v>
      </c>
      <c r="W77" s="282">
        <v>0</v>
      </c>
      <c r="X77" s="282">
        <v>7212.77</v>
      </c>
      <c r="Y77" s="282">
        <v>38</v>
      </c>
      <c r="Z77" s="282">
        <v>0</v>
      </c>
      <c r="AA77" s="282">
        <v>0</v>
      </c>
      <c r="AB77" s="282">
        <v>1154.76</v>
      </c>
      <c r="AC77" s="282">
        <v>0</v>
      </c>
      <c r="AD77" s="282">
        <v>0</v>
      </c>
      <c r="AE77" s="282">
        <v>0</v>
      </c>
      <c r="AF77" s="282">
        <v>0</v>
      </c>
      <c r="AG77" s="282">
        <v>4234.59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4879.95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509958.44</v>
      </c>
      <c r="BF77" s="282">
        <v>4183.9799999999996</v>
      </c>
      <c r="BG77" s="282">
        <v>0</v>
      </c>
      <c r="BH77" s="282">
        <v>0</v>
      </c>
      <c r="BI77" s="282">
        <v>907.7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47747.69</v>
      </c>
      <c r="CD77" s="282">
        <v>0</v>
      </c>
      <c r="CE77" s="25">
        <f t="shared" si="16"/>
        <v>705127.55999999982</v>
      </c>
    </row>
    <row r="78" spans="1:83" x14ac:dyDescent="0.25">
      <c r="A78" s="26" t="s">
        <v>277</v>
      </c>
      <c r="B78" s="16"/>
      <c r="C78" s="282">
        <v>250430.71999999997</v>
      </c>
      <c r="D78" s="282">
        <v>904.98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-270577.88</v>
      </c>
      <c r="Q78" s="282">
        <v>0</v>
      </c>
      <c r="R78" s="282">
        <v>35357.360000000001</v>
      </c>
      <c r="S78" s="282">
        <v>0</v>
      </c>
      <c r="T78" s="282">
        <v>0</v>
      </c>
      <c r="U78" s="282">
        <v>68074.909999999989</v>
      </c>
      <c r="V78" s="282">
        <v>0</v>
      </c>
      <c r="W78" s="282">
        <v>19018.25</v>
      </c>
      <c r="X78" s="282">
        <v>33589.620000000003</v>
      </c>
      <c r="Y78" s="282">
        <v>71806.81</v>
      </c>
      <c r="Z78" s="282">
        <v>0</v>
      </c>
      <c r="AA78" s="282">
        <v>0</v>
      </c>
      <c r="AB78" s="282">
        <v>70066.12</v>
      </c>
      <c r="AC78" s="282">
        <v>18311.490000000002</v>
      </c>
      <c r="AD78" s="282">
        <v>0</v>
      </c>
      <c r="AE78" s="282">
        <v>0</v>
      </c>
      <c r="AF78" s="282">
        <v>0</v>
      </c>
      <c r="AG78" s="282">
        <v>223811.97</v>
      </c>
      <c r="AH78" s="282">
        <v>0</v>
      </c>
      <c r="AI78" s="282">
        <v>0</v>
      </c>
      <c r="AJ78" s="282">
        <v>3790.17</v>
      </c>
      <c r="AK78" s="282">
        <v>10250.75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440.62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7921934.1600000001</v>
      </c>
      <c r="CD78" s="282">
        <v>0</v>
      </c>
      <c r="CE78" s="25">
        <f t="shared" si="16"/>
        <v>8457210.0500000007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-16469.830000000002</v>
      </c>
      <c r="CD79" s="282">
        <v>0</v>
      </c>
      <c r="CE79" s="25">
        <f t="shared" si="16"/>
        <v>-16469.830000000002</v>
      </c>
    </row>
    <row r="80" spans="1:83" x14ac:dyDescent="0.25">
      <c r="A80" s="26" t="s">
        <v>279</v>
      </c>
      <c r="B80" s="16"/>
      <c r="C80" s="282">
        <v>6013.0700000000006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3896.9900000000002</v>
      </c>
      <c r="Q80" s="282">
        <v>0</v>
      </c>
      <c r="R80" s="282">
        <v>1411.15</v>
      </c>
      <c r="S80" s="282">
        <v>0</v>
      </c>
      <c r="T80" s="282">
        <v>0</v>
      </c>
      <c r="U80" s="282">
        <v>11.76</v>
      </c>
      <c r="V80" s="282">
        <v>0</v>
      </c>
      <c r="W80" s="282">
        <v>444.85</v>
      </c>
      <c r="X80" s="282">
        <v>381.57</v>
      </c>
      <c r="Y80" s="282">
        <v>1520.63</v>
      </c>
      <c r="Z80" s="282">
        <v>0</v>
      </c>
      <c r="AA80" s="282">
        <v>0</v>
      </c>
      <c r="AB80" s="282">
        <v>1060.78</v>
      </c>
      <c r="AC80" s="282">
        <v>1665.42</v>
      </c>
      <c r="AD80" s="282">
        <v>0</v>
      </c>
      <c r="AE80" s="282">
        <v>0</v>
      </c>
      <c r="AF80" s="282">
        <v>0</v>
      </c>
      <c r="AG80" s="282">
        <v>13090.7</v>
      </c>
      <c r="AH80" s="282">
        <v>0</v>
      </c>
      <c r="AI80" s="282">
        <v>0</v>
      </c>
      <c r="AJ80" s="282">
        <v>108.65</v>
      </c>
      <c r="AK80" s="282">
        <v>410.21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12791.77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14535.35</v>
      </c>
      <c r="CD80" s="282">
        <v>0</v>
      </c>
      <c r="CE80" s="25">
        <f t="shared" si="16"/>
        <v>57342.9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1095536.5899999999</v>
      </c>
      <c r="CD81" s="282">
        <v>0</v>
      </c>
      <c r="CE81" s="25">
        <f t="shared" si="16"/>
        <v>1095536.5899999999</v>
      </c>
    </row>
    <row r="82" spans="1:84" x14ac:dyDescent="0.25">
      <c r="A82" s="26" t="s">
        <v>281</v>
      </c>
      <c r="B82" s="16"/>
      <c r="C82" s="282">
        <v>250918.6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115090.81999999999</v>
      </c>
      <c r="Q82" s="282">
        <v>0</v>
      </c>
      <c r="R82" s="282">
        <v>45460.27</v>
      </c>
      <c r="S82" s="282">
        <v>20115.02</v>
      </c>
      <c r="T82" s="282">
        <v>0</v>
      </c>
      <c r="U82" s="282">
        <v>31197.859999999997</v>
      </c>
      <c r="V82" s="282">
        <v>0</v>
      </c>
      <c r="W82" s="282">
        <v>5645.08</v>
      </c>
      <c r="X82" s="282">
        <v>7546.06</v>
      </c>
      <c r="Y82" s="282">
        <v>45540.73</v>
      </c>
      <c r="Z82" s="282">
        <v>0</v>
      </c>
      <c r="AA82" s="282">
        <v>0</v>
      </c>
      <c r="AB82" s="282">
        <v>12338.49</v>
      </c>
      <c r="AC82" s="282">
        <v>760.27</v>
      </c>
      <c r="AD82" s="282">
        <v>0</v>
      </c>
      <c r="AE82" s="282">
        <v>0</v>
      </c>
      <c r="AF82" s="282">
        <v>0</v>
      </c>
      <c r="AG82" s="282">
        <v>142728.59</v>
      </c>
      <c r="AH82" s="282">
        <v>0</v>
      </c>
      <c r="AI82" s="282">
        <v>0</v>
      </c>
      <c r="AJ82" s="282">
        <v>2707.31</v>
      </c>
      <c r="AK82" s="282">
        <v>3444.65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4331.62</v>
      </c>
      <c r="AW82" s="282">
        <v>0</v>
      </c>
      <c r="AX82" s="282">
        <v>0</v>
      </c>
      <c r="AY82" s="282">
        <v>31819.9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72349.350000000006</v>
      </c>
      <c r="BF82" s="282">
        <v>19135.68</v>
      </c>
      <c r="BG82" s="282">
        <v>0</v>
      </c>
      <c r="BH82" s="282">
        <v>0</v>
      </c>
      <c r="BI82" s="282">
        <v>10852.44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11750.839999999998</v>
      </c>
      <c r="CD82" s="282">
        <v>0</v>
      </c>
      <c r="CE82" s="25">
        <f t="shared" si="16"/>
        <v>833733.58000000007</v>
      </c>
    </row>
    <row r="83" spans="1:84" x14ac:dyDescent="0.25">
      <c r="A83" s="26" t="s">
        <v>282</v>
      </c>
      <c r="B83" s="16"/>
      <c r="C83" s="273">
        <v>22701.069999999978</v>
      </c>
      <c r="D83" s="273">
        <v>0</v>
      </c>
      <c r="E83" s="275">
        <v>0</v>
      </c>
      <c r="F83" s="275">
        <v>0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12262.449999999953</v>
      </c>
      <c r="Q83" s="275">
        <v>0</v>
      </c>
      <c r="R83" s="276">
        <v>2701</v>
      </c>
      <c r="S83" s="275">
        <v>7009.0000000000036</v>
      </c>
      <c r="T83" s="273">
        <v>0</v>
      </c>
      <c r="U83" s="275">
        <v>17518.889999999996</v>
      </c>
      <c r="V83" s="275">
        <v>0</v>
      </c>
      <c r="W83" s="273">
        <v>1241.2799999999988</v>
      </c>
      <c r="X83" s="275">
        <v>547.80000000000018</v>
      </c>
      <c r="Y83" s="275">
        <v>10171.780000000013</v>
      </c>
      <c r="Z83" s="275">
        <v>0</v>
      </c>
      <c r="AA83" s="275">
        <v>0</v>
      </c>
      <c r="AB83" s="275">
        <v>4022.9599999999955</v>
      </c>
      <c r="AC83" s="275">
        <v>1595.1699999999987</v>
      </c>
      <c r="AD83" s="275">
        <v>0</v>
      </c>
      <c r="AE83" s="275">
        <v>0</v>
      </c>
      <c r="AF83" s="275">
        <v>0</v>
      </c>
      <c r="AG83" s="275">
        <v>9730.0299999999988</v>
      </c>
      <c r="AH83" s="275">
        <v>0</v>
      </c>
      <c r="AI83" s="275">
        <v>0</v>
      </c>
      <c r="AJ83" s="275">
        <v>256.94999999999982</v>
      </c>
      <c r="AK83" s="275">
        <v>213.93000000000075</v>
      </c>
      <c r="AL83" s="275">
        <v>0</v>
      </c>
      <c r="AM83" s="275">
        <v>0</v>
      </c>
      <c r="AN83" s="275">
        <v>0</v>
      </c>
      <c r="AO83" s="273">
        <v>0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840.5600000000004</v>
      </c>
      <c r="AW83" s="275">
        <v>0</v>
      </c>
      <c r="AX83" s="275">
        <v>0</v>
      </c>
      <c r="AY83" s="275">
        <v>3786.5899999999965</v>
      </c>
      <c r="AZ83" s="275">
        <v>0</v>
      </c>
      <c r="BA83" s="275">
        <v>0</v>
      </c>
      <c r="BB83" s="275">
        <v>61.3700000000008</v>
      </c>
      <c r="BC83" s="275">
        <v>0</v>
      </c>
      <c r="BD83" s="275">
        <v>0</v>
      </c>
      <c r="BE83" s="275">
        <v>8056.4699999999866</v>
      </c>
      <c r="BF83" s="275">
        <v>117196.65000000002</v>
      </c>
      <c r="BG83" s="275">
        <v>0</v>
      </c>
      <c r="BH83" s="276">
        <v>0</v>
      </c>
      <c r="BI83" s="275">
        <v>1295.6399999999994</v>
      </c>
      <c r="BJ83" s="275">
        <v>0</v>
      </c>
      <c r="BK83" s="275">
        <v>0</v>
      </c>
      <c r="BL83" s="275">
        <v>0</v>
      </c>
      <c r="BM83" s="275">
        <v>0</v>
      </c>
      <c r="BN83" s="275">
        <v>0</v>
      </c>
      <c r="BO83" s="275">
        <v>0</v>
      </c>
      <c r="BP83" s="275">
        <v>0</v>
      </c>
      <c r="BQ83" s="275">
        <v>0</v>
      </c>
      <c r="BR83" s="275">
        <v>0</v>
      </c>
      <c r="BS83" s="275">
        <v>0</v>
      </c>
      <c r="BT83" s="275">
        <v>0</v>
      </c>
      <c r="BU83" s="275">
        <v>0</v>
      </c>
      <c r="BV83" s="275">
        <v>0</v>
      </c>
      <c r="BW83" s="275">
        <v>0</v>
      </c>
      <c r="BX83" s="275">
        <v>0</v>
      </c>
      <c r="BY83" s="275">
        <v>0</v>
      </c>
      <c r="BZ83" s="275">
        <v>0</v>
      </c>
      <c r="CA83" s="275">
        <v>0</v>
      </c>
      <c r="CB83" s="275">
        <v>0</v>
      </c>
      <c r="CC83" s="275">
        <v>4611298.3900000025</v>
      </c>
      <c r="CD83" s="282">
        <v>0</v>
      </c>
      <c r="CE83" s="25">
        <f t="shared" si="16"/>
        <v>4832507.9800000023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5400</v>
      </c>
      <c r="Q84" s="273">
        <v>0</v>
      </c>
      <c r="R84" s="273">
        <v>0</v>
      </c>
      <c r="S84" s="273">
        <v>0</v>
      </c>
      <c r="T84" s="273">
        <v>0</v>
      </c>
      <c r="U84" s="273">
        <v>6412698.5899999999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227453.21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-1591.869999999999</v>
      </c>
      <c r="CD84" s="282">
        <v>0</v>
      </c>
      <c r="CE84" s="25">
        <f t="shared" si="16"/>
        <v>6643959.9299999997</v>
      </c>
    </row>
    <row r="85" spans="1:84" x14ac:dyDescent="0.25">
      <c r="A85" s="31" t="s">
        <v>284</v>
      </c>
      <c r="B85" s="25"/>
      <c r="C85" s="25">
        <f t="shared" ref="C85:AH85" si="17">SUM(C61:C69)-C84</f>
        <v>21586834.780000001</v>
      </c>
      <c r="D85" s="25">
        <f t="shared" si="17"/>
        <v>27510.28</v>
      </c>
      <c r="E85" s="25">
        <f t="shared" si="17"/>
        <v>0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107093.88</v>
      </c>
      <c r="P85" s="25">
        <f t="shared" si="17"/>
        <v>14877587.140000001</v>
      </c>
      <c r="Q85" s="25">
        <f t="shared" si="17"/>
        <v>0</v>
      </c>
      <c r="R85" s="25">
        <f t="shared" si="17"/>
        <v>2993554.7700000005</v>
      </c>
      <c r="S85" s="25">
        <f t="shared" si="17"/>
        <v>156313.0400000001</v>
      </c>
      <c r="T85" s="25">
        <f t="shared" si="17"/>
        <v>0</v>
      </c>
      <c r="U85" s="25">
        <f t="shared" si="17"/>
        <v>6698921.6899999976</v>
      </c>
      <c r="V85" s="25">
        <f t="shared" si="17"/>
        <v>0</v>
      </c>
      <c r="W85" s="25">
        <f t="shared" si="17"/>
        <v>1684609.3499999999</v>
      </c>
      <c r="X85" s="25">
        <f t="shared" si="17"/>
        <v>3868447.93</v>
      </c>
      <c r="Y85" s="25">
        <f t="shared" si="17"/>
        <v>5957339.0300000003</v>
      </c>
      <c r="Z85" s="25">
        <f t="shared" si="17"/>
        <v>0</v>
      </c>
      <c r="AA85" s="25">
        <f t="shared" si="17"/>
        <v>0</v>
      </c>
      <c r="AB85" s="25">
        <f t="shared" si="17"/>
        <v>4393852.3400000008</v>
      </c>
      <c r="AC85" s="25">
        <f t="shared" si="17"/>
        <v>1324520.9500000002</v>
      </c>
      <c r="AD85" s="25">
        <f t="shared" si="17"/>
        <v>0</v>
      </c>
      <c r="AE85" s="25">
        <f t="shared" si="17"/>
        <v>0</v>
      </c>
      <c r="AF85" s="25">
        <f t="shared" si="17"/>
        <v>0</v>
      </c>
      <c r="AG85" s="25">
        <f t="shared" si="17"/>
        <v>24461138.049999997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274039.88</v>
      </c>
      <c r="AK85" s="25">
        <f t="shared" si="18"/>
        <v>666642.72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95632.08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64834.049999999996</v>
      </c>
      <c r="AW85" s="25">
        <f t="shared" si="18"/>
        <v>720055.73</v>
      </c>
      <c r="AX85" s="25">
        <f t="shared" si="18"/>
        <v>0</v>
      </c>
      <c r="AY85" s="25">
        <f t="shared" si="18"/>
        <v>35198.46000000005</v>
      </c>
      <c r="AZ85" s="25">
        <f t="shared" si="18"/>
        <v>0</v>
      </c>
      <c r="BA85" s="25">
        <f t="shared" si="18"/>
        <v>15011.259999999998</v>
      </c>
      <c r="BB85" s="25">
        <f t="shared" si="18"/>
        <v>-165451.74999999994</v>
      </c>
      <c r="BC85" s="25">
        <f t="shared" si="18"/>
        <v>0</v>
      </c>
      <c r="BD85" s="25">
        <f t="shared" si="18"/>
        <v>0</v>
      </c>
      <c r="BE85" s="25">
        <f t="shared" si="18"/>
        <v>389451.75999999989</v>
      </c>
      <c r="BF85" s="25">
        <f t="shared" si="18"/>
        <v>35398.749999999796</v>
      </c>
      <c r="BG85" s="25">
        <f t="shared" si="18"/>
        <v>0</v>
      </c>
      <c r="BH85" s="25">
        <f t="shared" si="18"/>
        <v>0</v>
      </c>
      <c r="BI85" s="25">
        <f t="shared" si="18"/>
        <v>110338.07999999996</v>
      </c>
      <c r="BJ85" s="25">
        <f t="shared" si="18"/>
        <v>0</v>
      </c>
      <c r="BK85" s="25">
        <f t="shared" si="18"/>
        <v>0</v>
      </c>
      <c r="BL85" s="25">
        <f t="shared" si="18"/>
        <v>868.91000000023269</v>
      </c>
      <c r="BM85" s="25">
        <f t="shared" si="18"/>
        <v>0</v>
      </c>
      <c r="BN85" s="25">
        <f t="shared" si="18"/>
        <v>0</v>
      </c>
      <c r="BO85" s="25">
        <f t="shared" ref="BO85:CD85" si="19">SUM(BO61:BO69)-BO84</f>
        <v>0</v>
      </c>
      <c r="BP85" s="25">
        <f t="shared" si="19"/>
        <v>-286.48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8598641.3200000003</v>
      </c>
      <c r="CD85" s="25">
        <f t="shared" si="19"/>
        <v>0</v>
      </c>
      <c r="CE85" s="25">
        <f t="shared" si="16"/>
        <v>98978098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36489663.049999997</v>
      </c>
      <c r="D87" s="273">
        <v>0</v>
      </c>
      <c r="E87" s="273">
        <v>0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6892451.1600000001</v>
      </c>
      <c r="Q87" s="273">
        <v>0</v>
      </c>
      <c r="R87" s="273">
        <v>966463</v>
      </c>
      <c r="S87" s="273">
        <v>0</v>
      </c>
      <c r="T87" s="273">
        <v>0</v>
      </c>
      <c r="U87" s="273">
        <v>2822455</v>
      </c>
      <c r="V87" s="273">
        <v>0</v>
      </c>
      <c r="W87" s="273">
        <v>1534645.88</v>
      </c>
      <c r="X87" s="273">
        <v>8320191.2999999998</v>
      </c>
      <c r="Y87" s="273">
        <v>4110162.6500000004</v>
      </c>
      <c r="Z87" s="273">
        <v>0</v>
      </c>
      <c r="AA87" s="273">
        <v>0</v>
      </c>
      <c r="AB87" s="273">
        <v>6884927.7800000003</v>
      </c>
      <c r="AC87" s="273">
        <v>1580853</v>
      </c>
      <c r="AD87" s="273">
        <v>0</v>
      </c>
      <c r="AE87" s="273">
        <v>0</v>
      </c>
      <c r="AF87" s="273">
        <v>0</v>
      </c>
      <c r="AG87" s="273">
        <v>11480310</v>
      </c>
      <c r="AH87" s="273">
        <v>0</v>
      </c>
      <c r="AI87" s="273">
        <v>0</v>
      </c>
      <c r="AJ87" s="273">
        <v>351</v>
      </c>
      <c r="AK87" s="273">
        <v>1538255</v>
      </c>
      <c r="AL87" s="273">
        <v>0</v>
      </c>
      <c r="AM87" s="273">
        <v>0</v>
      </c>
      <c r="AN87" s="273">
        <v>0</v>
      </c>
      <c r="AO87" s="273">
        <v>70129.7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82690858.519999996</v>
      </c>
    </row>
    <row r="88" spans="1:84" x14ac:dyDescent="0.25">
      <c r="A88" s="31" t="s">
        <v>287</v>
      </c>
      <c r="B88" s="16"/>
      <c r="C88" s="273">
        <v>3962376</v>
      </c>
      <c r="D88" s="273">
        <v>34604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59086844.020000003</v>
      </c>
      <c r="Q88" s="273">
        <v>0</v>
      </c>
      <c r="R88" s="273">
        <v>7203108</v>
      </c>
      <c r="S88" s="273">
        <v>0</v>
      </c>
      <c r="T88" s="273">
        <v>0</v>
      </c>
      <c r="U88" s="273">
        <v>22390235.800000001</v>
      </c>
      <c r="V88" s="273">
        <v>0</v>
      </c>
      <c r="W88" s="273">
        <v>14306809.99</v>
      </c>
      <c r="X88" s="273">
        <v>61958011.689999998</v>
      </c>
      <c r="Y88" s="273">
        <v>33676770.450000003</v>
      </c>
      <c r="Z88" s="273">
        <v>0</v>
      </c>
      <c r="AA88" s="273">
        <v>0</v>
      </c>
      <c r="AB88" s="273">
        <v>7665615.96</v>
      </c>
      <c r="AC88" s="273">
        <v>1037735</v>
      </c>
      <c r="AD88" s="273">
        <v>0</v>
      </c>
      <c r="AE88" s="273">
        <v>0</v>
      </c>
      <c r="AF88" s="273">
        <v>0</v>
      </c>
      <c r="AG88" s="273">
        <v>143648198</v>
      </c>
      <c r="AH88" s="273">
        <v>0</v>
      </c>
      <c r="AI88" s="273">
        <v>0</v>
      </c>
      <c r="AJ88" s="273">
        <v>501327</v>
      </c>
      <c r="AK88" s="273">
        <v>188572</v>
      </c>
      <c r="AL88" s="273">
        <v>0</v>
      </c>
      <c r="AM88" s="273">
        <v>0</v>
      </c>
      <c r="AN88" s="273">
        <v>0</v>
      </c>
      <c r="AO88" s="273">
        <v>4853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355665060.90999997</v>
      </c>
    </row>
    <row r="89" spans="1:84" x14ac:dyDescent="0.25">
      <c r="A89" s="21" t="s">
        <v>288</v>
      </c>
      <c r="B89" s="16"/>
      <c r="C89" s="25">
        <f t="shared" ref="C89:AV89" si="21">C87+C88</f>
        <v>40452039.049999997</v>
      </c>
      <c r="D89" s="25">
        <f t="shared" si="21"/>
        <v>34604</v>
      </c>
      <c r="E89" s="25">
        <f t="shared" si="21"/>
        <v>0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65979295.180000007</v>
      </c>
      <c r="Q89" s="25">
        <f t="shared" si="21"/>
        <v>0</v>
      </c>
      <c r="R89" s="25">
        <f t="shared" si="21"/>
        <v>8169571</v>
      </c>
      <c r="S89" s="25">
        <f t="shared" si="21"/>
        <v>0</v>
      </c>
      <c r="T89" s="25">
        <f t="shared" si="21"/>
        <v>0</v>
      </c>
      <c r="U89" s="25">
        <f t="shared" si="21"/>
        <v>25212690.800000001</v>
      </c>
      <c r="V89" s="25">
        <f t="shared" si="21"/>
        <v>0</v>
      </c>
      <c r="W89" s="25">
        <f t="shared" si="21"/>
        <v>15841455.870000001</v>
      </c>
      <c r="X89" s="25">
        <f t="shared" si="21"/>
        <v>70278202.989999995</v>
      </c>
      <c r="Y89" s="25">
        <f t="shared" si="21"/>
        <v>37786933.100000001</v>
      </c>
      <c r="Z89" s="25">
        <f t="shared" si="21"/>
        <v>0</v>
      </c>
      <c r="AA89" s="25">
        <f t="shared" si="21"/>
        <v>0</v>
      </c>
      <c r="AB89" s="25">
        <f t="shared" si="21"/>
        <v>14550543.74</v>
      </c>
      <c r="AC89" s="25">
        <f t="shared" si="21"/>
        <v>2618588</v>
      </c>
      <c r="AD89" s="25">
        <f t="shared" si="21"/>
        <v>0</v>
      </c>
      <c r="AE89" s="25">
        <f t="shared" si="21"/>
        <v>0</v>
      </c>
      <c r="AF89" s="25">
        <f t="shared" si="21"/>
        <v>0</v>
      </c>
      <c r="AG89" s="25">
        <f t="shared" si="21"/>
        <v>155128508</v>
      </c>
      <c r="AH89" s="25">
        <f t="shared" si="21"/>
        <v>0</v>
      </c>
      <c r="AI89" s="25">
        <f t="shared" si="21"/>
        <v>0</v>
      </c>
      <c r="AJ89" s="25">
        <f t="shared" si="21"/>
        <v>501678</v>
      </c>
      <c r="AK89" s="25">
        <f t="shared" si="21"/>
        <v>1726827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74982.7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438355919.42999995</v>
      </c>
    </row>
    <row r="90" spans="1:84" x14ac:dyDescent="0.25">
      <c r="A90" s="31" t="s">
        <v>289</v>
      </c>
      <c r="B90" s="25"/>
      <c r="C90" s="273">
        <v>0</v>
      </c>
      <c r="D90" s="273">
        <v>30804.759999999987</v>
      </c>
      <c r="E90" s="273">
        <v>0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5652.6400000000012</v>
      </c>
      <c r="Q90" s="273">
        <v>0</v>
      </c>
      <c r="R90" s="273">
        <v>5581.36</v>
      </c>
      <c r="S90" s="273">
        <v>2468.9499999999998</v>
      </c>
      <c r="T90" s="273">
        <v>0</v>
      </c>
      <c r="U90" s="273">
        <v>3830.440000000001</v>
      </c>
      <c r="V90" s="273">
        <v>0</v>
      </c>
      <c r="W90" s="273">
        <v>3948.5449999999992</v>
      </c>
      <c r="X90" s="273">
        <v>926.93000000000006</v>
      </c>
      <c r="Y90" s="273">
        <v>2335.38</v>
      </c>
      <c r="Z90" s="273">
        <v>0</v>
      </c>
      <c r="AA90" s="273">
        <v>0</v>
      </c>
      <c r="AB90" s="273">
        <v>1514.62</v>
      </c>
      <c r="AC90" s="273">
        <v>93</v>
      </c>
      <c r="AD90" s="273">
        <v>0</v>
      </c>
      <c r="AE90" s="273">
        <v>423</v>
      </c>
      <c r="AF90" s="273">
        <v>0</v>
      </c>
      <c r="AG90" s="273">
        <v>17522.574999999997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864.15</v>
      </c>
      <c r="AW90" s="273">
        <v>0</v>
      </c>
      <c r="AX90" s="273">
        <v>0</v>
      </c>
      <c r="AY90" s="273">
        <v>3906.31</v>
      </c>
      <c r="AZ90" s="273">
        <v>0</v>
      </c>
      <c r="BA90" s="273">
        <v>0</v>
      </c>
      <c r="BB90" s="273">
        <v>0</v>
      </c>
      <c r="BC90" s="273">
        <v>0</v>
      </c>
      <c r="BD90" s="273">
        <v>1332.8999999999999</v>
      </c>
      <c r="BE90" s="273">
        <v>8881.5850000000009</v>
      </c>
      <c r="BF90" s="273">
        <v>2349.16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10118.39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0</v>
      </c>
      <c r="BY90" s="273">
        <v>0</v>
      </c>
      <c r="BZ90" s="273">
        <v>0</v>
      </c>
      <c r="CA90" s="273">
        <v>0</v>
      </c>
      <c r="CB90" s="273">
        <v>0</v>
      </c>
      <c r="CC90" s="273">
        <v>169</v>
      </c>
      <c r="CD90" s="224" t="s">
        <v>247</v>
      </c>
      <c r="CE90" s="25">
        <f t="shared" si="20"/>
        <v>102723.69499999998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19722.112322153542</v>
      </c>
      <c r="E91" s="273">
        <v>14927.078234153834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1270.3096082806044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1476.4998354120185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37396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2961.4527825472178</v>
      </c>
      <c r="D92" s="273">
        <v>0</v>
      </c>
      <c r="E92" s="273">
        <v>4207.3624886375119</v>
      </c>
      <c r="F92" s="273">
        <v>0</v>
      </c>
      <c r="G92" s="273">
        <v>0</v>
      </c>
      <c r="H92" s="273">
        <v>0</v>
      </c>
      <c r="I92" s="273">
        <v>0</v>
      </c>
      <c r="J92" s="273">
        <v>251.3919806080194</v>
      </c>
      <c r="K92" s="273">
        <v>0</v>
      </c>
      <c r="L92" s="273">
        <v>0</v>
      </c>
      <c r="M92" s="273">
        <v>0</v>
      </c>
      <c r="N92" s="273">
        <v>0</v>
      </c>
      <c r="O92" s="273">
        <v>7940.9477830522164</v>
      </c>
      <c r="P92" s="273">
        <v>795.61418038581962</v>
      </c>
      <c r="Q92" s="273">
        <v>1011.0930209069791</v>
      </c>
      <c r="R92" s="273">
        <v>120.17089182910817</v>
      </c>
      <c r="S92" s="273">
        <v>1016.6181193818805</v>
      </c>
      <c r="T92" s="273">
        <v>0</v>
      </c>
      <c r="U92" s="273">
        <v>965.51095848904151</v>
      </c>
      <c r="V92" s="273">
        <v>0</v>
      </c>
      <c r="W92" s="273">
        <v>310.7867892132108</v>
      </c>
      <c r="X92" s="273">
        <v>2106.4437935562064</v>
      </c>
      <c r="Y92" s="273">
        <v>4950.4882335117663</v>
      </c>
      <c r="Z92" s="273">
        <v>1772.175335824664</v>
      </c>
      <c r="AA92" s="273">
        <v>128.45853954146045</v>
      </c>
      <c r="AB92" s="273">
        <v>443.38915261084742</v>
      </c>
      <c r="AC92" s="273">
        <v>1490.3953136046864</v>
      </c>
      <c r="AD92" s="273">
        <v>0</v>
      </c>
      <c r="AE92" s="273">
        <v>1483.4889405110596</v>
      </c>
      <c r="AF92" s="273">
        <v>0</v>
      </c>
      <c r="AG92" s="273">
        <v>1495.920412079588</v>
      </c>
      <c r="AH92" s="273">
        <v>0</v>
      </c>
      <c r="AI92" s="273">
        <v>1752.8374911625087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15829.407130592868</v>
      </c>
      <c r="AW92" s="273"/>
      <c r="AX92" s="264" t="s">
        <v>247</v>
      </c>
      <c r="AY92" s="264" t="s">
        <v>247</v>
      </c>
      <c r="AZ92" s="24" t="s">
        <v>247</v>
      </c>
      <c r="BA92" s="273"/>
      <c r="BB92" s="273">
        <v>261.06090293909705</v>
      </c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265.20472679527319</v>
      </c>
      <c r="BI92" s="273"/>
      <c r="BJ92" s="24" t="s">
        <v>247</v>
      </c>
      <c r="BK92" s="273"/>
      <c r="BL92" s="273">
        <v>634.00504999495001</v>
      </c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100.83304716695284</v>
      </c>
      <c r="BT92" s="273">
        <v>0</v>
      </c>
      <c r="BU92" s="273">
        <v>0</v>
      </c>
      <c r="BV92" s="273">
        <v>1180.9897990102008</v>
      </c>
      <c r="BW92" s="273">
        <v>0</v>
      </c>
      <c r="BX92" s="273">
        <v>29.006766993233008</v>
      </c>
      <c r="BY92" s="273">
        <v>410.23856176143823</v>
      </c>
      <c r="BZ92" s="273">
        <v>0</v>
      </c>
      <c r="CA92" s="273">
        <v>788.70780729219268</v>
      </c>
      <c r="CB92" s="273"/>
      <c r="CC92" s="24" t="s">
        <v>247</v>
      </c>
      <c r="CD92" s="24" t="s">
        <v>247</v>
      </c>
      <c r="CE92" s="25">
        <f t="shared" si="20"/>
        <v>54704.000000000007</v>
      </c>
      <c r="CF92" s="16"/>
    </row>
    <row r="93" spans="1:84" x14ac:dyDescent="0.25">
      <c r="A93" s="21" t="s">
        <v>292</v>
      </c>
      <c r="B93" s="16"/>
      <c r="C93" s="273">
        <v>16283.71</v>
      </c>
      <c r="D93" s="273">
        <v>0</v>
      </c>
      <c r="E93" s="273">
        <v>27807.02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12531.82</v>
      </c>
      <c r="P93" s="273">
        <v>36655.379999999997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27115.49</v>
      </c>
      <c r="X93" s="273">
        <v>0</v>
      </c>
      <c r="Y93" s="273">
        <v>1107.5</v>
      </c>
      <c r="Z93" s="273">
        <v>7445</v>
      </c>
      <c r="AA93" s="273">
        <v>0</v>
      </c>
      <c r="AB93" s="273">
        <v>0</v>
      </c>
      <c r="AC93" s="273">
        <v>0</v>
      </c>
      <c r="AD93" s="273">
        <v>0</v>
      </c>
      <c r="AE93" s="273">
        <v>1404.7</v>
      </c>
      <c r="AF93" s="273">
        <v>0</v>
      </c>
      <c r="AG93" s="273">
        <v>27477.17</v>
      </c>
      <c r="AH93" s="273">
        <v>0</v>
      </c>
      <c r="AI93" s="273">
        <v>0</v>
      </c>
      <c r="AJ93" s="273">
        <v>6011.6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17883.689999999999</v>
      </c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181723.08</v>
      </c>
      <c r="CF93" s="25">
        <f>BA59</f>
        <v>0</v>
      </c>
    </row>
    <row r="94" spans="1:84" x14ac:dyDescent="0.25">
      <c r="A94" s="21" t="s">
        <v>293</v>
      </c>
      <c r="B94" s="16"/>
      <c r="C94" s="277">
        <v>43</v>
      </c>
      <c r="D94" s="277">
        <v>0</v>
      </c>
      <c r="E94" s="277">
        <v>0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14</v>
      </c>
      <c r="Q94" s="274">
        <v>0</v>
      </c>
      <c r="R94" s="274">
        <v>8</v>
      </c>
      <c r="S94" s="278">
        <v>0</v>
      </c>
      <c r="T94" s="278">
        <v>0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0</v>
      </c>
      <c r="AF94" s="274">
        <v>0</v>
      </c>
      <c r="AG94" s="274">
        <v>47</v>
      </c>
      <c r="AH94" s="274">
        <v>0</v>
      </c>
      <c r="AI94" s="274">
        <v>0</v>
      </c>
      <c r="AJ94" s="274">
        <v>0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18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130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98042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1371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1060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1061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2591</v>
      </c>
      <c r="D127" s="295">
        <v>9868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29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28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57</v>
      </c>
    </row>
    <row r="144" spans="1:5" x14ac:dyDescent="0.25">
      <c r="A144" s="16" t="s">
        <v>348</v>
      </c>
      <c r="B144" s="35" t="s">
        <v>299</v>
      </c>
      <c r="C144" s="294">
        <v>58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748.81596287447996</v>
      </c>
      <c r="C154" s="295">
        <v>712.34703049884467</v>
      </c>
      <c r="D154" s="295">
        <v>1129.8370066266752</v>
      </c>
      <c r="E154" s="25">
        <f>SUM(B154:D154)</f>
        <v>2591</v>
      </c>
    </row>
    <row r="155" spans="1:6" x14ac:dyDescent="0.25">
      <c r="A155" s="16" t="s">
        <v>241</v>
      </c>
      <c r="B155" s="295">
        <v>2851.9166042629749</v>
      </c>
      <c r="C155" s="295">
        <v>2713.0221910314931</v>
      </c>
      <c r="D155" s="295">
        <v>4303.061204705532</v>
      </c>
      <c r="E155" s="25">
        <f>SUM(B155:D155)</f>
        <v>9868</v>
      </c>
    </row>
    <row r="156" spans="1:6" x14ac:dyDescent="0.25">
      <c r="A156" s="16" t="s">
        <v>355</v>
      </c>
      <c r="B156" s="295">
        <v>20739</v>
      </c>
      <c r="C156" s="295">
        <v>9677</v>
      </c>
      <c r="D156" s="295">
        <v>33753</v>
      </c>
      <c r="E156" s="25">
        <f>SUM(B156:D156)</f>
        <v>64169</v>
      </c>
    </row>
    <row r="157" spans="1:6" x14ac:dyDescent="0.25">
      <c r="A157" s="16" t="s">
        <v>286</v>
      </c>
      <c r="B157" s="295">
        <v>45463468.689999998</v>
      </c>
      <c r="C157" s="295">
        <v>15055864.41</v>
      </c>
      <c r="D157" s="295">
        <v>22171525.420000002</v>
      </c>
      <c r="E157" s="25">
        <f>SUM(B157:D157)</f>
        <v>82690858.519999996</v>
      </c>
      <c r="F157" s="14"/>
    </row>
    <row r="158" spans="1:6" x14ac:dyDescent="0.25">
      <c r="A158" s="16" t="s">
        <v>287</v>
      </c>
      <c r="B158" s="295">
        <v>81889159.329999998</v>
      </c>
      <c r="C158" s="295">
        <v>104614240.28</v>
      </c>
      <c r="D158" s="295">
        <v>169161661.30000001</v>
      </c>
      <c r="E158" s="25">
        <f>SUM(B158:D158)</f>
        <v>355665060.91000003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2634557.92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4003651.04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1974503.95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21938.46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8634651.370000001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229456.48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229456.48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1084083.6299999999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17371.71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1101455.3399999999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27239.23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991433.49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104103.1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1122775.82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/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5494173.1200000001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5494173.1200000001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10273630.82</v>
      </c>
      <c r="C211" s="292">
        <v>0</v>
      </c>
      <c r="D211" s="295">
        <v>0</v>
      </c>
      <c r="E211" s="25">
        <f t="shared" ref="E211:E219" si="22">SUM(B211:C211)-D211</f>
        <v>10273630.82</v>
      </c>
    </row>
    <row r="212" spans="1:5" x14ac:dyDescent="0.25">
      <c r="A212" s="16" t="s">
        <v>390</v>
      </c>
      <c r="B212" s="292">
        <v>0</v>
      </c>
      <c r="C212" s="292">
        <v>0</v>
      </c>
      <c r="D212" s="295">
        <v>0</v>
      </c>
      <c r="E212" s="25">
        <f t="shared" si="22"/>
        <v>0</v>
      </c>
    </row>
    <row r="213" spans="1:5" x14ac:dyDescent="0.25">
      <c r="A213" s="16" t="s">
        <v>391</v>
      </c>
      <c r="B213" s="292">
        <v>124617126.92</v>
      </c>
      <c r="C213" s="292">
        <v>152737.87</v>
      </c>
      <c r="D213" s="295">
        <v>0</v>
      </c>
      <c r="E213" s="25">
        <f t="shared" si="22"/>
        <v>124769864.79000001</v>
      </c>
    </row>
    <row r="214" spans="1:5" x14ac:dyDescent="0.25">
      <c r="A214" s="16" t="s">
        <v>393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394</v>
      </c>
      <c r="B215" s="292">
        <v>15377.19</v>
      </c>
      <c r="C215" s="292">
        <v>29180.73</v>
      </c>
      <c r="D215" s="295">
        <v>4370.03</v>
      </c>
      <c r="E215" s="25">
        <f t="shared" si="22"/>
        <v>40187.89</v>
      </c>
    </row>
    <row r="216" spans="1:5" x14ac:dyDescent="0.25">
      <c r="A216" s="16" t="s">
        <v>395</v>
      </c>
      <c r="B216" s="292">
        <v>27833188.829999998</v>
      </c>
      <c r="C216" s="292">
        <v>1935061.41</v>
      </c>
      <c r="D216" s="295">
        <v>427815.38</v>
      </c>
      <c r="E216" s="25">
        <f t="shared" si="22"/>
        <v>29340434.859999999</v>
      </c>
    </row>
    <row r="217" spans="1:5" x14ac:dyDescent="0.25">
      <c r="A217" s="16" t="s">
        <v>396</v>
      </c>
      <c r="B217" s="292">
        <v>1.3405951904132962E-9</v>
      </c>
      <c r="C217" s="292">
        <v>0</v>
      </c>
      <c r="D217" s="295"/>
      <c r="E217" s="25">
        <f t="shared" si="22"/>
        <v>1.3405951904132962E-9</v>
      </c>
    </row>
    <row r="218" spans="1:5" x14ac:dyDescent="0.25">
      <c r="A218" s="16" t="s">
        <v>397</v>
      </c>
      <c r="B218" s="292">
        <v>11721.03</v>
      </c>
      <c r="C218" s="292">
        <v>0</v>
      </c>
      <c r="D218" s="295">
        <v>0</v>
      </c>
      <c r="E218" s="25">
        <f t="shared" si="22"/>
        <v>11721.03</v>
      </c>
    </row>
    <row r="219" spans="1:5" x14ac:dyDescent="0.25">
      <c r="A219" s="16" t="s">
        <v>398</v>
      </c>
      <c r="B219" s="292">
        <v>426.95</v>
      </c>
      <c r="C219" s="292">
        <v>3732336.85</v>
      </c>
      <c r="D219" s="295">
        <v>2044802.13</v>
      </c>
      <c r="E219" s="25">
        <f t="shared" si="22"/>
        <v>1687961.6700000004</v>
      </c>
    </row>
    <row r="220" spans="1:5" x14ac:dyDescent="0.25">
      <c r="A220" s="16" t="s">
        <v>229</v>
      </c>
      <c r="B220" s="25">
        <f>SUM(B211:B219)</f>
        <v>162751471.73999998</v>
      </c>
      <c r="C220" s="225">
        <f>SUM(C211:C219)</f>
        <v>5849316.8599999994</v>
      </c>
      <c r="D220" s="25">
        <f>SUM(D211:D219)</f>
        <v>2476987.54</v>
      </c>
      <c r="E220" s="25">
        <f>SUM(E211:E219)</f>
        <v>166123801.06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0</v>
      </c>
      <c r="C225" s="292">
        <v>0</v>
      </c>
      <c r="D225" s="295">
        <v>0</v>
      </c>
      <c r="E225" s="25">
        <f t="shared" ref="E225:E232" si="23">SUM(B225:C225)-D225</f>
        <v>0</v>
      </c>
    </row>
    <row r="226" spans="1:6" x14ac:dyDescent="0.25">
      <c r="A226" s="16" t="s">
        <v>391</v>
      </c>
      <c r="B226" s="292">
        <v>18276792.050000001</v>
      </c>
      <c r="C226" s="292">
        <v>3335154.42</v>
      </c>
      <c r="D226" s="295">
        <v>0</v>
      </c>
      <c r="E226" s="25">
        <f t="shared" si="23"/>
        <v>21611946.469999999</v>
      </c>
    </row>
    <row r="227" spans="1:6" x14ac:dyDescent="0.25">
      <c r="A227" s="16" t="s">
        <v>393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394</v>
      </c>
      <c r="B228" s="292">
        <v>0</v>
      </c>
      <c r="C228" s="292">
        <v>0</v>
      </c>
      <c r="D228" s="295">
        <v>0</v>
      </c>
      <c r="E228" s="25">
        <f t="shared" si="23"/>
        <v>0</v>
      </c>
    </row>
    <row r="229" spans="1:6" x14ac:dyDescent="0.25">
      <c r="A229" s="16" t="s">
        <v>395</v>
      </c>
      <c r="B229" s="292">
        <v>19192769.350000001</v>
      </c>
      <c r="C229" s="292">
        <v>1392609.5599999998</v>
      </c>
      <c r="D229" s="295">
        <v>427815.38</v>
      </c>
      <c r="E229" s="25">
        <f t="shared" si="23"/>
        <v>20157563.530000001</v>
      </c>
    </row>
    <row r="230" spans="1:6" x14ac:dyDescent="0.25">
      <c r="A230" s="16" t="s">
        <v>396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397</v>
      </c>
      <c r="B231" s="292">
        <v>11721.03</v>
      </c>
      <c r="C231" s="292">
        <v>0</v>
      </c>
      <c r="D231" s="295">
        <v>0</v>
      </c>
      <c r="E231" s="25">
        <f t="shared" si="23"/>
        <v>11721.03</v>
      </c>
    </row>
    <row r="232" spans="1:6" x14ac:dyDescent="0.25">
      <c r="A232" s="16" t="s">
        <v>398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37481282.430000007</v>
      </c>
      <c r="C233" s="225">
        <f>SUM(C224:C232)</f>
        <v>4727763.9799999995</v>
      </c>
      <c r="D233" s="25">
        <f>SUM(D224:D232)</f>
        <v>427815.38</v>
      </c>
      <c r="E233" s="25">
        <f>SUM(E224:E232)</f>
        <v>41781231.030000001</v>
      </c>
    </row>
    <row r="234" spans="1:6" x14ac:dyDescent="0.25">
      <c r="A234" s="16"/>
      <c r="B234" s="16"/>
      <c r="C234" s="22"/>
      <c r="D234" s="16"/>
      <c r="E234" s="16"/>
      <c r="F234" s="11">
        <f>E220-E233</f>
        <v>124342570.03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4" t="s">
        <v>401</v>
      </c>
      <c r="C236" s="344"/>
      <c r="D236" s="30"/>
      <c r="E236" s="30"/>
    </row>
    <row r="237" spans="1:6" x14ac:dyDescent="0.25">
      <c r="A237" s="43" t="s">
        <v>401</v>
      </c>
      <c r="B237" s="30"/>
      <c r="C237" s="292">
        <v>5931827.7599999998</v>
      </c>
      <c r="D237" s="32">
        <f>C237</f>
        <v>5931827.7599999998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88307048.844465092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84006307.471059635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5508089.6800000006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9212442.1954485308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/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115514833.56902675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302548721.75999999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4344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1711144.66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10257986.15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11969130.810000001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3005079.04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/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3005079.04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323454759.37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55141745.799999997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40145636.059999995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/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119682.41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1370625.13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317744.76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16804162.040000003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/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/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10273630.82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0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124769864.79000001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/>
      <c r="D286" s="16"/>
      <c r="E286" s="16"/>
    </row>
    <row r="287" spans="1:5" x14ac:dyDescent="0.25">
      <c r="A287" s="16" t="s">
        <v>437</v>
      </c>
      <c r="B287" s="35" t="s">
        <v>299</v>
      </c>
      <c r="C287" s="292"/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30664649.239999998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11721.03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403935.18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166123801.06000003</v>
      </c>
      <c r="E291" s="16"/>
    </row>
    <row r="292" spans="1:5" x14ac:dyDescent="0.25">
      <c r="A292" s="16" t="s">
        <v>440</v>
      </c>
      <c r="B292" s="35" t="s">
        <v>299</v>
      </c>
      <c r="C292" s="292">
        <v>41781231.030000001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124342570.03000003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/>
      <c r="D297" s="16"/>
      <c r="E297" s="16"/>
    </row>
    <row r="298" spans="1:5" x14ac:dyDescent="0.25">
      <c r="A298" s="16" t="s">
        <v>433</v>
      </c>
      <c r="B298" s="35" t="s">
        <v>299</v>
      </c>
      <c r="C298" s="292"/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141146732.07000002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141146732.07000002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3951497.61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28889706.25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/>
      <c r="D317" s="16"/>
      <c r="E317" s="16"/>
    </row>
    <row r="318" spans="1:6" x14ac:dyDescent="0.25">
      <c r="A318" s="16" t="s">
        <v>460</v>
      </c>
      <c r="B318" s="35" t="s">
        <v>299</v>
      </c>
      <c r="C318" s="292"/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2473355.61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265000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35579559.469999999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/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 t="s">
        <v>392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0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105567172.59999999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/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141146732.06999999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141146732.07000002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82690858.519999996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355665060.90999997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438355919.42999995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5931827.7599999998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f>D245</f>
        <v>302548721.75999999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11969130.810000001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3005079.04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323454759.37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114901160.05999994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6412698.5899999999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16528.46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214732.87999999989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6643959.9299999997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6643959.9299999997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121545119.98999995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36156748.740000002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8634651.370000001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3409792.33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9020679.8499999978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/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22624328.689999983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4677488.34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229456.47999999998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/>
      <c r="D397" s="16"/>
      <c r="E397" s="16"/>
    </row>
    <row r="398" spans="1:5" x14ac:dyDescent="0.25">
      <c r="A398" s="16" t="s">
        <v>525</v>
      </c>
      <c r="B398" s="35" t="s">
        <v>299</v>
      </c>
      <c r="C398" s="294"/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5494173.1200000001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103560.52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3272908.5300000003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105537.56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1101455.3400000001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290365.33999999997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30093.72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705127.55999999982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8457210.0500000007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-16469.830000000002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57342.9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1095536.5899999999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833733.58000000007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4832507.9800000023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20868909.840000004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111116228.75999999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10428891.229999959</v>
      </c>
      <c r="E417" s="25"/>
    </row>
    <row r="418" spans="1:13" x14ac:dyDescent="0.25">
      <c r="A418" s="25" t="s">
        <v>532</v>
      </c>
      <c r="B418" s="16"/>
      <c r="C418" s="294"/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0</v>
      </c>
      <c r="E420" s="25"/>
      <c r="F420" s="11">
        <f>D420-C399</f>
        <v>-5494173.1200000001</v>
      </c>
    </row>
    <row r="421" spans="1:13" x14ac:dyDescent="0.25">
      <c r="A421" s="25" t="s">
        <v>535</v>
      </c>
      <c r="B421" s="16"/>
      <c r="C421" s="22"/>
      <c r="D421" s="25">
        <f>D417+D420</f>
        <v>10428891.229999959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10428891.229999959</v>
      </c>
      <c r="E424" s="16"/>
    </row>
    <row r="426" spans="1:13" ht="29.1" customHeight="1" x14ac:dyDescent="0.25">
      <c r="A426" s="345" t="s">
        <v>539</v>
      </c>
      <c r="B426" s="345"/>
      <c r="C426" s="345"/>
      <c r="D426" s="345"/>
      <c r="E426" s="345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93842.109999999971</v>
      </c>
      <c r="E612" s="219">
        <f>SUM(C624:D647)+SUM(C668:D713)</f>
        <v>90337049.723745137</v>
      </c>
      <c r="F612" s="219">
        <f>CE64-(AX64+BD64+BE64+BG64+BJ64+BN64+BP64+BQ64+CB64+CC64+CD64)</f>
        <v>9299420.8899999969</v>
      </c>
      <c r="G612" s="217">
        <f>CE91-(AX91+AY91+BD91+BE91+BG91+BJ91+BN91+BP91+BQ91+CB91+CC91+CD91)</f>
        <v>37396</v>
      </c>
      <c r="H612" s="222">
        <f>CE60-(AX60+AY60+AZ60+BD60+BE60+BG60+BJ60+BN60+BO60+BP60+BQ60+BR60+CB60+CC60+CD60)</f>
        <v>343</v>
      </c>
      <c r="I612" s="217">
        <f>CE92-(AX92+AY92+AZ92+BD92+BE92+BF92+BG92+BJ92+BN92+BO92+BP92+BQ92+BR92+CB92+CC92+CD92)</f>
        <v>54704.000000000007</v>
      </c>
      <c r="J612" s="217">
        <f>CE93-(AX93+AY93+AZ93+BA93+BD93+BE93+BF93+BG93+BJ93+BN93+BO93+BP93+BQ93+BR93+CB93+CC93+CD93)</f>
        <v>181723.08</v>
      </c>
      <c r="K612" s="217">
        <f>CE89-(AW89+AX89+AY89+AZ89+BA89+BB89+BC89+BD89+BE89+BF89+BG89+BH89+BI89+BJ89+BK89+BL89+BM89+BN89+BO89+BP89+BQ89+BR89+BS89+BT89+BU89+BV89+BW89+BX89+CB89+CC89+CD89)</f>
        <v>438355919.42999995</v>
      </c>
      <c r="L612" s="223">
        <f>CE94-(AW94+AX94+AY94+AZ94+BA94+BB94+BC94+BD94+BE94+BF94+BG94+BH94+BI94+BJ94+BK94+BL94+BM94+BN94+BO94+BP94+BQ94+BR94+BS94+BT94+BU94+BV94+BW94+BX94+BY94+BZ94+CA94+CB94+CC94+CD94)</f>
        <v>130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389451.75999999989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389451.75999999989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0</v>
      </c>
      <c r="D619" s="217">
        <f>(D615/D612)*BN90</f>
        <v>41992.073642274241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8598641.3200000003</v>
      </c>
      <c r="D620" s="217">
        <f>(D615/D612)*CC90</f>
        <v>701.36261258405204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-286.48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8641048.2762548588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5531.6344752265259</v>
      </c>
      <c r="E624" s="219">
        <f>(E623/E612)*SUM(C624:D624)</f>
        <v>529.11978743162456</v>
      </c>
      <c r="F624" s="219">
        <f>SUM(C624:E624)</f>
        <v>6060.7542626581508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35198.46000000005</v>
      </c>
      <c r="D625" s="217">
        <f>(D615/D612)*AY90</f>
        <v>16211.478030551529</v>
      </c>
      <c r="E625" s="219">
        <f>(E623/E612)*SUM(C625:D625)</f>
        <v>4917.5366890966698</v>
      </c>
      <c r="F625" s="219">
        <f>(F624/F612)*AY64</f>
        <v>159.56051696544293</v>
      </c>
      <c r="G625" s="217">
        <f>SUM(C625:F625)</f>
        <v>56487.035236613694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35398.749999999796</v>
      </c>
      <c r="D629" s="217">
        <f>(D615/D612)*BF90</f>
        <v>9749.1893193961641</v>
      </c>
      <c r="E629" s="219">
        <f>(E623/E612)*SUM(C629:D629)</f>
        <v>4318.5550604690688</v>
      </c>
      <c r="F629" s="219">
        <f>(F624/F612)*BF64</f>
        <v>31.272728297676476</v>
      </c>
      <c r="G629" s="217">
        <f>(G625/G612)*BF91</f>
        <v>0</v>
      </c>
      <c r="H629" s="219">
        <f>(H628/H612)*BF60</f>
        <v>0</v>
      </c>
      <c r="I629" s="217">
        <f>SUM(C629:H629)</f>
        <v>49497.767108162712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15011.259999999998</v>
      </c>
      <c r="D630" s="217">
        <f>(D615/D612)*BA90</f>
        <v>0</v>
      </c>
      <c r="E630" s="219">
        <f>(E623/E612)*SUM(C630:D630)</f>
        <v>1435.8784434966817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16447.138443496679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720055.73</v>
      </c>
      <c r="D631" s="217">
        <f>(D615/D612)*AW90</f>
        <v>0</v>
      </c>
      <c r="E631" s="219">
        <f>(E623/E612)*SUM(C631:D631)</f>
        <v>68875.797289718976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-165451.74999999994</v>
      </c>
      <c r="D632" s="217">
        <f>(D615/D612)*BB90</f>
        <v>0</v>
      </c>
      <c r="E632" s="219">
        <f>(E623/E612)*SUM(C632:D632)</f>
        <v>-15826.026680225514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236.21548286644659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110338.07999999996</v>
      </c>
      <c r="D634" s="217">
        <f>(D615/D612)*BI90</f>
        <v>0</v>
      </c>
      <c r="E634" s="219">
        <f>(E623/E612)*SUM(C634:D634)</f>
        <v>10554.215340272056</v>
      </c>
      <c r="F634" s="219">
        <f>(F624/F612)*BI64</f>
        <v>22.844613889691232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239.96493497543781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868.91000000023269</v>
      </c>
      <c r="D637" s="217">
        <f>(D615/D612)*BL90</f>
        <v>0</v>
      </c>
      <c r="E637" s="219">
        <f>(E623/E612)*SUM(C637:D637)</f>
        <v>83.114218149511501</v>
      </c>
      <c r="F637" s="219">
        <f>(F624/F612)*BL64</f>
        <v>3.759270289618915</v>
      </c>
      <c r="G637" s="217">
        <f>(G625/G612)*BL91</f>
        <v>0</v>
      </c>
      <c r="H637" s="219">
        <f>(H628/H612)*BL60</f>
        <v>0</v>
      </c>
      <c r="I637" s="217">
        <f>(I629/I612)*BL92</f>
        <v>573.66617267565607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91.236667985452925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1068.5938510624965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26.246164762938513</v>
      </c>
      <c r="J644" s="217">
        <f>(J630/J612)*BX93</f>
        <v>0</v>
      </c>
      <c r="K644" s="219">
        <f>SUM(C631:J644)</f>
        <v>731760.59732642304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0</v>
      </c>
      <c r="D645" s="217">
        <f>(D615/D612)*BY90</f>
        <v>0</v>
      </c>
      <c r="E645" s="219">
        <f>(E623/E612)*SUM(C645:D645)</f>
        <v>0</v>
      </c>
      <c r="F645" s="219">
        <f>(F624/F612)*BY64</f>
        <v>0</v>
      </c>
      <c r="G645" s="217">
        <f>(G625/G612)*BY91</f>
        <v>0</v>
      </c>
      <c r="H645" s="219">
        <f>(H628/H612)*BY60</f>
        <v>0</v>
      </c>
      <c r="I645" s="217">
        <f>(I629/I612)*BY92</f>
        <v>371.19575879013041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713.64571807799473</v>
      </c>
      <c r="J647" s="217">
        <f>(J630/J612)*CA93</f>
        <v>0</v>
      </c>
      <c r="K647" s="219">
        <v>0</v>
      </c>
      <c r="L647" s="219">
        <f>SUM(C645:K647)</f>
        <v>1084.841476868125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9739226.040000001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21586834.780000001</v>
      </c>
      <c r="D668" s="217">
        <f>(D615/D612)*C90</f>
        <v>0</v>
      </c>
      <c r="E668" s="219">
        <f>(E623/E612)*SUM(C668:D668)</f>
        <v>2064854.6973356293</v>
      </c>
      <c r="F668" s="219">
        <f>(F624/F612)*C64</f>
        <v>534.28713553771911</v>
      </c>
      <c r="G668" s="217">
        <f>(G625/G612)*C91</f>
        <v>0</v>
      </c>
      <c r="H668" s="219">
        <f>(H628/H612)*C60</f>
        <v>0</v>
      </c>
      <c r="I668" s="217">
        <f>(I629/I612)*C92</f>
        <v>2679.6084405590559</v>
      </c>
      <c r="J668" s="217">
        <f>(J630/J612)*C93</f>
        <v>1473.7832571611227</v>
      </c>
      <c r="K668" s="217">
        <f>(K644/K612)*C89</f>
        <v>67527.794073798825</v>
      </c>
      <c r="L668" s="217">
        <f>(L647/L612)*C94</f>
        <v>358.83218081022596</v>
      </c>
      <c r="M668" s="202">
        <f t="shared" ref="M668:M713" si="24">ROUND(SUM(D668:L668),0)</f>
        <v>2137429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27510.28</v>
      </c>
      <c r="D669" s="217">
        <f>(D615/D612)*D90</f>
        <v>127842.05298002779</v>
      </c>
      <c r="E669" s="219">
        <f>(E623/E612)*SUM(C669:D669)</f>
        <v>14859.982844407499</v>
      </c>
      <c r="F669" s="219">
        <f>(F624/F612)*D64</f>
        <v>0</v>
      </c>
      <c r="G669" s="217">
        <f>(G625/G612)*D91</f>
        <v>29790.449611775064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57.76548824254472</v>
      </c>
      <c r="L669" s="217">
        <f>(L647/L612)*D94</f>
        <v>0</v>
      </c>
      <c r="M669" s="202">
        <f t="shared" si="24"/>
        <v>172550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0</v>
      </c>
      <c r="D670" s="217">
        <f>(D615/D612)*E90</f>
        <v>0</v>
      </c>
      <c r="E670" s="219">
        <f>(E623/E612)*SUM(C670:D670)</f>
        <v>0</v>
      </c>
      <c r="F670" s="219">
        <f>(F624/F612)*E64</f>
        <v>0</v>
      </c>
      <c r="G670" s="217">
        <f>(G625/G612)*E91</f>
        <v>22547.502251372793</v>
      </c>
      <c r="H670" s="219">
        <f>(H628/H612)*E60</f>
        <v>0</v>
      </c>
      <c r="I670" s="217">
        <f>(I629/I612)*E92</f>
        <v>3806.9437079957484</v>
      </c>
      <c r="J670" s="217">
        <f>(J630/J612)*E93</f>
        <v>2516.7188870069836</v>
      </c>
      <c r="K670" s="217">
        <f>(K644/K612)*E89</f>
        <v>0</v>
      </c>
      <c r="L670" s="217">
        <f>(L647/L612)*E94</f>
        <v>0</v>
      </c>
      <c r="M670" s="202">
        <f t="shared" si="24"/>
        <v>28871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227.46676127880045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227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107093.88</v>
      </c>
      <c r="D680" s="217">
        <f>(D615/D612)*O90</f>
        <v>0</v>
      </c>
      <c r="E680" s="219">
        <f>(E623/E612)*SUM(C680:D680)</f>
        <v>10243.896496524638</v>
      </c>
      <c r="F680" s="219">
        <f>(F624/F612)*O64</f>
        <v>0.35431550995151317</v>
      </c>
      <c r="G680" s="217">
        <f>(G625/G612)*O91</f>
        <v>1918.8154777076543</v>
      </c>
      <c r="H680" s="219">
        <f>(H628/H612)*O60</f>
        <v>0</v>
      </c>
      <c r="I680" s="217">
        <f>(I629/I612)*O92</f>
        <v>7185.2000581968332</v>
      </c>
      <c r="J680" s="217">
        <f>(J630/J612)*O93</f>
        <v>1134.21244284975</v>
      </c>
      <c r="K680" s="217">
        <f>(K644/K612)*O89</f>
        <v>0</v>
      </c>
      <c r="L680" s="217">
        <f>(L647/L612)*O94</f>
        <v>0</v>
      </c>
      <c r="M680" s="202">
        <f t="shared" si="24"/>
        <v>20482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14877587.140000001</v>
      </c>
      <c r="D681" s="217">
        <f>(D615/D612)*P90</f>
        <v>23458.877860337969</v>
      </c>
      <c r="E681" s="219">
        <f>(E623/E612)*SUM(C681:D681)</f>
        <v>1425336.0985418768</v>
      </c>
      <c r="F681" s="219">
        <f>(F624/F612)*P64</f>
        <v>2772.1076273615326</v>
      </c>
      <c r="G681" s="217">
        <f>(G625/G612)*P91</f>
        <v>0</v>
      </c>
      <c r="H681" s="219">
        <f>(H628/H612)*P60</f>
        <v>0</v>
      </c>
      <c r="I681" s="217">
        <f>(I629/I612)*P92</f>
        <v>719.89480492631355</v>
      </c>
      <c r="J681" s="217">
        <f>(J630/J612)*P93</f>
        <v>3317.553882308066</v>
      </c>
      <c r="K681" s="217">
        <f>(K644/K612)*P89</f>
        <v>110141.20332827645</v>
      </c>
      <c r="L681" s="217">
        <f>(L647/L612)*P94</f>
        <v>116.82908212425961</v>
      </c>
      <c r="M681" s="202">
        <f t="shared" si="24"/>
        <v>1565863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914.86631459385671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24"/>
        <v>915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2993554.7700000005</v>
      </c>
      <c r="D683" s="217">
        <f>(D615/D612)*R90</f>
        <v>23163.06054066346</v>
      </c>
      <c r="E683" s="219">
        <f>(E623/E612)*SUM(C683:D683)</f>
        <v>288559.3949465545</v>
      </c>
      <c r="F683" s="219">
        <f>(F624/F612)*R64</f>
        <v>31.65573968163363</v>
      </c>
      <c r="G683" s="217">
        <f>(G625/G612)*R91</f>
        <v>0</v>
      </c>
      <c r="H683" s="219">
        <f>(H628/H612)*R60</f>
        <v>0</v>
      </c>
      <c r="I683" s="217">
        <f>(I629/I612)*R92</f>
        <v>108.73411116074527</v>
      </c>
      <c r="J683" s="217">
        <f>(J630/J612)*R93</f>
        <v>0</v>
      </c>
      <c r="K683" s="217">
        <f>(K644/K612)*R89</f>
        <v>13637.70828653145</v>
      </c>
      <c r="L683" s="217">
        <f>(L647/L612)*R94</f>
        <v>66.759475499576922</v>
      </c>
      <c r="M683" s="202">
        <f t="shared" si="24"/>
        <v>325567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156313.0400000001</v>
      </c>
      <c r="D684" s="217">
        <f>(D615/D612)*S90</f>
        <v>10246.326759404707</v>
      </c>
      <c r="E684" s="219">
        <f>(E623/E612)*SUM(C684:D684)</f>
        <v>15931.974017656556</v>
      </c>
      <c r="F684" s="219">
        <f>(F624/F612)*S64</f>
        <v>138.36500014397666</v>
      </c>
      <c r="G684" s="217">
        <f>(G625/G612)*S91</f>
        <v>0</v>
      </c>
      <c r="H684" s="219">
        <f>(H628/H612)*S60</f>
        <v>0</v>
      </c>
      <c r="I684" s="217">
        <f>(I629/I612)*S92</f>
        <v>919.86558407251164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24"/>
        <v>27237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6698921.6899999976</v>
      </c>
      <c r="D686" s="217">
        <f>(D615/D612)*U90</f>
        <v>15896.611868322232</v>
      </c>
      <c r="E686" s="219">
        <f>(E623/E612)*SUM(C686:D686)</f>
        <v>642295.37371611141</v>
      </c>
      <c r="F686" s="219">
        <f>(F624/F612)*U64</f>
        <v>788.89531514852877</v>
      </c>
      <c r="G686" s="217">
        <f>(G625/G612)*U91</f>
        <v>0</v>
      </c>
      <c r="H686" s="219">
        <f>(H628/H612)*U60</f>
        <v>0</v>
      </c>
      <c r="I686" s="217">
        <f>(I629/I612)*U92</f>
        <v>873.62234139495331</v>
      </c>
      <c r="J686" s="217">
        <f>(J630/J612)*U93</f>
        <v>0</v>
      </c>
      <c r="K686" s="217">
        <f>(K644/K612)*U89</f>
        <v>42088.295976485824</v>
      </c>
      <c r="L686" s="217">
        <f>(L647/L612)*U94</f>
        <v>0</v>
      </c>
      <c r="M686" s="202">
        <f t="shared" si="24"/>
        <v>701943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1684609.3499999999</v>
      </c>
      <c r="D688" s="217">
        <f>(D615/D612)*W90</f>
        <v>16386.75643257808</v>
      </c>
      <c r="E688" s="219">
        <f>(E623/E612)*SUM(C688:D688)</f>
        <v>162706.10473060395</v>
      </c>
      <c r="F688" s="219">
        <f>(F624/F612)*W64</f>
        <v>43.029010115914083</v>
      </c>
      <c r="G688" s="217">
        <f>(G625/G612)*W91</f>
        <v>0</v>
      </c>
      <c r="H688" s="219">
        <f>(H628/H612)*W60</f>
        <v>0</v>
      </c>
      <c r="I688" s="217">
        <f>(I629/I612)*W92</f>
        <v>281.20890817434122</v>
      </c>
      <c r="J688" s="217">
        <f>(J630/J612)*W93</f>
        <v>2454.1308566487523</v>
      </c>
      <c r="K688" s="217">
        <f>(K644/K612)*W89</f>
        <v>26444.614287460296</v>
      </c>
      <c r="L688" s="217">
        <f>(L647/L612)*W94</f>
        <v>0</v>
      </c>
      <c r="M688" s="202">
        <f t="shared" si="24"/>
        <v>208316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3868447.93</v>
      </c>
      <c r="D689" s="217">
        <f>(D615/D612)*X90</f>
        <v>3846.8286774114522</v>
      </c>
      <c r="E689" s="219">
        <f>(E623/E612)*SUM(C689:D689)</f>
        <v>370398.25909684337</v>
      </c>
      <c r="F689" s="219">
        <f>(F624/F612)*X64</f>
        <v>183.98712532995418</v>
      </c>
      <c r="G689" s="217">
        <f>(G625/G612)*X91</f>
        <v>0</v>
      </c>
      <c r="H689" s="219">
        <f>(H628/H612)*X60</f>
        <v>0</v>
      </c>
      <c r="I689" s="217">
        <f>(I629/I612)*X92</f>
        <v>1905.9714887372015</v>
      </c>
      <c r="J689" s="217">
        <f>(J630/J612)*X93</f>
        <v>0</v>
      </c>
      <c r="K689" s="217">
        <f>(K644/K612)*X89</f>
        <v>117317.49822350063</v>
      </c>
      <c r="L689" s="217">
        <f>(L647/L612)*X94</f>
        <v>0</v>
      </c>
      <c r="M689" s="202">
        <f t="shared" si="24"/>
        <v>493653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5957339.0300000003</v>
      </c>
      <c r="D690" s="217">
        <f>(D615/D612)*Y90</f>
        <v>9692.0012909854649</v>
      </c>
      <c r="E690" s="219">
        <f>(E623/E612)*SUM(C690:D690)</f>
        <v>570766.95956944989</v>
      </c>
      <c r="F690" s="219">
        <f>(F624/F612)*Y64</f>
        <v>108.62376340772717</v>
      </c>
      <c r="G690" s="217">
        <f>(G625/G612)*Y91</f>
        <v>0</v>
      </c>
      <c r="H690" s="219">
        <f>(H628/H612)*Y60</f>
        <v>0</v>
      </c>
      <c r="I690" s="217">
        <f>(I629/I612)*Y92</f>
        <v>4479.3454528748398</v>
      </c>
      <c r="J690" s="217">
        <f>(J630/J612)*Y93</f>
        <v>100.2360615182869</v>
      </c>
      <c r="K690" s="217">
        <f>(K644/K612)*Y89</f>
        <v>63078.853303371689</v>
      </c>
      <c r="L690" s="217">
        <f>(L647/L612)*Y94</f>
        <v>0</v>
      </c>
      <c r="M690" s="202">
        <f t="shared" si="24"/>
        <v>648226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1603.5156852785765</v>
      </c>
      <c r="J691" s="217">
        <f>(J630/J612)*Z93</f>
        <v>673.82165056762619</v>
      </c>
      <c r="K691" s="217">
        <f>(K644/K612)*Z89</f>
        <v>0</v>
      </c>
      <c r="L691" s="217">
        <f>(L647/L612)*Z94</f>
        <v>0</v>
      </c>
      <c r="M691" s="202">
        <f t="shared" si="24"/>
        <v>2277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116.2330153787277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116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4393852.3400000008</v>
      </c>
      <c r="D693" s="217">
        <f>(D615/D612)*AB90</f>
        <v>6285.7860371127626</v>
      </c>
      <c r="E693" s="219">
        <f>(E623/E612)*SUM(C693:D693)</f>
        <v>420888.28543270699</v>
      </c>
      <c r="F693" s="219">
        <f>(F624/F612)*AB64</f>
        <v>577.64024023063803</v>
      </c>
      <c r="G693" s="217">
        <f>(G625/G612)*AB91</f>
        <v>0</v>
      </c>
      <c r="H693" s="219">
        <f>(H628/H612)*AB60</f>
        <v>0</v>
      </c>
      <c r="I693" s="217">
        <f>(I629/I612)*AB92</f>
        <v>401.19137566206012</v>
      </c>
      <c r="J693" s="217">
        <f>(J630/J612)*AB93</f>
        <v>0</v>
      </c>
      <c r="K693" s="217">
        <f>(K644/K612)*AB89</f>
        <v>24289.656205513889</v>
      </c>
      <c r="L693" s="217">
        <f>(L647/L612)*AB94</f>
        <v>0</v>
      </c>
      <c r="M693" s="202">
        <f t="shared" si="24"/>
        <v>452443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1324520.9500000002</v>
      </c>
      <c r="D694" s="217">
        <f>(D615/D612)*AC90</f>
        <v>385.9569406527624</v>
      </c>
      <c r="E694" s="219">
        <f>(E623/E612)*SUM(C694:D694)</f>
        <v>126731.88441982538</v>
      </c>
      <c r="F694" s="219">
        <f>(F624/F612)*AC64</f>
        <v>46.097330945061557</v>
      </c>
      <c r="G694" s="217">
        <f>(G625/G612)*AC91</f>
        <v>0</v>
      </c>
      <c r="H694" s="219">
        <f>(H628/H612)*AC60</f>
        <v>0</v>
      </c>
      <c r="I694" s="217">
        <f>(I629/I612)*AC92</f>
        <v>1348.552941867174</v>
      </c>
      <c r="J694" s="217">
        <f>(J630/J612)*AC93</f>
        <v>0</v>
      </c>
      <c r="K694" s="217">
        <f>(K644/K612)*AC89</f>
        <v>4371.2869704678269</v>
      </c>
      <c r="L694" s="217">
        <f>(L647/L612)*AC94</f>
        <v>0</v>
      </c>
      <c r="M694" s="202">
        <f t="shared" si="24"/>
        <v>132884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0</v>
      </c>
      <c r="D696" s="217">
        <f>(D615/D612)*AE90</f>
        <v>1755.4815687754676</v>
      </c>
      <c r="E696" s="219">
        <f>(E623/E612)*SUM(C696:D696)</f>
        <v>167.91782585608615</v>
      </c>
      <c r="F696" s="219">
        <f>(F624/F612)*AE64</f>
        <v>0</v>
      </c>
      <c r="G696" s="217">
        <f>(G625/G612)*AE91</f>
        <v>0</v>
      </c>
      <c r="H696" s="219">
        <f>(H628/H612)*AE60</f>
        <v>0</v>
      </c>
      <c r="I696" s="217">
        <f>(I629/I612)*AE92</f>
        <v>1342.3038550188555</v>
      </c>
      <c r="J696" s="217">
        <f>(J630/J612)*AE93</f>
        <v>127.13462357989852</v>
      </c>
      <c r="K696" s="217">
        <f>(K644/K612)*AE89</f>
        <v>0</v>
      </c>
      <c r="L696" s="217">
        <f>(L647/L612)*AE94</f>
        <v>0</v>
      </c>
      <c r="M696" s="202">
        <f t="shared" si="24"/>
        <v>3393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24461138.049999997</v>
      </c>
      <c r="D698" s="217">
        <f>(D615/D612)*AG90</f>
        <v>72719.993971597592</v>
      </c>
      <c r="E698" s="219">
        <f>(E623/E612)*SUM(C698:D698)</f>
        <v>2346747.5682352101</v>
      </c>
      <c r="F698" s="219">
        <f>(F624/F612)*AG64</f>
        <v>615.28661998767438</v>
      </c>
      <c r="G698" s="217">
        <f>(G625/G612)*AG91</f>
        <v>2230.2678957581829</v>
      </c>
      <c r="H698" s="219">
        <f>(H628/H612)*AG60</f>
        <v>0</v>
      </c>
      <c r="I698" s="217">
        <f>(I629/I612)*AG92</f>
        <v>1353.5522113458292</v>
      </c>
      <c r="J698" s="217">
        <f>(J630/J612)*AG93</f>
        <v>2486.8652843958707</v>
      </c>
      <c r="K698" s="217">
        <f>(K644/K612)*AG89</f>
        <v>258960.64053165831</v>
      </c>
      <c r="L698" s="217">
        <f>(L647/L612)*AG94</f>
        <v>392.2119185600144</v>
      </c>
      <c r="M698" s="202">
        <f t="shared" si="24"/>
        <v>2685506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1586.0182421032844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1586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274039.88</v>
      </c>
      <c r="D701" s="217">
        <f>(D615/D612)*AJ90</f>
        <v>0</v>
      </c>
      <c r="E701" s="219">
        <f>(E623/E612)*SUM(C701:D701)</f>
        <v>26212.853308144517</v>
      </c>
      <c r="F701" s="219">
        <f>(F624/F612)*AJ64</f>
        <v>2.8657356491358397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544.08948751542539</v>
      </c>
      <c r="K701" s="217">
        <f>(K644/K612)*AJ89</f>
        <v>837.46603313326057</v>
      </c>
      <c r="L701" s="217">
        <f>(L647/L612)*AJ94</f>
        <v>0</v>
      </c>
      <c r="M701" s="202">
        <f t="shared" si="24"/>
        <v>27597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666642.72</v>
      </c>
      <c r="D702" s="217">
        <f>(D615/D612)*AK90</f>
        <v>0</v>
      </c>
      <c r="E702" s="219">
        <f>(E623/E612)*SUM(C702:D702)</f>
        <v>63766.659904764441</v>
      </c>
      <c r="F702" s="219">
        <f>(F624/F612)*AK64</f>
        <v>4.3040552335506174E-2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2882.6437627271057</v>
      </c>
      <c r="L702" s="217">
        <f>(L647/L612)*AK94</f>
        <v>0</v>
      </c>
      <c r="M702" s="202">
        <f t="shared" si="24"/>
        <v>66649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95632.08</v>
      </c>
      <c r="D706" s="217">
        <f>(D615/D612)*AO90</f>
        <v>0</v>
      </c>
      <c r="E706" s="219">
        <f>(E623/E612)*SUM(C706:D706)</f>
        <v>9147.5360615131685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125.17085525500687</v>
      </c>
      <c r="L706" s="217">
        <f>(L647/L612)*AO94</f>
        <v>0</v>
      </c>
      <c r="M706" s="202">
        <f t="shared" si="24"/>
        <v>9273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64834.049999999996</v>
      </c>
      <c r="D713" s="217">
        <f>(D615/D612)*AV90</f>
        <v>3586.2869920976841</v>
      </c>
      <c r="E713" s="219">
        <f>(E623/E612)*SUM(C713:D713)</f>
        <v>6544.6396227719497</v>
      </c>
      <c r="F713" s="219">
        <f>(F624/F612)*AV64</f>
        <v>7.9133613939690484E-2</v>
      </c>
      <c r="G713" s="217">
        <f>(G625/G612)*AV91</f>
        <v>0</v>
      </c>
      <c r="H713" s="219">
        <f>(H628/H612)*AV60</f>
        <v>0</v>
      </c>
      <c r="I713" s="217">
        <f>(I629/I612)*AV92</f>
        <v>14322.907056346445</v>
      </c>
      <c r="J713" s="217">
        <f>(J630/J612)*AV93</f>
        <v>1618.5920099448958</v>
      </c>
      <c r="K713" s="217">
        <f>(K644/K612)*AV89</f>
        <v>0</v>
      </c>
      <c r="L713" s="217">
        <f>(L647/L612)*AV94</f>
        <v>150.20881987404806</v>
      </c>
      <c r="M713" s="202">
        <f t="shared" si="24"/>
        <v>26223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98978098</v>
      </c>
      <c r="D715" s="202">
        <f>SUM(D616:D647)+SUM(D668:D713)</f>
        <v>389451.75999999995</v>
      </c>
      <c r="E715" s="202">
        <f>SUM(E624:E647)+SUM(E668:E713)</f>
        <v>8641048.2762548588</v>
      </c>
      <c r="F715" s="202">
        <f>SUM(F625:F648)+SUM(F668:F713)</f>
        <v>6060.7542626581535</v>
      </c>
      <c r="G715" s="202">
        <f>SUM(G626:G647)+SUM(G668:G713)</f>
        <v>56487.035236613694</v>
      </c>
      <c r="H715" s="202">
        <f>SUM(H629:H647)+SUM(H668:H713)</f>
        <v>0</v>
      </c>
      <c r="I715" s="202">
        <f>SUM(I630:I647)+SUM(I668:I713)</f>
        <v>49497.767108162712</v>
      </c>
      <c r="J715" s="202">
        <f>SUM(J631:J647)+SUM(J668:J713)</f>
        <v>16447.138443496679</v>
      </c>
      <c r="K715" s="202">
        <f>SUM(K668:K713)</f>
        <v>731760.59732642304</v>
      </c>
      <c r="L715" s="202">
        <f>SUM(L668:L713)</f>
        <v>1084.841476868125</v>
      </c>
      <c r="M715" s="202">
        <f>SUM(M668:M713)</f>
        <v>9739226</v>
      </c>
      <c r="N715" s="211" t="s">
        <v>694</v>
      </c>
    </row>
    <row r="716" spans="1:14" s="202" customFormat="1" ht="12.6" customHeight="1" x14ac:dyDescent="0.2">
      <c r="C716" s="214">
        <f>CE85</f>
        <v>98978098</v>
      </c>
      <c r="D716" s="202">
        <f>D615</f>
        <v>389451.75999999989</v>
      </c>
      <c r="E716" s="202">
        <f>E623</f>
        <v>8641048.2762548588</v>
      </c>
      <c r="F716" s="202">
        <f>F624</f>
        <v>6060.7542626581508</v>
      </c>
      <c r="G716" s="202">
        <f>G625</f>
        <v>56487.035236613694</v>
      </c>
      <c r="H716" s="202">
        <f>H628</f>
        <v>0</v>
      </c>
      <c r="I716" s="202">
        <f>I629</f>
        <v>49497.767108162712</v>
      </c>
      <c r="J716" s="202">
        <f>J630</f>
        <v>16447.138443496679</v>
      </c>
      <c r="K716" s="202">
        <f>K644</f>
        <v>731760.59732642304</v>
      </c>
      <c r="L716" s="202">
        <f>L647</f>
        <v>1084.841476868125</v>
      </c>
      <c r="M716" s="202">
        <f>C648</f>
        <v>9739226.040000001</v>
      </c>
      <c r="N716" s="211" t="s">
        <v>695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902</v>
      </c>
      <c r="B1" s="169"/>
      <c r="C1" s="169"/>
    </row>
    <row r="2" spans="1:3" ht="20.100000000000001" customHeight="1" x14ac:dyDescent="0.25">
      <c r="A2" s="168"/>
      <c r="B2" s="169"/>
      <c r="C2" s="94" t="s">
        <v>903</v>
      </c>
    </row>
    <row r="3" spans="1:3" ht="20.100000000000001" customHeight="1" x14ac:dyDescent="0.25">
      <c r="A3" s="120" t="str">
        <f>"Hospital: "&amp;data!C98</f>
        <v>Hospital: MultiCare Covington Medical Center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904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0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55141745.799999997</v>
      </c>
    </row>
    <row r="9" spans="1:3" ht="20.100000000000001" customHeight="1" x14ac:dyDescent="0.25">
      <c r="A9" s="174">
        <v>5</v>
      </c>
      <c r="B9" s="176" t="s">
        <v>905</v>
      </c>
      <c r="C9" s="176">
        <f>data!C269</f>
        <v>40145636.059999995</v>
      </c>
    </row>
    <row r="10" spans="1:3" ht="20.100000000000001" customHeight="1" x14ac:dyDescent="0.25">
      <c r="A10" s="174">
        <v>6</v>
      </c>
      <c r="B10" s="176" t="s">
        <v>906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907</v>
      </c>
      <c r="C11" s="176">
        <f>data!C271</f>
        <v>119682.41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1370625.13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317744.76</v>
      </c>
    </row>
    <row r="15" spans="1:3" ht="20.100000000000001" customHeight="1" x14ac:dyDescent="0.25">
      <c r="A15" s="174">
        <v>11</v>
      </c>
      <c r="B15" s="176" t="s">
        <v>908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909</v>
      </c>
      <c r="C16" s="176">
        <f>data!D276</f>
        <v>16804162.040000003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910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911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912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10273630.82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0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124769864.79000001</v>
      </c>
    </row>
    <row r="28" spans="1:3" ht="20.100000000000001" customHeight="1" x14ac:dyDescent="0.25">
      <c r="A28" s="174">
        <v>24</v>
      </c>
      <c r="B28" s="176" t="s">
        <v>913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30664649.239999998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11721.03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403935.18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914</v>
      </c>
      <c r="C34" s="176">
        <f>data!C292</f>
        <v>41781231.030000001</v>
      </c>
    </row>
    <row r="35" spans="1:3" ht="20.100000000000001" customHeight="1" x14ac:dyDescent="0.25">
      <c r="A35" s="174">
        <v>31</v>
      </c>
      <c r="B35" s="176" t="s">
        <v>915</v>
      </c>
      <c r="C35" s="176">
        <f>data!D293</f>
        <v>124342570.03000003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916</v>
      </c>
      <c r="C37" s="175"/>
    </row>
    <row r="38" spans="1:3" ht="20.100000000000001" customHeight="1" x14ac:dyDescent="0.25">
      <c r="A38" s="174">
        <v>34</v>
      </c>
      <c r="B38" s="176" t="s">
        <v>917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918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919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920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921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922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923</v>
      </c>
      <c r="C50" s="176">
        <f>data!D308</f>
        <v>141146732.07000002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924</v>
      </c>
      <c r="B53" s="169"/>
      <c r="C53" s="169"/>
    </row>
    <row r="54" spans="1:3" ht="20.100000000000001" customHeight="1" x14ac:dyDescent="0.25">
      <c r="A54" s="168"/>
      <c r="B54" s="169"/>
      <c r="C54" s="94" t="s">
        <v>925</v>
      </c>
    </row>
    <row r="55" spans="1:3" ht="20.100000000000001" customHeight="1" x14ac:dyDescent="0.25">
      <c r="A55" s="120" t="str">
        <f>"Hospital: "&amp;data!C98</f>
        <v>Hospital: MultiCare Covington Medical Center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926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927</v>
      </c>
      <c r="C59" s="176">
        <f>data!C315</f>
        <v>3951497.61</v>
      </c>
    </row>
    <row r="60" spans="1:3" ht="20.100000000000001" customHeight="1" x14ac:dyDescent="0.25">
      <c r="A60" s="174">
        <v>4</v>
      </c>
      <c r="B60" s="176" t="s">
        <v>928</v>
      </c>
      <c r="C60" s="176">
        <f>data!C316</f>
        <v>28889706.25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929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930</v>
      </c>
      <c r="C63" s="176">
        <f>data!C319</f>
        <v>2473355.61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265000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931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932</v>
      </c>
      <c r="C68" s="176">
        <f>data!D324</f>
        <v>35579559.469999999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933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934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935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936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937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477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938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0</v>
      </c>
    </row>
    <row r="86" spans="1:3" ht="20.100000000000001" customHeight="1" x14ac:dyDescent="0.25">
      <c r="A86" s="174">
        <v>30</v>
      </c>
      <c r="B86" s="176" t="s">
        <v>939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940</v>
      </c>
      <c r="C87" s="176">
        <f>data!D341</f>
        <v>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941</v>
      </c>
      <c r="C89" s="176">
        <f>data!C343</f>
        <v>105567172.59999999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942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943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944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945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946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947</v>
      </c>
      <c r="C102" s="176">
        <f>data!C343+data!C345+data!C346+data!C347+data!C348-data!C349</f>
        <v>105567172.59999999</v>
      </c>
    </row>
    <row r="103" spans="1:3" ht="20.100000000000001" customHeight="1" x14ac:dyDescent="0.25">
      <c r="A103" s="174">
        <v>47</v>
      </c>
      <c r="B103" s="176" t="s">
        <v>948</v>
      </c>
      <c r="C103" s="176">
        <f>data!D352</f>
        <v>141146732.07000002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949</v>
      </c>
      <c r="B106" s="169"/>
      <c r="C106" s="169"/>
    </row>
    <row r="107" spans="1:3" ht="20.100000000000001" customHeight="1" x14ac:dyDescent="0.25">
      <c r="A107" s="170"/>
      <c r="C107" s="94" t="s">
        <v>950</v>
      </c>
    </row>
    <row r="108" spans="1:3" ht="20.100000000000001" customHeight="1" x14ac:dyDescent="0.25">
      <c r="A108" s="120" t="str">
        <f>"Hospital: "&amp;data!C98</f>
        <v>Hospital: MultiCare Covington Medical Center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951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82690858.519999996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355665060.90999997</v>
      </c>
    </row>
    <row r="113" spans="1:3" ht="20.100000000000001" customHeight="1" x14ac:dyDescent="0.25">
      <c r="A113" s="174">
        <v>4</v>
      </c>
      <c r="B113" s="176" t="s">
        <v>952</v>
      </c>
      <c r="C113" s="176">
        <f>data!D360</f>
        <v>438355919.42999995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953</v>
      </c>
      <c r="C115" s="175"/>
    </row>
    <row r="116" spans="1:3" ht="20.100000000000001" customHeight="1" x14ac:dyDescent="0.25">
      <c r="A116" s="174">
        <v>7</v>
      </c>
      <c r="B116" s="188" t="s">
        <v>954</v>
      </c>
      <c r="C116" s="189">
        <f>data!C362</f>
        <v>5931827.7599999998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302548721.75999999</v>
      </c>
    </row>
    <row r="118" spans="1:3" ht="20.100000000000001" customHeight="1" x14ac:dyDescent="0.25">
      <c r="A118" s="174">
        <v>9</v>
      </c>
      <c r="B118" s="176" t="s">
        <v>955</v>
      </c>
      <c r="C118" s="189">
        <f>data!C364</f>
        <v>11969130.810000001</v>
      </c>
    </row>
    <row r="119" spans="1:3" ht="20.100000000000001" customHeight="1" x14ac:dyDescent="0.25">
      <c r="A119" s="174">
        <v>10</v>
      </c>
      <c r="B119" s="176" t="s">
        <v>956</v>
      </c>
      <c r="C119" s="189">
        <f>data!C365</f>
        <v>3005079.04</v>
      </c>
    </row>
    <row r="120" spans="1:3" ht="20.100000000000001" customHeight="1" x14ac:dyDescent="0.25">
      <c r="A120" s="174">
        <v>11</v>
      </c>
      <c r="B120" s="176" t="s">
        <v>900</v>
      </c>
      <c r="C120" s="189">
        <f>data!D366</f>
        <v>323454759.37</v>
      </c>
    </row>
    <row r="121" spans="1:3" ht="20.100000000000001" customHeight="1" x14ac:dyDescent="0.25">
      <c r="A121" s="174">
        <v>12</v>
      </c>
      <c r="B121" s="176" t="s">
        <v>957</v>
      </c>
      <c r="C121" s="189">
        <f>data!D367</f>
        <v>114901160.05999994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958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959</v>
      </c>
      <c r="B126" s="192" t="s">
        <v>504</v>
      </c>
      <c r="C126" s="191">
        <f>data!C371</f>
        <v>0</v>
      </c>
    </row>
    <row r="127" spans="1:3" ht="20.100000000000001" customHeight="1" x14ac:dyDescent="0.25">
      <c r="A127" s="195" t="s">
        <v>960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961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962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963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964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965</v>
      </c>
      <c r="B132" s="192" t="s">
        <v>510</v>
      </c>
      <c r="C132" s="191">
        <f>data!C377</f>
        <v>6412698.5899999999</v>
      </c>
    </row>
    <row r="133" spans="1:3" ht="20.100000000000001" customHeight="1" x14ac:dyDescent="0.25">
      <c r="A133" s="195" t="s">
        <v>966</v>
      </c>
      <c r="B133" s="192" t="s">
        <v>511</v>
      </c>
      <c r="C133" s="191">
        <f>data!C378</f>
        <v>0</v>
      </c>
    </row>
    <row r="134" spans="1:3" ht="20.100000000000001" customHeight="1" x14ac:dyDescent="0.25">
      <c r="A134" s="195" t="s">
        <v>967</v>
      </c>
      <c r="B134" s="192" t="s">
        <v>512</v>
      </c>
      <c r="C134" s="191">
        <f>data!C379</f>
        <v>16528.46</v>
      </c>
    </row>
    <row r="135" spans="1:3" ht="20.100000000000001" customHeight="1" x14ac:dyDescent="0.25">
      <c r="A135" s="195" t="s">
        <v>968</v>
      </c>
      <c r="B135" s="192" t="s">
        <v>513</v>
      </c>
      <c r="C135" s="191">
        <f>data!C380</f>
        <v>214732.87999999989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969</v>
      </c>
      <c r="C137" s="189">
        <f>data!D383</f>
        <v>6643959.9299999997</v>
      </c>
    </row>
    <row r="138" spans="1:3" ht="20.100000000000001" customHeight="1" x14ac:dyDescent="0.25">
      <c r="A138" s="174">
        <v>18</v>
      </c>
      <c r="B138" s="176" t="s">
        <v>970</v>
      </c>
      <c r="C138" s="189">
        <f>data!D384</f>
        <v>121545119.98999995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971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36156748.740000002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8634651.370000001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3409792.33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9020679.8499999978</v>
      </c>
    </row>
    <row r="145" spans="1:3" ht="20.100000000000001" customHeight="1" x14ac:dyDescent="0.25">
      <c r="A145" s="174">
        <v>25</v>
      </c>
      <c r="B145" s="176" t="s">
        <v>972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973</v>
      </c>
      <c r="C146" s="189">
        <f>data!C394</f>
        <v>22624328.689999983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4677488.34</v>
      </c>
    </row>
    <row r="148" spans="1:3" ht="20.100000000000001" customHeight="1" x14ac:dyDescent="0.25">
      <c r="A148" s="174">
        <v>28</v>
      </c>
      <c r="B148" s="176" t="s">
        <v>974</v>
      </c>
      <c r="C148" s="189">
        <f>data!C396</f>
        <v>229456.47999999998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975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5494173.1200000001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976</v>
      </c>
      <c r="B153" s="193" t="s">
        <v>269</v>
      </c>
      <c r="C153" s="189">
        <f>data!C401</f>
        <v>103560.52</v>
      </c>
    </row>
    <row r="154" spans="1:3" ht="20.100000000000001" customHeight="1" x14ac:dyDescent="0.25">
      <c r="A154" s="195" t="s">
        <v>977</v>
      </c>
      <c r="B154" s="193" t="s">
        <v>270</v>
      </c>
      <c r="C154" s="189">
        <f>data!C402</f>
        <v>3272908.5300000003</v>
      </c>
    </row>
    <row r="155" spans="1:3" ht="20.100000000000001" customHeight="1" x14ac:dyDescent="0.25">
      <c r="A155" s="195" t="s">
        <v>978</v>
      </c>
      <c r="B155" s="193" t="s">
        <v>979</v>
      </c>
      <c r="C155" s="189">
        <f>data!C403</f>
        <v>105537.56</v>
      </c>
    </row>
    <row r="156" spans="1:3" ht="20.100000000000001" customHeight="1" x14ac:dyDescent="0.25">
      <c r="A156" s="195" t="s">
        <v>980</v>
      </c>
      <c r="B156" s="193" t="s">
        <v>272</v>
      </c>
      <c r="C156" s="189">
        <f>data!C404</f>
        <v>1101455.3400000001</v>
      </c>
    </row>
    <row r="157" spans="1:3" ht="20.100000000000001" customHeight="1" x14ac:dyDescent="0.25">
      <c r="A157" s="195" t="s">
        <v>981</v>
      </c>
      <c r="B157" s="193" t="s">
        <v>273</v>
      </c>
      <c r="C157" s="189">
        <f>data!C405</f>
        <v>290365.33999999997</v>
      </c>
    </row>
    <row r="158" spans="1:3" ht="20.100000000000001" customHeight="1" x14ac:dyDescent="0.25">
      <c r="A158" s="195" t="s">
        <v>982</v>
      </c>
      <c r="B158" s="193" t="s">
        <v>274</v>
      </c>
      <c r="C158" s="189">
        <f>data!C406</f>
        <v>30093.72</v>
      </c>
    </row>
    <row r="159" spans="1:3" ht="20.100000000000001" customHeight="1" x14ac:dyDescent="0.25">
      <c r="A159" s="195" t="s">
        <v>983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984</v>
      </c>
      <c r="B160" s="193" t="s">
        <v>276</v>
      </c>
      <c r="C160" s="189">
        <f>data!C408</f>
        <v>705127.55999999982</v>
      </c>
    </row>
    <row r="161" spans="1:3" ht="20.100000000000001" customHeight="1" x14ac:dyDescent="0.25">
      <c r="A161" s="195" t="s">
        <v>985</v>
      </c>
      <c r="B161" s="193" t="s">
        <v>277</v>
      </c>
      <c r="C161" s="189">
        <f>data!C409</f>
        <v>8457210.0500000007</v>
      </c>
    </row>
    <row r="162" spans="1:3" ht="20.100000000000001" customHeight="1" x14ac:dyDescent="0.25">
      <c r="A162" s="195" t="s">
        <v>986</v>
      </c>
      <c r="B162" s="193" t="s">
        <v>278</v>
      </c>
      <c r="C162" s="189">
        <f>data!C410</f>
        <v>-16469.830000000002</v>
      </c>
    </row>
    <row r="163" spans="1:3" ht="20.100000000000001" customHeight="1" x14ac:dyDescent="0.25">
      <c r="A163" s="195" t="s">
        <v>987</v>
      </c>
      <c r="B163" s="193" t="s">
        <v>279</v>
      </c>
      <c r="C163" s="189">
        <f>data!C411</f>
        <v>57342.9</v>
      </c>
    </row>
    <row r="164" spans="1:3" ht="20.100000000000001" customHeight="1" x14ac:dyDescent="0.25">
      <c r="A164" s="195" t="s">
        <v>988</v>
      </c>
      <c r="B164" s="193" t="s">
        <v>280</v>
      </c>
      <c r="C164" s="189">
        <f>data!C412</f>
        <v>1095536.5899999999</v>
      </c>
    </row>
    <row r="165" spans="1:3" ht="20.100000000000001" customHeight="1" x14ac:dyDescent="0.25">
      <c r="A165" s="195" t="s">
        <v>989</v>
      </c>
      <c r="B165" s="193" t="s">
        <v>281</v>
      </c>
      <c r="C165" s="189">
        <f>data!C413</f>
        <v>833733.58000000007</v>
      </c>
    </row>
    <row r="166" spans="1:3" ht="20.100000000000001" customHeight="1" x14ac:dyDescent="0.25">
      <c r="A166" s="195" t="s">
        <v>990</v>
      </c>
      <c r="B166" s="193" t="s">
        <v>991</v>
      </c>
      <c r="C166" s="189">
        <f>data!C414</f>
        <v>4832507.9800000023</v>
      </c>
    </row>
    <row r="167" spans="1:3" ht="20.100000000000001" customHeight="1" x14ac:dyDescent="0.25">
      <c r="A167" s="174">
        <v>34</v>
      </c>
      <c r="B167" s="176" t="s">
        <v>992</v>
      </c>
      <c r="C167" s="189">
        <f>data!D416</f>
        <v>111116228.75999999</v>
      </c>
    </row>
    <row r="168" spans="1:3" ht="20.100000000000001" customHeight="1" x14ac:dyDescent="0.25">
      <c r="A168" s="174">
        <v>35</v>
      </c>
      <c r="B168" s="176" t="s">
        <v>993</v>
      </c>
      <c r="C168" s="189">
        <f>data!D417</f>
        <v>10428891.229999959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994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995</v>
      </c>
      <c r="C172" s="176">
        <f>data!D421</f>
        <v>10428891.229999959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996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997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998</v>
      </c>
      <c r="C177" s="189">
        <f>data!D424</f>
        <v>10428891.229999959</v>
      </c>
    </row>
    <row r="178" spans="1:3" ht="20.100000000000001" customHeight="1" x14ac:dyDescent="0.25">
      <c r="A178" s="179">
        <v>45</v>
      </c>
      <c r="B178" s="178" t="s">
        <v>999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1000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1001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MultiCare Covington Medical Center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1002</v>
      </c>
      <c r="C6" s="243" t="s">
        <v>117</v>
      </c>
      <c r="D6" s="244" t="s">
        <v>1003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1004</v>
      </c>
      <c r="E7" s="244" t="s">
        <v>189</v>
      </c>
      <c r="F7" s="244" t="s">
        <v>1005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1006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9863</v>
      </c>
      <c r="D9" s="238">
        <f>data!D59</f>
        <v>0</v>
      </c>
      <c r="E9" s="238">
        <f>data!E59</f>
        <v>5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83</v>
      </c>
      <c r="D10" s="245">
        <f>data!D60</f>
        <v>0</v>
      </c>
      <c r="E10" s="245">
        <f>data!E60</f>
        <v>0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7718599.0600000005</v>
      </c>
      <c r="D11" s="238">
        <f>data!D61</f>
        <v>13481.75</v>
      </c>
      <c r="E11" s="238">
        <f>data!E61</f>
        <v>0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1864280</v>
      </c>
      <c r="D12" s="238">
        <f>data!D62</f>
        <v>1722</v>
      </c>
      <c r="E12" s="238">
        <f>data!E62</f>
        <v>0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819792.51</v>
      </c>
      <c r="D14" s="238">
        <f>data!D64</f>
        <v>0</v>
      </c>
      <c r="E14" s="238">
        <f>data!E64</f>
        <v>0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7921308.3100000005</v>
      </c>
      <c r="D16" s="238">
        <f>data!D66</f>
        <v>10955.11</v>
      </c>
      <c r="E16" s="238">
        <f>data!E66</f>
        <v>0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877766</v>
      </c>
      <c r="D17" s="238">
        <f>data!D67</f>
        <v>0</v>
      </c>
      <c r="E17" s="238">
        <f>data!E67</f>
        <v>0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1007</v>
      </c>
      <c r="C18" s="238">
        <f>data!C68</f>
        <v>19363.63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1008</v>
      </c>
      <c r="C19" s="238">
        <f>data!C69</f>
        <v>2365725.27</v>
      </c>
      <c r="D19" s="238">
        <f>data!D69</f>
        <v>1351.42</v>
      </c>
      <c r="E19" s="238">
        <f>data!E69</f>
        <v>0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1009</v>
      </c>
      <c r="C21" s="238">
        <f>data!C85</f>
        <v>21586834.780000001</v>
      </c>
      <c r="D21" s="238">
        <f>data!D85</f>
        <v>27510.28</v>
      </c>
      <c r="E21" s="238">
        <f>data!E85</f>
        <v>0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1010</v>
      </c>
      <c r="C23" s="246">
        <f>+data!M668</f>
        <v>2137429</v>
      </c>
      <c r="D23" s="246">
        <f>+data!M669</f>
        <v>172550</v>
      </c>
      <c r="E23" s="246">
        <f>+data!M670</f>
        <v>28871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1011</v>
      </c>
      <c r="C24" s="238">
        <f>data!C87</f>
        <v>36489663.049999997</v>
      </c>
      <c r="D24" s="238">
        <f>data!D87</f>
        <v>0</v>
      </c>
      <c r="E24" s="238">
        <f>data!E87</f>
        <v>0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1012</v>
      </c>
      <c r="C25" s="238">
        <f>data!C88</f>
        <v>3962376</v>
      </c>
      <c r="D25" s="238">
        <f>data!D88</f>
        <v>34604</v>
      </c>
      <c r="E25" s="238">
        <f>data!E88</f>
        <v>0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1013</v>
      </c>
      <c r="C26" s="238">
        <f>data!C89</f>
        <v>40452039.049999997</v>
      </c>
      <c r="D26" s="238">
        <f>data!D89</f>
        <v>34604</v>
      </c>
      <c r="E26" s="238">
        <f>data!E89</f>
        <v>0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1014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1015</v>
      </c>
      <c r="C28" s="238">
        <f>data!C90</f>
        <v>0</v>
      </c>
      <c r="D28" s="238">
        <f>data!D90</f>
        <v>30804.759999999987</v>
      </c>
      <c r="E28" s="238">
        <f>data!E90</f>
        <v>0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1016</v>
      </c>
      <c r="C29" s="238">
        <f>data!C91</f>
        <v>0</v>
      </c>
      <c r="D29" s="238">
        <f>data!D91</f>
        <v>19722.112322153542</v>
      </c>
      <c r="E29" s="238">
        <f>data!E91</f>
        <v>14927.078234153834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1017</v>
      </c>
      <c r="C30" s="238">
        <f>data!C92</f>
        <v>2961.4527825472178</v>
      </c>
      <c r="D30" s="238">
        <f>data!D92</f>
        <v>0</v>
      </c>
      <c r="E30" s="238">
        <f>data!E92</f>
        <v>4207.3624886375119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1018</v>
      </c>
      <c r="C31" s="238">
        <f>data!C93</f>
        <v>16283.71</v>
      </c>
      <c r="D31" s="238">
        <f>data!D93</f>
        <v>0</v>
      </c>
      <c r="E31" s="238">
        <f>data!E93</f>
        <v>27807.02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43</v>
      </c>
      <c r="D32" s="245">
        <f>data!D94</f>
        <v>0</v>
      </c>
      <c r="E32" s="245">
        <f>data!E94</f>
        <v>0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1000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1019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MultiCare Covington Medical Center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1002</v>
      </c>
      <c r="C38" s="244"/>
      <c r="D38" s="244" t="s">
        <v>125</v>
      </c>
      <c r="E38" s="244" t="s">
        <v>126</v>
      </c>
      <c r="F38" s="244" t="s">
        <v>1020</v>
      </c>
      <c r="G38" s="244" t="s">
        <v>128</v>
      </c>
      <c r="H38" s="244" t="s">
        <v>1021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1006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694605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29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2989761.77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586099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1209993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543.65</v>
      </c>
      <c r="I46" s="238">
        <f>data!P64</f>
        <v>4253430.26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12.88</v>
      </c>
      <c r="I48" s="238">
        <f>data!P66</f>
        <v>4753558.919999999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21591</v>
      </c>
      <c r="I49" s="238">
        <f>data!P67</f>
        <v>656355</v>
      </c>
    </row>
    <row r="50" spans="1:11" ht="20.100000000000001" customHeight="1" x14ac:dyDescent="0.2">
      <c r="A50" s="230">
        <v>13</v>
      </c>
      <c r="B50" s="238" t="s">
        <v>1007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91236.3</v>
      </c>
    </row>
    <row r="51" spans="1:11" ht="20.100000000000001" customHeight="1" x14ac:dyDescent="0.2">
      <c r="A51" s="230">
        <v>14</v>
      </c>
      <c r="B51" s="238" t="s">
        <v>1008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84946.35</v>
      </c>
      <c r="I51" s="238">
        <f>data!P69</f>
        <v>342552.88999999996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-5400</v>
      </c>
    </row>
    <row r="53" spans="1:11" ht="20.100000000000001" customHeight="1" x14ac:dyDescent="0.2">
      <c r="A53" s="230">
        <v>16</v>
      </c>
      <c r="B53" s="246" t="s">
        <v>1009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107093.88</v>
      </c>
      <c r="I53" s="238">
        <f>data!P85</f>
        <v>14877587.140000001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1010</v>
      </c>
      <c r="C55" s="246">
        <f>+data!M675</f>
        <v>227</v>
      </c>
      <c r="D55" s="246">
        <f>+data!M676</f>
        <v>0</v>
      </c>
      <c r="E55" s="246">
        <f>+data!M691</f>
        <v>2277</v>
      </c>
      <c r="F55" s="246">
        <f>+data!M692</f>
        <v>116</v>
      </c>
      <c r="G55" s="246">
        <f>+data!M693</f>
        <v>452443</v>
      </c>
      <c r="H55" s="246">
        <f>+data!M680</f>
        <v>20482</v>
      </c>
      <c r="I55" s="246">
        <f>+data!M681</f>
        <v>1565863</v>
      </c>
    </row>
    <row r="56" spans="1:11" ht="20.100000000000001" customHeight="1" x14ac:dyDescent="0.2">
      <c r="A56" s="230">
        <v>19</v>
      </c>
      <c r="B56" s="246" t="s">
        <v>1011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6892451.1600000001</v>
      </c>
    </row>
    <row r="57" spans="1:11" ht="20.100000000000001" customHeight="1" x14ac:dyDescent="0.2">
      <c r="A57" s="230">
        <v>20</v>
      </c>
      <c r="B57" s="246" t="s">
        <v>1012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59086844.020000003</v>
      </c>
    </row>
    <row r="58" spans="1:11" ht="20.100000000000001" customHeight="1" x14ac:dyDescent="0.2">
      <c r="A58" s="230">
        <v>21</v>
      </c>
      <c r="B58" s="246" t="s">
        <v>1013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65979295.180000007</v>
      </c>
    </row>
    <row r="59" spans="1:11" ht="20.100000000000001" customHeight="1" x14ac:dyDescent="0.2">
      <c r="A59" s="230" t="s">
        <v>1014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1015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5652.6400000000012</v>
      </c>
      <c r="K60" s="249"/>
    </row>
    <row r="61" spans="1:11" ht="20.100000000000001" customHeight="1" x14ac:dyDescent="0.2">
      <c r="A61" s="230">
        <v>23</v>
      </c>
      <c r="B61" s="238" t="s">
        <v>1016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1270.3096082806044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1017</v>
      </c>
      <c r="C62" s="238">
        <f>data!J92</f>
        <v>251.3919806080194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7940.9477830522164</v>
      </c>
      <c r="I62" s="238">
        <f>data!P92</f>
        <v>795.61418038581962</v>
      </c>
    </row>
    <row r="63" spans="1:11" ht="20.100000000000001" customHeight="1" x14ac:dyDescent="0.2">
      <c r="A63" s="230">
        <v>25</v>
      </c>
      <c r="B63" s="238" t="s">
        <v>1018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12531.82</v>
      </c>
      <c r="I63" s="238">
        <f>data!P93</f>
        <v>36655.379999999997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14</v>
      </c>
    </row>
    <row r="65" spans="1:9" ht="20.100000000000001" customHeight="1" x14ac:dyDescent="0.2">
      <c r="A65" s="231" t="s">
        <v>1000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1022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MultiCare Covington Medical Center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1002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1023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1006</v>
      </c>
      <c r="C72" s="240" t="s">
        <v>1024</v>
      </c>
      <c r="D72" s="239" t="s">
        <v>1025</v>
      </c>
      <c r="E72" s="250"/>
      <c r="F72" s="250"/>
      <c r="G72" s="239" t="s">
        <v>1026</v>
      </c>
      <c r="H72" s="239" t="s">
        <v>1026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280615</v>
      </c>
      <c r="H73" s="238">
        <f>data!V59</f>
        <v>0</v>
      </c>
      <c r="I73" s="238">
        <f>data!W59</f>
        <v>5525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8</v>
      </c>
      <c r="E74" s="245">
        <f>data!S60</f>
        <v>6</v>
      </c>
      <c r="F74" s="245">
        <f>data!T60</f>
        <v>0</v>
      </c>
      <c r="G74" s="245">
        <f>data!U60</f>
        <v>26</v>
      </c>
      <c r="H74" s="245">
        <f>data!V60</f>
        <v>0</v>
      </c>
      <c r="I74" s="245">
        <f>data!W60</f>
        <v>7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1118722.55</v>
      </c>
      <c r="E75" s="238">
        <f>data!S61</f>
        <v>411706.87</v>
      </c>
      <c r="F75" s="238">
        <f>data!T61</f>
        <v>0</v>
      </c>
      <c r="G75" s="238">
        <f>data!U61</f>
        <v>1652989.98</v>
      </c>
      <c r="H75" s="238">
        <f>data!V61</f>
        <v>0</v>
      </c>
      <c r="I75" s="238">
        <f>data!W61</f>
        <v>750184.23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197847</v>
      </c>
      <c r="E76" s="238">
        <f>data!S62</f>
        <v>133971</v>
      </c>
      <c r="F76" s="238">
        <f>data!T62</f>
        <v>0</v>
      </c>
      <c r="G76" s="238">
        <f>data!U62</f>
        <v>469493</v>
      </c>
      <c r="H76" s="238">
        <f>data!V62</f>
        <v>0</v>
      </c>
      <c r="I76" s="238">
        <f>data!W62</f>
        <v>161703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12000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48571.520000000004</v>
      </c>
      <c r="E78" s="238">
        <f>data!S64</f>
        <v>212302.68</v>
      </c>
      <c r="F78" s="238">
        <f>data!T64</f>
        <v>0</v>
      </c>
      <c r="G78" s="238">
        <f>data!U64</f>
        <v>1210454.8799999999</v>
      </c>
      <c r="H78" s="238">
        <f>data!V64</f>
        <v>0</v>
      </c>
      <c r="I78" s="238">
        <f>data!W64</f>
        <v>66022.290000000008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0</v>
      </c>
      <c r="D80" s="238">
        <f>data!R66</f>
        <v>1360961.33</v>
      </c>
      <c r="E80" s="238">
        <f>data!S66</f>
        <v>-835364.32</v>
      </c>
      <c r="F80" s="238">
        <f>data!T66</f>
        <v>0</v>
      </c>
      <c r="G80" s="238">
        <f>data!U66</f>
        <v>9266328.3299999982</v>
      </c>
      <c r="H80" s="238">
        <f>data!V66</f>
        <v>0</v>
      </c>
      <c r="I80" s="238">
        <f>data!W66</f>
        <v>544491.38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157447</v>
      </c>
      <c r="E81" s="238">
        <f>data!S67</f>
        <v>106534</v>
      </c>
      <c r="F81" s="238">
        <f>data!T67</f>
        <v>0</v>
      </c>
      <c r="G81" s="238">
        <f>data!U67</f>
        <v>224672</v>
      </c>
      <c r="H81" s="238">
        <f>data!V67</f>
        <v>0</v>
      </c>
      <c r="I81" s="238">
        <f>data!W67</f>
        <v>16853</v>
      </c>
    </row>
    <row r="82" spans="1:9" ht="20.100000000000001" customHeight="1" x14ac:dyDescent="0.2">
      <c r="A82" s="230">
        <v>13</v>
      </c>
      <c r="B82" s="238" t="s">
        <v>1007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88254</v>
      </c>
    </row>
    <row r="83" spans="1:9" ht="20.100000000000001" customHeight="1" x14ac:dyDescent="0.2">
      <c r="A83" s="230">
        <v>14</v>
      </c>
      <c r="B83" s="238" t="s">
        <v>1008</v>
      </c>
      <c r="C83" s="238">
        <f>data!Q69</f>
        <v>0</v>
      </c>
      <c r="D83" s="238">
        <f>data!R69</f>
        <v>110005.37</v>
      </c>
      <c r="E83" s="238">
        <f>data!S69</f>
        <v>127162.81000000001</v>
      </c>
      <c r="F83" s="238">
        <f>data!T69</f>
        <v>0</v>
      </c>
      <c r="G83" s="238">
        <f>data!U69</f>
        <v>287682.08999999997</v>
      </c>
      <c r="H83" s="238">
        <f>data!V69</f>
        <v>0</v>
      </c>
      <c r="I83" s="238">
        <f>data!W69</f>
        <v>45101.450000000004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-6412698.5899999999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1009</v>
      </c>
      <c r="C85" s="238">
        <f>data!Q85</f>
        <v>0</v>
      </c>
      <c r="D85" s="238">
        <f>data!R85</f>
        <v>2993554.7700000005</v>
      </c>
      <c r="E85" s="238">
        <f>data!S85</f>
        <v>156313.0400000001</v>
      </c>
      <c r="F85" s="238">
        <f>data!T85</f>
        <v>0</v>
      </c>
      <c r="G85" s="238">
        <f>data!U85</f>
        <v>6698921.6899999976</v>
      </c>
      <c r="H85" s="238">
        <f>data!V85</f>
        <v>0</v>
      </c>
      <c r="I85" s="238">
        <f>data!W85</f>
        <v>1684609.3499999999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1010</v>
      </c>
      <c r="C87" s="246">
        <f>+data!M682</f>
        <v>915</v>
      </c>
      <c r="D87" s="246">
        <f>+data!M683</f>
        <v>325567</v>
      </c>
      <c r="E87" s="246">
        <f>+data!M684</f>
        <v>27237</v>
      </c>
      <c r="F87" s="246">
        <f>+data!M685</f>
        <v>0</v>
      </c>
      <c r="G87" s="246">
        <f>+data!M686</f>
        <v>701943</v>
      </c>
      <c r="H87" s="246">
        <f>+data!M687</f>
        <v>0</v>
      </c>
      <c r="I87" s="246">
        <f>+data!M688</f>
        <v>208316</v>
      </c>
    </row>
    <row r="88" spans="1:9" ht="20.100000000000001" customHeight="1" x14ac:dyDescent="0.2">
      <c r="A88" s="230">
        <v>19</v>
      </c>
      <c r="B88" s="246" t="s">
        <v>1011</v>
      </c>
      <c r="C88" s="238">
        <f>data!Q87</f>
        <v>0</v>
      </c>
      <c r="D88" s="238">
        <f>data!R87</f>
        <v>966463</v>
      </c>
      <c r="E88" s="238">
        <f>data!S87</f>
        <v>0</v>
      </c>
      <c r="F88" s="238">
        <f>data!T87</f>
        <v>0</v>
      </c>
      <c r="G88" s="238">
        <f>data!U87</f>
        <v>2822455</v>
      </c>
      <c r="H88" s="238">
        <f>data!V87</f>
        <v>0</v>
      </c>
      <c r="I88" s="238">
        <f>data!W87</f>
        <v>1534645.88</v>
      </c>
    </row>
    <row r="89" spans="1:9" ht="20.100000000000001" customHeight="1" x14ac:dyDescent="0.2">
      <c r="A89" s="230">
        <v>20</v>
      </c>
      <c r="B89" s="246" t="s">
        <v>1012</v>
      </c>
      <c r="C89" s="238">
        <f>data!Q88</f>
        <v>0</v>
      </c>
      <c r="D89" s="238">
        <f>data!R88</f>
        <v>7203108</v>
      </c>
      <c r="E89" s="238">
        <f>data!S88</f>
        <v>0</v>
      </c>
      <c r="F89" s="238">
        <f>data!T88</f>
        <v>0</v>
      </c>
      <c r="G89" s="238">
        <f>data!U88</f>
        <v>22390235.800000001</v>
      </c>
      <c r="H89" s="238">
        <f>data!V88</f>
        <v>0</v>
      </c>
      <c r="I89" s="238">
        <f>data!W88</f>
        <v>14306809.99</v>
      </c>
    </row>
    <row r="90" spans="1:9" ht="20.100000000000001" customHeight="1" x14ac:dyDescent="0.2">
      <c r="A90" s="230">
        <v>21</v>
      </c>
      <c r="B90" s="246" t="s">
        <v>1013</v>
      </c>
      <c r="C90" s="238">
        <f>data!Q89</f>
        <v>0</v>
      </c>
      <c r="D90" s="238">
        <f>data!R89</f>
        <v>8169571</v>
      </c>
      <c r="E90" s="238">
        <f>data!S89</f>
        <v>0</v>
      </c>
      <c r="F90" s="238">
        <f>data!T89</f>
        <v>0</v>
      </c>
      <c r="G90" s="238">
        <f>data!U89</f>
        <v>25212690.800000001</v>
      </c>
      <c r="H90" s="238">
        <f>data!V89</f>
        <v>0</v>
      </c>
      <c r="I90" s="238">
        <f>data!W89</f>
        <v>15841455.870000001</v>
      </c>
    </row>
    <row r="91" spans="1:9" ht="20.100000000000001" customHeight="1" x14ac:dyDescent="0.2">
      <c r="A91" s="230" t="s">
        <v>1014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1015</v>
      </c>
      <c r="C92" s="238">
        <f>data!Q90</f>
        <v>0</v>
      </c>
      <c r="D92" s="238">
        <f>data!R90</f>
        <v>5581.36</v>
      </c>
      <c r="E92" s="238">
        <f>data!S90</f>
        <v>2468.9499999999998</v>
      </c>
      <c r="F92" s="238">
        <f>data!T90</f>
        <v>0</v>
      </c>
      <c r="G92" s="238">
        <f>data!U90</f>
        <v>3830.440000000001</v>
      </c>
      <c r="H92" s="238">
        <f>data!V90</f>
        <v>0</v>
      </c>
      <c r="I92" s="238">
        <f>data!W90</f>
        <v>3948.5449999999992</v>
      </c>
    </row>
    <row r="93" spans="1:9" ht="20.100000000000001" customHeight="1" x14ac:dyDescent="0.2">
      <c r="A93" s="230">
        <v>23</v>
      </c>
      <c r="B93" s="238" t="s">
        <v>1016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1017</v>
      </c>
      <c r="C94" s="238">
        <f>data!Q92</f>
        <v>1011.0930209069791</v>
      </c>
      <c r="D94" s="238">
        <f>data!R92</f>
        <v>120.17089182910817</v>
      </c>
      <c r="E94" s="238">
        <f>data!S92</f>
        <v>1016.6181193818805</v>
      </c>
      <c r="F94" s="238">
        <f>data!T92</f>
        <v>0</v>
      </c>
      <c r="G94" s="238">
        <f>data!U92</f>
        <v>965.51095848904151</v>
      </c>
      <c r="H94" s="238">
        <f>data!V92</f>
        <v>0</v>
      </c>
      <c r="I94" s="238">
        <f>data!W92</f>
        <v>310.7867892132108</v>
      </c>
    </row>
    <row r="95" spans="1:9" ht="20.100000000000001" customHeight="1" x14ac:dyDescent="0.2">
      <c r="A95" s="230">
        <v>25</v>
      </c>
      <c r="B95" s="238" t="s">
        <v>1018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27115.49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8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1000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1027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MultiCare Covington Medical Center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1002</v>
      </c>
      <c r="C102" s="244" t="s">
        <v>1028</v>
      </c>
      <c r="D102" s="244" t="s">
        <v>1029</v>
      </c>
      <c r="E102" s="244" t="s">
        <v>1029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1006</v>
      </c>
      <c r="C104" s="239" t="s">
        <v>250</v>
      </c>
      <c r="D104" s="240" t="s">
        <v>1030</v>
      </c>
      <c r="E104" s="240" t="s">
        <v>1030</v>
      </c>
      <c r="F104" s="240" t="s">
        <v>1030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19402</v>
      </c>
      <c r="D105" s="238">
        <f>data!Y59</f>
        <v>69117</v>
      </c>
      <c r="E105" s="238">
        <f>data!Z59</f>
        <v>0</v>
      </c>
      <c r="F105" s="238">
        <f>data!AA59</f>
        <v>0</v>
      </c>
      <c r="G105" s="250"/>
      <c r="H105" s="238">
        <f>data!AC59</f>
        <v>16892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8</v>
      </c>
      <c r="D106" s="245">
        <f>data!Y60</f>
        <v>27</v>
      </c>
      <c r="E106" s="245">
        <f>data!Z60</f>
        <v>0</v>
      </c>
      <c r="F106" s="245">
        <f>data!AA60</f>
        <v>0</v>
      </c>
      <c r="G106" s="245">
        <f>data!AB60</f>
        <v>17</v>
      </c>
      <c r="H106" s="245">
        <f>data!AC60</f>
        <v>6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758955.6100000001</v>
      </c>
      <c r="D107" s="238">
        <f>data!Y61</f>
        <v>2345646.41</v>
      </c>
      <c r="E107" s="238">
        <f>data!Z61</f>
        <v>0</v>
      </c>
      <c r="F107" s="238">
        <f>data!AA61</f>
        <v>0</v>
      </c>
      <c r="G107" s="238">
        <f>data!AB61</f>
        <v>1623277.47</v>
      </c>
      <c r="H107" s="238">
        <f>data!AC61</f>
        <v>582554.06000000006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180239</v>
      </c>
      <c r="D108" s="238">
        <f>data!Y62</f>
        <v>540382</v>
      </c>
      <c r="E108" s="238">
        <f>data!Z62</f>
        <v>0</v>
      </c>
      <c r="F108" s="238">
        <f>data!AA62</f>
        <v>0</v>
      </c>
      <c r="G108" s="238">
        <f>data!AB62</f>
        <v>338017</v>
      </c>
      <c r="H108" s="238">
        <f>data!AC62</f>
        <v>140299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282303.76</v>
      </c>
      <c r="D110" s="238">
        <f>data!Y64</f>
        <v>166668.71000000002</v>
      </c>
      <c r="E110" s="238">
        <f>data!Z64</f>
        <v>0</v>
      </c>
      <c r="F110" s="238">
        <f>data!AA64</f>
        <v>0</v>
      </c>
      <c r="G110" s="238">
        <f>data!AB64</f>
        <v>886312.08</v>
      </c>
      <c r="H110" s="238">
        <f>data!AC64</f>
        <v>70730.22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2262236.19</v>
      </c>
      <c r="D112" s="238">
        <f>data!Y66</f>
        <v>2469967.87</v>
      </c>
      <c r="E112" s="238">
        <f>data!Z66</f>
        <v>0</v>
      </c>
      <c r="F112" s="238">
        <f>data!AA66</f>
        <v>0</v>
      </c>
      <c r="G112" s="238">
        <f>data!AB66</f>
        <v>1336625.3299999998</v>
      </c>
      <c r="H112" s="238">
        <f>data!AC66</f>
        <v>485586.06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135577</v>
      </c>
      <c r="D113" s="238">
        <f>data!Y67</f>
        <v>200058</v>
      </c>
      <c r="E113" s="238">
        <f>data!Z67</f>
        <v>0</v>
      </c>
      <c r="F113" s="238">
        <f>data!AA67</f>
        <v>0</v>
      </c>
      <c r="G113" s="238">
        <f>data!AB67</f>
        <v>66964</v>
      </c>
      <c r="H113" s="238">
        <f>data!AC67</f>
        <v>12046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1007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10457.48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1008</v>
      </c>
      <c r="C115" s="238">
        <f>data!X69</f>
        <v>249136.36999999997</v>
      </c>
      <c r="D115" s="238">
        <f>data!Y69</f>
        <v>234616.04000000004</v>
      </c>
      <c r="E115" s="238">
        <f>data!Z69</f>
        <v>0</v>
      </c>
      <c r="F115" s="238">
        <f>data!AA69</f>
        <v>0</v>
      </c>
      <c r="G115" s="238">
        <f>data!AB69</f>
        <v>132198.98000000001</v>
      </c>
      <c r="H115" s="238">
        <f>data!AC69</f>
        <v>33305.61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1009</v>
      </c>
      <c r="C117" s="238">
        <f>data!X85</f>
        <v>3868447.93</v>
      </c>
      <c r="D117" s="238">
        <f>data!Y85</f>
        <v>5957339.0300000003</v>
      </c>
      <c r="E117" s="238">
        <f>data!Z85</f>
        <v>0</v>
      </c>
      <c r="F117" s="238">
        <f>data!AA85</f>
        <v>0</v>
      </c>
      <c r="G117" s="238">
        <f>data!AB85</f>
        <v>4393852.3400000008</v>
      </c>
      <c r="H117" s="238">
        <f>data!AC85</f>
        <v>1324520.9500000002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1010</v>
      </c>
      <c r="C119" s="246">
        <f>+data!M689</f>
        <v>493653</v>
      </c>
      <c r="D119" s="246">
        <f>+data!M690</f>
        <v>648226</v>
      </c>
      <c r="E119" s="246">
        <f>+data!M691</f>
        <v>2277</v>
      </c>
      <c r="F119" s="246">
        <f>+data!M692</f>
        <v>116</v>
      </c>
      <c r="G119" s="246">
        <f>+data!M693</f>
        <v>452443</v>
      </c>
      <c r="H119" s="246">
        <f>+data!M694</f>
        <v>132884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1011</v>
      </c>
      <c r="C120" s="238">
        <f>data!X87</f>
        <v>8320191.2999999998</v>
      </c>
      <c r="D120" s="238">
        <f>data!Y87</f>
        <v>4110162.6500000004</v>
      </c>
      <c r="E120" s="238">
        <f>data!Z87</f>
        <v>0</v>
      </c>
      <c r="F120" s="238">
        <f>data!AA87</f>
        <v>0</v>
      </c>
      <c r="G120" s="238">
        <f>data!AB87</f>
        <v>6884927.7800000003</v>
      </c>
      <c r="H120" s="238">
        <f>data!AC87</f>
        <v>1580853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1012</v>
      </c>
      <c r="C121" s="238">
        <f>data!X88</f>
        <v>61958011.689999998</v>
      </c>
      <c r="D121" s="238">
        <f>data!Y88</f>
        <v>33676770.450000003</v>
      </c>
      <c r="E121" s="238">
        <f>data!Z88</f>
        <v>0</v>
      </c>
      <c r="F121" s="238">
        <f>data!AA88</f>
        <v>0</v>
      </c>
      <c r="G121" s="238">
        <f>data!AB88</f>
        <v>7665615.96</v>
      </c>
      <c r="H121" s="238">
        <f>data!AC88</f>
        <v>1037735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1013</v>
      </c>
      <c r="C122" s="238">
        <f>data!X89</f>
        <v>70278202.989999995</v>
      </c>
      <c r="D122" s="238">
        <f>data!Y89</f>
        <v>37786933.100000001</v>
      </c>
      <c r="E122" s="238">
        <f>data!Z89</f>
        <v>0</v>
      </c>
      <c r="F122" s="238">
        <f>data!AA89</f>
        <v>0</v>
      </c>
      <c r="G122" s="238">
        <f>data!AB89</f>
        <v>14550543.74</v>
      </c>
      <c r="H122" s="238">
        <f>data!AC89</f>
        <v>2618588</v>
      </c>
      <c r="I122" s="238">
        <f>data!AD89</f>
        <v>0</v>
      </c>
    </row>
    <row r="123" spans="1:9" ht="20.100000000000001" customHeight="1" x14ac:dyDescent="0.2">
      <c r="A123" s="230" t="s">
        <v>1014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1015</v>
      </c>
      <c r="C124" s="238">
        <f>data!X90</f>
        <v>926.93000000000006</v>
      </c>
      <c r="D124" s="238">
        <f>data!Y90</f>
        <v>2335.38</v>
      </c>
      <c r="E124" s="238">
        <f>data!Z90</f>
        <v>0</v>
      </c>
      <c r="F124" s="238">
        <f>data!AA90</f>
        <v>0</v>
      </c>
      <c r="G124" s="238">
        <f>data!AB90</f>
        <v>1514.62</v>
      </c>
      <c r="H124" s="238">
        <f>data!AC90</f>
        <v>93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1016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1017</v>
      </c>
      <c r="C126" s="238">
        <f>data!X92</f>
        <v>2106.4437935562064</v>
      </c>
      <c r="D126" s="238">
        <f>data!Y92</f>
        <v>4950.4882335117663</v>
      </c>
      <c r="E126" s="238">
        <f>data!Z92</f>
        <v>1772.175335824664</v>
      </c>
      <c r="F126" s="238">
        <f>data!AA92</f>
        <v>128.45853954146045</v>
      </c>
      <c r="G126" s="238">
        <f>data!AB92</f>
        <v>443.38915261084742</v>
      </c>
      <c r="H126" s="238">
        <f>data!AC92</f>
        <v>1490.3953136046864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1018</v>
      </c>
      <c r="C127" s="238">
        <f>data!X93</f>
        <v>0</v>
      </c>
      <c r="D127" s="238">
        <f>data!Y93</f>
        <v>1107.5</v>
      </c>
      <c r="E127" s="238">
        <f>data!Z93</f>
        <v>7445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1000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1031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MultiCare Covington Medical Center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1002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1032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1006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1033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38636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9046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0</v>
      </c>
      <c r="E138" s="245">
        <f>data!AG60</f>
        <v>70</v>
      </c>
      <c r="F138" s="245">
        <f>data!AH60</f>
        <v>0</v>
      </c>
      <c r="G138" s="245">
        <f>data!AI60</f>
        <v>0</v>
      </c>
      <c r="H138" s="245">
        <f>data!AJ60</f>
        <v>2</v>
      </c>
      <c r="I138" s="245">
        <f>data!AK60</f>
        <v>6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0</v>
      </c>
      <c r="E139" s="238">
        <f>data!AG61</f>
        <v>6987158.5499999998</v>
      </c>
      <c r="F139" s="238">
        <f>data!AH61</f>
        <v>0</v>
      </c>
      <c r="G139" s="238">
        <f>data!AI61</f>
        <v>0</v>
      </c>
      <c r="H139" s="238">
        <f>data!AJ61</f>
        <v>138146.19</v>
      </c>
      <c r="I139" s="238">
        <f>data!AK61</f>
        <v>306141.83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0</v>
      </c>
      <c r="E140" s="238">
        <f>data!AG62</f>
        <v>1551309</v>
      </c>
      <c r="F140" s="238">
        <f>data!AH62</f>
        <v>0</v>
      </c>
      <c r="G140" s="238">
        <f>data!AI62</f>
        <v>0</v>
      </c>
      <c r="H140" s="238">
        <f>data!AJ62</f>
        <v>29709</v>
      </c>
      <c r="I140" s="238">
        <f>data!AK62</f>
        <v>77572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378853.87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0</v>
      </c>
      <c r="D142" s="238">
        <f>data!AF64</f>
        <v>0</v>
      </c>
      <c r="E142" s="238">
        <f>data!AG64</f>
        <v>944075.44</v>
      </c>
      <c r="F142" s="238">
        <f>data!AH64</f>
        <v>0</v>
      </c>
      <c r="G142" s="238">
        <f>data!AI64</f>
        <v>0</v>
      </c>
      <c r="H142" s="238">
        <f>data!AJ64</f>
        <v>4397.09</v>
      </c>
      <c r="I142" s="238">
        <f>data!AK64</f>
        <v>66.040000000000006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0</v>
      </c>
      <c r="D144" s="238">
        <f>data!AF66</f>
        <v>0</v>
      </c>
      <c r="E144" s="238">
        <f>data!AG66</f>
        <v>12657660.119999999</v>
      </c>
      <c r="F144" s="238">
        <f>data!AH66</f>
        <v>0</v>
      </c>
      <c r="G144" s="238">
        <f>data!AI66</f>
        <v>0</v>
      </c>
      <c r="H144" s="238">
        <f>data!AJ66</f>
        <v>84142.82</v>
      </c>
      <c r="I144" s="238">
        <f>data!AK66</f>
        <v>248666.07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0</v>
      </c>
      <c r="E145" s="238">
        <f>data!AG67</f>
        <v>480275</v>
      </c>
      <c r="F145" s="238">
        <f>data!AH67</f>
        <v>0</v>
      </c>
      <c r="G145" s="238">
        <f>data!AI67</f>
        <v>0</v>
      </c>
      <c r="H145" s="238">
        <f>data!AJ67</f>
        <v>8068</v>
      </c>
      <c r="I145" s="238">
        <f>data!AK67</f>
        <v>10284</v>
      </c>
    </row>
    <row r="146" spans="1:9" ht="20.100000000000001" customHeight="1" x14ac:dyDescent="0.2">
      <c r="A146" s="230">
        <v>13</v>
      </c>
      <c r="B146" s="238" t="s">
        <v>1007</v>
      </c>
      <c r="C146" s="238">
        <f>data!AE68</f>
        <v>0</v>
      </c>
      <c r="D146" s="238">
        <f>data!AF68</f>
        <v>0</v>
      </c>
      <c r="E146" s="238">
        <f>data!AG68</f>
        <v>4218.5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1008</v>
      </c>
      <c r="C147" s="238">
        <f>data!AE69</f>
        <v>0</v>
      </c>
      <c r="D147" s="238">
        <f>data!AF69</f>
        <v>0</v>
      </c>
      <c r="E147" s="238">
        <f>data!AG69</f>
        <v>1457587.57</v>
      </c>
      <c r="F147" s="238">
        <f>data!AH69</f>
        <v>0</v>
      </c>
      <c r="G147" s="238">
        <f>data!AI69</f>
        <v>0</v>
      </c>
      <c r="H147" s="238">
        <f>data!AJ69</f>
        <v>9576.7799999999988</v>
      </c>
      <c r="I147" s="238">
        <f>data!AK69</f>
        <v>23912.78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1009</v>
      </c>
      <c r="C149" s="238">
        <f>data!AE85</f>
        <v>0</v>
      </c>
      <c r="D149" s="238">
        <f>data!AF85</f>
        <v>0</v>
      </c>
      <c r="E149" s="238">
        <f>data!AG85</f>
        <v>24461138.049999997</v>
      </c>
      <c r="F149" s="238">
        <f>data!AH85</f>
        <v>0</v>
      </c>
      <c r="G149" s="238">
        <f>data!AI85</f>
        <v>0</v>
      </c>
      <c r="H149" s="238">
        <f>data!AJ85</f>
        <v>274039.88</v>
      </c>
      <c r="I149" s="238">
        <f>data!AK85</f>
        <v>666642.72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1010</v>
      </c>
      <c r="C151" s="246">
        <f>+data!M696</f>
        <v>3393</v>
      </c>
      <c r="D151" s="246">
        <f>+data!M697</f>
        <v>0</v>
      </c>
      <c r="E151" s="246">
        <f>+data!M698</f>
        <v>2685506</v>
      </c>
      <c r="F151" s="246">
        <f>+data!M699</f>
        <v>0</v>
      </c>
      <c r="G151" s="246">
        <f>+data!M700</f>
        <v>1586</v>
      </c>
      <c r="H151" s="246">
        <f>+data!M701</f>
        <v>27597</v>
      </c>
      <c r="I151" s="246">
        <f>+data!M702</f>
        <v>66649</v>
      </c>
    </row>
    <row r="152" spans="1:9" ht="20.100000000000001" customHeight="1" x14ac:dyDescent="0.2">
      <c r="A152" s="230">
        <v>19</v>
      </c>
      <c r="B152" s="246" t="s">
        <v>1011</v>
      </c>
      <c r="C152" s="238">
        <f>data!AE87</f>
        <v>0</v>
      </c>
      <c r="D152" s="238">
        <f>data!AF87</f>
        <v>0</v>
      </c>
      <c r="E152" s="238">
        <f>data!AG87</f>
        <v>11480310</v>
      </c>
      <c r="F152" s="238">
        <f>data!AH87</f>
        <v>0</v>
      </c>
      <c r="G152" s="238">
        <f>data!AI87</f>
        <v>0</v>
      </c>
      <c r="H152" s="238">
        <f>data!AJ87</f>
        <v>351</v>
      </c>
      <c r="I152" s="238">
        <f>data!AK87</f>
        <v>1538255</v>
      </c>
    </row>
    <row r="153" spans="1:9" ht="20.100000000000001" customHeight="1" x14ac:dyDescent="0.2">
      <c r="A153" s="230">
        <v>20</v>
      </c>
      <c r="B153" s="246" t="s">
        <v>1012</v>
      </c>
      <c r="C153" s="238">
        <f>data!AE88</f>
        <v>0</v>
      </c>
      <c r="D153" s="238">
        <f>data!AF88</f>
        <v>0</v>
      </c>
      <c r="E153" s="238">
        <f>data!AG88</f>
        <v>143648198</v>
      </c>
      <c r="F153" s="238">
        <f>data!AH88</f>
        <v>0</v>
      </c>
      <c r="G153" s="238">
        <f>data!AI88</f>
        <v>0</v>
      </c>
      <c r="H153" s="238">
        <f>data!AJ88</f>
        <v>501327</v>
      </c>
      <c r="I153" s="238">
        <f>data!AK88</f>
        <v>188572</v>
      </c>
    </row>
    <row r="154" spans="1:9" ht="20.100000000000001" customHeight="1" x14ac:dyDescent="0.2">
      <c r="A154" s="230">
        <v>21</v>
      </c>
      <c r="B154" s="246" t="s">
        <v>1013</v>
      </c>
      <c r="C154" s="238">
        <f>data!AE89</f>
        <v>0</v>
      </c>
      <c r="D154" s="238">
        <f>data!AF89</f>
        <v>0</v>
      </c>
      <c r="E154" s="238">
        <f>data!AG89</f>
        <v>155128508</v>
      </c>
      <c r="F154" s="238">
        <f>data!AH89</f>
        <v>0</v>
      </c>
      <c r="G154" s="238">
        <f>data!AI89</f>
        <v>0</v>
      </c>
      <c r="H154" s="238">
        <f>data!AJ89</f>
        <v>501678</v>
      </c>
      <c r="I154" s="238">
        <f>data!AK89</f>
        <v>1726827</v>
      </c>
    </row>
    <row r="155" spans="1:9" ht="20.100000000000001" customHeight="1" x14ac:dyDescent="0.2">
      <c r="A155" s="230" t="s">
        <v>1014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1015</v>
      </c>
      <c r="C156" s="238">
        <f>data!AE90</f>
        <v>423</v>
      </c>
      <c r="D156" s="238">
        <f>data!AF90</f>
        <v>0</v>
      </c>
      <c r="E156" s="238">
        <f>data!AG90</f>
        <v>17522.574999999997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1016</v>
      </c>
      <c r="C157" s="238">
        <f>data!AE91</f>
        <v>0</v>
      </c>
      <c r="D157" s="238">
        <f>data!AF91</f>
        <v>0</v>
      </c>
      <c r="E157" s="238">
        <f>data!AG91</f>
        <v>1476.4998354120185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1017</v>
      </c>
      <c r="C158" s="238">
        <f>data!AE92</f>
        <v>1483.4889405110596</v>
      </c>
      <c r="D158" s="238">
        <f>data!AF92</f>
        <v>0</v>
      </c>
      <c r="E158" s="238">
        <f>data!AG92</f>
        <v>1495.920412079588</v>
      </c>
      <c r="F158" s="238">
        <f>data!AH92</f>
        <v>0</v>
      </c>
      <c r="G158" s="238">
        <f>data!AI92</f>
        <v>1752.8374911625087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1018</v>
      </c>
      <c r="C159" s="238">
        <f>data!AE93</f>
        <v>1404.7</v>
      </c>
      <c r="D159" s="238">
        <f>data!AF93</f>
        <v>0</v>
      </c>
      <c r="E159" s="238">
        <f>data!AG93</f>
        <v>27477.17</v>
      </c>
      <c r="F159" s="238">
        <f>data!AH93</f>
        <v>0</v>
      </c>
      <c r="G159" s="238">
        <f>data!AI93</f>
        <v>0</v>
      </c>
      <c r="H159" s="238">
        <f>data!AJ93</f>
        <v>6011.6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47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1000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1034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MultiCare Covington Medical Center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1002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1035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1036</v>
      </c>
      <c r="F167" s="244" t="s">
        <v>208</v>
      </c>
      <c r="G167" s="244" t="s">
        <v>147</v>
      </c>
      <c r="H167" s="243" t="s">
        <v>1037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1006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280023.62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8819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254996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-458579.56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1007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1008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10373.02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1009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95632.08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1010</v>
      </c>
      <c r="C183" s="246">
        <f>+data!M703</f>
        <v>0</v>
      </c>
      <c r="D183" s="246">
        <f>+data!M704</f>
        <v>0</v>
      </c>
      <c r="E183" s="246">
        <f>+data!M705</f>
        <v>0</v>
      </c>
      <c r="F183" s="246">
        <f>+data!M706</f>
        <v>9273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1011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70129.7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1012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4853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1013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74982.7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1014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1015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1016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1017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1018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1000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1038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MultiCare Covington Medical Center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1002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1039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1040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1006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37396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7</v>
      </c>
      <c r="H202" s="245">
        <f>data!AX60</f>
        <v>0</v>
      </c>
      <c r="I202" s="245">
        <f>data!AY60</f>
        <v>13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22158.11</v>
      </c>
      <c r="G203" s="238">
        <f>data!AW61</f>
        <v>1216427.19</v>
      </c>
      <c r="H203" s="238">
        <f>data!AX61</f>
        <v>0</v>
      </c>
      <c r="I203" s="238">
        <f>data!AY61</f>
        <v>623993.16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4941</v>
      </c>
      <c r="G204" s="238">
        <f>data!AW62</f>
        <v>273052</v>
      </c>
      <c r="H204" s="238">
        <f>data!AX62</f>
        <v>0</v>
      </c>
      <c r="I204" s="238">
        <f>data!AY62</f>
        <v>226312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121.42</v>
      </c>
      <c r="G206" s="238">
        <f>data!AW64</f>
        <v>0</v>
      </c>
      <c r="H206" s="238">
        <f>data!AX64</f>
        <v>0</v>
      </c>
      <c r="I206" s="238">
        <f>data!AY64</f>
        <v>244824.38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5864.07</v>
      </c>
      <c r="G208" s="238">
        <f>data!AW66</f>
        <v>-980164.82</v>
      </c>
      <c r="H208" s="238">
        <f>data!AX66</f>
        <v>0</v>
      </c>
      <c r="I208" s="238">
        <f>data!AY66</f>
        <v>-1008970.59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25159</v>
      </c>
      <c r="G209" s="238">
        <f>data!AW67</f>
        <v>0</v>
      </c>
      <c r="H209" s="238">
        <f>data!AX67</f>
        <v>0</v>
      </c>
      <c r="I209" s="238">
        <f>data!AY67</f>
        <v>95793</v>
      </c>
    </row>
    <row r="210" spans="1:9" ht="20.100000000000001" customHeight="1" x14ac:dyDescent="0.2">
      <c r="A210" s="230">
        <v>13</v>
      </c>
      <c r="B210" s="238" t="s">
        <v>1007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1008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6590.45</v>
      </c>
      <c r="G211" s="238">
        <f>data!AW69</f>
        <v>210741.36</v>
      </c>
      <c r="H211" s="238">
        <f>data!AX69</f>
        <v>0</v>
      </c>
      <c r="I211" s="238">
        <f>data!AY69</f>
        <v>80699.72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-227453.21</v>
      </c>
    </row>
    <row r="213" spans="1:9" ht="20.100000000000001" customHeight="1" x14ac:dyDescent="0.2">
      <c r="A213" s="230">
        <v>16</v>
      </c>
      <c r="B213" s="246" t="s">
        <v>1009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64834.049999999996</v>
      </c>
      <c r="G213" s="238">
        <f>data!AW85</f>
        <v>720055.73</v>
      </c>
      <c r="H213" s="238">
        <f>data!AX85</f>
        <v>0</v>
      </c>
      <c r="I213" s="238">
        <f>data!AY85</f>
        <v>35198.46000000005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1010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26223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1011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1012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1013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1014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1015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864.15</v>
      </c>
      <c r="G220" s="238">
        <f>data!AW90</f>
        <v>0</v>
      </c>
      <c r="H220" s="238">
        <f>data!AX90</f>
        <v>0</v>
      </c>
      <c r="I220" s="238">
        <f>data!AY90</f>
        <v>3906.31</v>
      </c>
    </row>
    <row r="221" spans="1:9" ht="20.100000000000001" customHeight="1" x14ac:dyDescent="0.2">
      <c r="A221" s="230">
        <v>23</v>
      </c>
      <c r="B221" s="238" t="s">
        <v>1016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1017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15829.407130592868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1018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17883.689999999999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18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1000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1041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MultiCare Covington Medical Center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1002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1042</v>
      </c>
      <c r="F231" s="244" t="s">
        <v>1043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1006</v>
      </c>
      <c r="C232" s="240" t="s">
        <v>1044</v>
      </c>
      <c r="D232" s="240" t="s">
        <v>1045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102723.69499999998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1</v>
      </c>
      <c r="E234" s="245">
        <f>data!BB60</f>
        <v>4</v>
      </c>
      <c r="F234" s="245">
        <f>data!BC60</f>
        <v>0</v>
      </c>
      <c r="G234" s="245">
        <f>data!BD60</f>
        <v>0</v>
      </c>
      <c r="H234" s="245">
        <f>data!BE60</f>
        <v>7</v>
      </c>
      <c r="I234" s="245">
        <f>data!BF60</f>
        <v>14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54140.41</v>
      </c>
      <c r="E235" s="238">
        <f>data!BB61</f>
        <v>401081.7</v>
      </c>
      <c r="F235" s="238">
        <f>data!BC61</f>
        <v>0</v>
      </c>
      <c r="G235" s="238">
        <f>data!BD61</f>
        <v>0</v>
      </c>
      <c r="H235" s="238">
        <f>data!BE61</f>
        <v>761222.6</v>
      </c>
      <c r="I235" s="238">
        <f>data!BF61</f>
        <v>832958.07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23767</v>
      </c>
      <c r="E236" s="238">
        <f>data!BB62</f>
        <v>93964</v>
      </c>
      <c r="F236" s="238">
        <f>data!BC62</f>
        <v>0</v>
      </c>
      <c r="G236" s="238">
        <f>data!BD62</f>
        <v>0</v>
      </c>
      <c r="H236" s="238">
        <f>data!BE62</f>
        <v>194108</v>
      </c>
      <c r="I236" s="238">
        <f>data!BF62</f>
        <v>314535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213.44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0</v>
      </c>
      <c r="H238" s="238">
        <f>data!BE64</f>
        <v>8011.23</v>
      </c>
      <c r="I238" s="238">
        <f>data!BF64</f>
        <v>47983.839999999997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-66919.520000000004</v>
      </c>
      <c r="E240" s="238">
        <f>data!BB66</f>
        <v>-669491.94999999995</v>
      </c>
      <c r="F240" s="238">
        <f>data!BC66</f>
        <v>0</v>
      </c>
      <c r="G240" s="238">
        <f>data!BD66</f>
        <v>0</v>
      </c>
      <c r="H240" s="238">
        <f>data!BE66</f>
        <v>-1404974.18</v>
      </c>
      <c r="I240" s="238">
        <f>data!BF66</f>
        <v>-1396420.6500000001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216738</v>
      </c>
      <c r="I241" s="238">
        <f>data!BF67</f>
        <v>57112</v>
      </c>
    </row>
    <row r="242" spans="1:9" ht="20.100000000000001" customHeight="1" x14ac:dyDescent="0.2">
      <c r="A242" s="230">
        <v>13</v>
      </c>
      <c r="B242" s="238" t="s">
        <v>1007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1008</v>
      </c>
      <c r="C243" s="238">
        <f>data!AZ69</f>
        <v>0</v>
      </c>
      <c r="D243" s="238">
        <f>data!BA69</f>
        <v>4023.37</v>
      </c>
      <c r="E243" s="238">
        <f>data!BB69</f>
        <v>8994.5</v>
      </c>
      <c r="F243" s="238">
        <f>data!BC69</f>
        <v>0</v>
      </c>
      <c r="G243" s="238">
        <f>data!BD69</f>
        <v>0</v>
      </c>
      <c r="H243" s="238">
        <f>data!BE69</f>
        <v>614132.66999999993</v>
      </c>
      <c r="I243" s="238">
        <f>data!BF69</f>
        <v>179230.49000000002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1009</v>
      </c>
      <c r="C245" s="238">
        <f>data!AZ85</f>
        <v>0</v>
      </c>
      <c r="D245" s="238">
        <f>data!BA85</f>
        <v>15011.259999999998</v>
      </c>
      <c r="E245" s="238">
        <f>data!BB85</f>
        <v>-165451.74999999994</v>
      </c>
      <c r="F245" s="238">
        <f>data!BC85</f>
        <v>0</v>
      </c>
      <c r="G245" s="238">
        <f>data!BD85</f>
        <v>0</v>
      </c>
      <c r="H245" s="238">
        <f>data!BE85</f>
        <v>389451.75999999989</v>
      </c>
      <c r="I245" s="238">
        <f>data!BF85</f>
        <v>35398.749999999796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1010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1011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1012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1013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1014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1015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1332.8999999999999</v>
      </c>
      <c r="H252" s="254">
        <f>data!BE90</f>
        <v>8881.5850000000009</v>
      </c>
      <c r="I252" s="254">
        <f>data!BF90</f>
        <v>2349.16</v>
      </c>
    </row>
    <row r="253" spans="1:9" ht="20.100000000000001" customHeight="1" x14ac:dyDescent="0.2">
      <c r="A253" s="230">
        <v>23</v>
      </c>
      <c r="B253" s="238" t="s">
        <v>1016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1017</v>
      </c>
      <c r="C254" s="253" t="str">
        <f>IF(data!AZ92&gt;0,data!AZ92,"")</f>
        <v>x</v>
      </c>
      <c r="D254" s="254">
        <f>data!BA92</f>
        <v>0</v>
      </c>
      <c r="E254" s="254">
        <f>data!BB92</f>
        <v>261.06090293909705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1018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1000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1046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MultiCare Covington Medical Center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1002</v>
      </c>
      <c r="C262" s="244" t="s">
        <v>1047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1048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1049</v>
      </c>
    </row>
    <row r="264" spans="1:9" ht="20.100000000000001" customHeight="1" x14ac:dyDescent="0.2">
      <c r="A264" s="230">
        <v>3</v>
      </c>
      <c r="B264" s="238" t="s">
        <v>1006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4</v>
      </c>
      <c r="F266" s="245">
        <f>data!BJ60</f>
        <v>0</v>
      </c>
      <c r="G266" s="245">
        <f>data!BK60</f>
        <v>0</v>
      </c>
      <c r="H266" s="245">
        <f>data!BL60</f>
        <v>18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225861.21</v>
      </c>
      <c r="F267" s="238">
        <f>data!BJ61</f>
        <v>0</v>
      </c>
      <c r="G267" s="238">
        <f>data!BK61</f>
        <v>0</v>
      </c>
      <c r="H267" s="238">
        <f>data!BL61</f>
        <v>1057198.22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85004</v>
      </c>
      <c r="F268" s="238">
        <f>data!BJ62</f>
        <v>0</v>
      </c>
      <c r="G268" s="238">
        <f>data!BK62</f>
        <v>0</v>
      </c>
      <c r="H268" s="238">
        <f>data!BL62</f>
        <v>370627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35052.019999999997</v>
      </c>
      <c r="F270" s="238">
        <f>data!BJ64</f>
        <v>0</v>
      </c>
      <c r="G270" s="238">
        <f>data!BK64</f>
        <v>0</v>
      </c>
      <c r="H270" s="238">
        <f>data!BL64</f>
        <v>5768.0999999999995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0</v>
      </c>
      <c r="E272" s="238">
        <f>data!BI66</f>
        <v>-287597.58</v>
      </c>
      <c r="F272" s="238">
        <f>data!BJ66</f>
        <v>0</v>
      </c>
      <c r="G272" s="238">
        <f>data!BK66</f>
        <v>0</v>
      </c>
      <c r="H272" s="238">
        <f>data!BL66</f>
        <v>-1454724.0699999998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32407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1007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1008</v>
      </c>
      <c r="C275" s="238">
        <f>data!BG69</f>
        <v>0</v>
      </c>
      <c r="D275" s="238">
        <f>data!BH69</f>
        <v>0</v>
      </c>
      <c r="E275" s="238">
        <f>data!BI69</f>
        <v>19611.43</v>
      </c>
      <c r="F275" s="238">
        <f>data!BJ69</f>
        <v>0</v>
      </c>
      <c r="G275" s="238">
        <f>data!BK69</f>
        <v>0</v>
      </c>
      <c r="H275" s="238">
        <f>data!BL69</f>
        <v>21999.66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1009</v>
      </c>
      <c r="C277" s="238">
        <f>data!BG85</f>
        <v>0</v>
      </c>
      <c r="D277" s="238">
        <f>data!BH85</f>
        <v>0</v>
      </c>
      <c r="E277" s="238">
        <f>data!BI85</f>
        <v>110338.07999999996</v>
      </c>
      <c r="F277" s="238">
        <f>data!BJ85</f>
        <v>0</v>
      </c>
      <c r="G277" s="238">
        <f>data!BK85</f>
        <v>0</v>
      </c>
      <c r="H277" s="238">
        <f>data!BL85</f>
        <v>868.91000000023269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1010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1011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1012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1013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1014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1015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1016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1017</v>
      </c>
      <c r="C286" s="253" t="str">
        <f>IF(data!BG92&gt;0,data!BG92,"")</f>
        <v>x</v>
      </c>
      <c r="D286" s="254">
        <f>data!BH92</f>
        <v>265.20472679527319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634.00504999495001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1018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1000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1050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MultiCare Covington Medical Center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1002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1051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1006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0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0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0</v>
      </c>
      <c r="D304" s="238">
        <f>data!BO66</f>
        <v>0</v>
      </c>
      <c r="E304" s="238">
        <f>data!BP66</f>
        <v>-649.69000000000005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1007</v>
      </c>
      <c r="C306" s="238">
        <f>data!BN68</f>
        <v>0</v>
      </c>
      <c r="D306" s="238">
        <f>data!BO68</f>
        <v>0</v>
      </c>
      <c r="E306" s="238">
        <f>data!BP68</f>
        <v>256.99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1008</v>
      </c>
      <c r="C307" s="238">
        <f>data!BN69</f>
        <v>0</v>
      </c>
      <c r="D307" s="238">
        <f>data!BO69</f>
        <v>0</v>
      </c>
      <c r="E307" s="238">
        <f>data!BP69</f>
        <v>106.22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1009</v>
      </c>
      <c r="C309" s="238">
        <f>data!BN85</f>
        <v>0</v>
      </c>
      <c r="D309" s="238">
        <f>data!BO85</f>
        <v>0</v>
      </c>
      <c r="E309" s="238">
        <f>data!BP85</f>
        <v>-286.48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1010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1011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1012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1013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1014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1015</v>
      </c>
      <c r="C316" s="254">
        <f>data!BN90</f>
        <v>10118.39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1016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1017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100.83304716695284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1018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1000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1052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MultiCare Covington Medical Center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1002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1051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1006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1007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1008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1009</v>
      </c>
      <c r="C341" s="238">
        <f>data!BU85</f>
        <v>0</v>
      </c>
      <c r="D341" s="238">
        <f>data!BV85</f>
        <v>0</v>
      </c>
      <c r="E341" s="238">
        <f>data!BW85</f>
        <v>0</v>
      </c>
      <c r="F341" s="238">
        <f>data!BX85</f>
        <v>0</v>
      </c>
      <c r="G341" s="238">
        <f>data!BY85</f>
        <v>0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1010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1011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1012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1013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1014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1015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1016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1017</v>
      </c>
      <c r="C350" s="254">
        <f>data!BU92</f>
        <v>0</v>
      </c>
      <c r="D350" s="254">
        <f>data!BV92</f>
        <v>1180.9897990102008</v>
      </c>
      <c r="E350" s="254">
        <f>data!BW92</f>
        <v>0</v>
      </c>
      <c r="F350" s="254">
        <f>data!BX92</f>
        <v>29.006766993233008</v>
      </c>
      <c r="G350" s="254">
        <f>data!BY92</f>
        <v>410.23856176143823</v>
      </c>
      <c r="H350" s="254">
        <f>data!BZ92</f>
        <v>0</v>
      </c>
      <c r="I350" s="254">
        <f>data!CA92</f>
        <v>788.70780729219268</v>
      </c>
    </row>
    <row r="351" spans="1:9" ht="20.100000000000001" customHeight="1" x14ac:dyDescent="0.2">
      <c r="A351" s="230">
        <v>25</v>
      </c>
      <c r="B351" s="238" t="s">
        <v>1018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1000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1053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MultiCare Covington Medical Center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1002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1054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1006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30</v>
      </c>
      <c r="E362" s="260"/>
      <c r="F362" s="248"/>
      <c r="G362" s="248"/>
      <c r="H362" s="248"/>
      <c r="I362" s="261">
        <f>data!CE60</f>
        <v>393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3284358.1199999996</v>
      </c>
      <c r="E363" s="262"/>
      <c r="F363" s="262"/>
      <c r="G363" s="262"/>
      <c r="H363" s="262"/>
      <c r="I363" s="257">
        <f>data!CE61</f>
        <v>36156748.740000002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766881</v>
      </c>
      <c r="E364" s="262"/>
      <c r="F364" s="262"/>
      <c r="G364" s="262"/>
      <c r="H364" s="262"/>
      <c r="I364" s="257">
        <f>data!CE62</f>
        <v>8634652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1553736.02</v>
      </c>
      <c r="E365" s="262"/>
      <c r="F365" s="262"/>
      <c r="G365" s="262"/>
      <c r="H365" s="262"/>
      <c r="I365" s="257">
        <f>data!CE63</f>
        <v>3409792.33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-286752.27</v>
      </c>
      <c r="E366" s="262"/>
      <c r="F366" s="262"/>
      <c r="G366" s="262"/>
      <c r="H366" s="262"/>
      <c r="I366" s="257">
        <f>data!CE64</f>
        <v>9020679.8499999978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-12220179.17</v>
      </c>
      <c r="E368" s="262"/>
      <c r="F368" s="262"/>
      <c r="G368" s="262"/>
      <c r="H368" s="262"/>
      <c r="I368" s="257">
        <f>data!CE66</f>
        <v>22624328.689999983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1275791</v>
      </c>
      <c r="E369" s="262"/>
      <c r="F369" s="262"/>
      <c r="G369" s="262"/>
      <c r="H369" s="262"/>
      <c r="I369" s="257">
        <f>data!CE67</f>
        <v>4677490</v>
      </c>
    </row>
    <row r="370" spans="1:9" ht="20.100000000000001" customHeight="1" x14ac:dyDescent="0.2">
      <c r="A370" s="230">
        <v>13</v>
      </c>
      <c r="B370" s="238" t="s">
        <v>1007</v>
      </c>
      <c r="C370" s="257">
        <f>data!CB68</f>
        <v>0</v>
      </c>
      <c r="D370" s="257">
        <f>data!CC68</f>
        <v>15669.58</v>
      </c>
      <c r="E370" s="262"/>
      <c r="F370" s="262"/>
      <c r="G370" s="262"/>
      <c r="H370" s="262"/>
      <c r="I370" s="257">
        <f>data!CE68</f>
        <v>229456.47999999998</v>
      </c>
    </row>
    <row r="371" spans="1:9" ht="20.100000000000001" customHeight="1" x14ac:dyDescent="0.2">
      <c r="A371" s="230">
        <v>14</v>
      </c>
      <c r="B371" s="238" t="s">
        <v>1008</v>
      </c>
      <c r="C371" s="257">
        <f>data!CB69</f>
        <v>0</v>
      </c>
      <c r="D371" s="257">
        <f>data!CC69</f>
        <v>14207545.170000002</v>
      </c>
      <c r="E371" s="257">
        <f>data!CD69</f>
        <v>0</v>
      </c>
      <c r="F371" s="262"/>
      <c r="G371" s="262"/>
      <c r="H371" s="262"/>
      <c r="I371" s="257">
        <f>data!CE69</f>
        <v>20868909.840000004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1591.869999999999</v>
      </c>
      <c r="E372" s="238">
        <f>-data!CD84</f>
        <v>0</v>
      </c>
      <c r="F372" s="248"/>
      <c r="G372" s="248"/>
      <c r="H372" s="248"/>
      <c r="I372" s="238">
        <f>-data!CE84</f>
        <v>-6643959.9299999997</v>
      </c>
    </row>
    <row r="373" spans="1:9" ht="20.100000000000001" customHeight="1" x14ac:dyDescent="0.2">
      <c r="A373" s="230">
        <v>16</v>
      </c>
      <c r="B373" s="246" t="s">
        <v>1009</v>
      </c>
      <c r="C373" s="257">
        <f>data!CB85</f>
        <v>0</v>
      </c>
      <c r="D373" s="257">
        <f>data!CC85</f>
        <v>8598641.3200000003</v>
      </c>
      <c r="E373" s="257">
        <f>data!CD85</f>
        <v>0</v>
      </c>
      <c r="F373" s="262"/>
      <c r="G373" s="262"/>
      <c r="H373" s="262"/>
      <c r="I373" s="238">
        <f>data!CE85</f>
        <v>98978098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1010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1011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82690858.519999996</v>
      </c>
    </row>
    <row r="377" spans="1:9" ht="20.100000000000001" customHeight="1" x14ac:dyDescent="0.2">
      <c r="A377" s="230">
        <v>20</v>
      </c>
      <c r="B377" s="246" t="s">
        <v>1012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355665060.90999997</v>
      </c>
    </row>
    <row r="378" spans="1:9" ht="20.100000000000001" customHeight="1" x14ac:dyDescent="0.2">
      <c r="A378" s="230">
        <v>21</v>
      </c>
      <c r="B378" s="246" t="s">
        <v>1013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438355919.42999995</v>
      </c>
    </row>
    <row r="379" spans="1:9" ht="20.100000000000001" customHeight="1" x14ac:dyDescent="0.2">
      <c r="A379" s="230" t="s">
        <v>1014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1015</v>
      </c>
      <c r="C380" s="254">
        <f>data!CB90</f>
        <v>0</v>
      </c>
      <c r="D380" s="254">
        <f>data!CC90</f>
        <v>169</v>
      </c>
      <c r="E380" s="248"/>
      <c r="F380" s="248"/>
      <c r="G380" s="248"/>
      <c r="H380" s="248"/>
      <c r="I380" s="238">
        <f>data!CE90</f>
        <v>102723.69499999998</v>
      </c>
    </row>
    <row r="381" spans="1:9" ht="20.100000000000001" customHeight="1" x14ac:dyDescent="0.2">
      <c r="A381" s="230">
        <v>23</v>
      </c>
      <c r="B381" s="238" t="s">
        <v>1016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37396</v>
      </c>
    </row>
    <row r="382" spans="1:9" ht="20.100000000000001" customHeight="1" x14ac:dyDescent="0.2">
      <c r="A382" s="230">
        <v>24</v>
      </c>
      <c r="B382" s="238" t="s">
        <v>1017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54704.000000000007</v>
      </c>
    </row>
    <row r="383" spans="1:9" ht="20.100000000000001" customHeight="1" x14ac:dyDescent="0.2">
      <c r="A383" s="230">
        <v>25</v>
      </c>
      <c r="B383" s="238" t="s">
        <v>1018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181723.08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130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4" transitionEvaluation="1" transitionEntry="1" codeName="Sheet1">
    <tabColor rgb="FF92D050"/>
    <pageSetUpPr autoPageBreaks="0" fitToPage="1"/>
  </sheetPr>
  <dimension ref="A1:CF716"/>
  <sheetViews>
    <sheetView topLeftCell="A14" zoomScaleNormal="100" workbookViewId="0">
      <selection activeCell="I30" sqref="I3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1055</v>
      </c>
    </row>
    <row r="6" spans="1:5" x14ac:dyDescent="0.25">
      <c r="A6" s="11" t="s">
        <v>1056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4" x14ac:dyDescent="0.25">
      <c r="A37" s="318" t="s">
        <v>1057</v>
      </c>
      <c r="B37" s="319"/>
      <c r="C37" s="320"/>
      <c r="D37" s="321"/>
      <c r="E37" s="321"/>
      <c r="F37" s="321"/>
      <c r="G37" s="322"/>
    </row>
    <row r="38" spans="1:84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4" x14ac:dyDescent="0.25">
      <c r="A39" s="324" t="s">
        <v>1058</v>
      </c>
      <c r="B39" s="321"/>
      <c r="C39" s="320"/>
      <c r="D39" s="321"/>
      <c r="E39" s="321"/>
      <c r="F39" s="321"/>
      <c r="G39" s="322"/>
    </row>
    <row r="40" spans="1:84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4" x14ac:dyDescent="0.25">
      <c r="C41" s="13"/>
    </row>
    <row r="42" spans="1:84" x14ac:dyDescent="0.25">
      <c r="A42" s="11" t="s">
        <v>32</v>
      </c>
      <c r="C42" s="13"/>
      <c r="F42" s="313" t="s">
        <v>33</v>
      </c>
    </row>
    <row r="43" spans="1:84" x14ac:dyDescent="0.25">
      <c r="A43" s="313" t="s">
        <v>34</v>
      </c>
      <c r="C43" s="13"/>
    </row>
    <row r="44" spans="1:84" x14ac:dyDescent="0.25">
      <c r="A44" s="16"/>
      <c r="B44" s="16"/>
      <c r="C44" s="329">
        <v>6010</v>
      </c>
      <c r="D44" s="329">
        <v>6030</v>
      </c>
      <c r="E44" s="329">
        <v>6070</v>
      </c>
      <c r="F44" s="329">
        <v>6100</v>
      </c>
      <c r="G44" s="329">
        <v>6120</v>
      </c>
      <c r="H44" s="329">
        <v>6140</v>
      </c>
      <c r="I44" s="329">
        <v>6150</v>
      </c>
      <c r="J44" s="329">
        <v>6170</v>
      </c>
      <c r="K44" s="329">
        <v>6200</v>
      </c>
      <c r="L44" s="329">
        <v>6210</v>
      </c>
      <c r="M44" s="329">
        <v>6330</v>
      </c>
      <c r="N44" s="329">
        <v>6400</v>
      </c>
      <c r="O44" s="329">
        <v>7010</v>
      </c>
      <c r="P44" s="329">
        <v>7020</v>
      </c>
      <c r="Q44" s="329">
        <v>7030</v>
      </c>
      <c r="R44" s="329">
        <v>7040</v>
      </c>
      <c r="S44" s="329">
        <v>7050</v>
      </c>
      <c r="T44" s="329">
        <v>7060</v>
      </c>
      <c r="U44" s="329">
        <v>7070</v>
      </c>
      <c r="V44" s="329">
        <v>7110</v>
      </c>
      <c r="W44" s="329">
        <v>7120</v>
      </c>
      <c r="X44" s="329">
        <v>7130</v>
      </c>
      <c r="Y44" s="329">
        <v>7140</v>
      </c>
      <c r="Z44" s="329">
        <v>7150</v>
      </c>
      <c r="AA44" s="329">
        <v>7160</v>
      </c>
      <c r="AB44" s="329">
        <v>7170</v>
      </c>
      <c r="AC44" s="329">
        <v>7180</v>
      </c>
      <c r="AD44" s="329">
        <v>7190</v>
      </c>
      <c r="AE44" s="329">
        <v>7200</v>
      </c>
      <c r="AF44" s="329">
        <v>7220</v>
      </c>
      <c r="AG44" s="329">
        <v>7230</v>
      </c>
      <c r="AH44" s="329">
        <v>7240</v>
      </c>
      <c r="AI44" s="329">
        <v>7250</v>
      </c>
      <c r="AJ44" s="329">
        <v>7260</v>
      </c>
      <c r="AK44" s="329">
        <v>7310</v>
      </c>
      <c r="AL44" s="329">
        <v>7320</v>
      </c>
      <c r="AM44" s="329">
        <v>7330</v>
      </c>
      <c r="AN44" s="329">
        <v>7340</v>
      </c>
      <c r="AO44" s="329">
        <v>7350</v>
      </c>
      <c r="AP44" s="329">
        <v>7380</v>
      </c>
      <c r="AQ44" s="329">
        <v>7390</v>
      </c>
      <c r="AR44" s="329">
        <v>7400</v>
      </c>
      <c r="AS44" s="329">
        <v>7410</v>
      </c>
      <c r="AT44" s="329">
        <v>7420</v>
      </c>
      <c r="AU44" s="329">
        <v>7430</v>
      </c>
      <c r="AV44" s="329">
        <v>7490</v>
      </c>
      <c r="AW44" s="329">
        <v>8200</v>
      </c>
      <c r="AX44" s="329">
        <v>8310</v>
      </c>
      <c r="AY44" s="329">
        <v>8320</v>
      </c>
      <c r="AZ44" s="329">
        <v>8330</v>
      </c>
      <c r="BA44" s="329">
        <v>8350</v>
      </c>
      <c r="BB44" s="329">
        <v>8360</v>
      </c>
      <c r="BC44" s="329">
        <v>8370</v>
      </c>
      <c r="BD44" s="329">
        <v>8420</v>
      </c>
      <c r="BE44" s="329">
        <v>8430</v>
      </c>
      <c r="BF44" s="329">
        <v>8460</v>
      </c>
      <c r="BG44" s="329">
        <v>8470</v>
      </c>
      <c r="BH44" s="329">
        <v>8480</v>
      </c>
      <c r="BI44" s="329">
        <v>8490</v>
      </c>
      <c r="BJ44" s="329">
        <v>8510</v>
      </c>
      <c r="BK44" s="329">
        <v>8530</v>
      </c>
      <c r="BL44" s="329">
        <v>8560</v>
      </c>
      <c r="BM44" s="329">
        <v>8590</v>
      </c>
      <c r="BN44" s="329">
        <v>8610</v>
      </c>
      <c r="BO44" s="329">
        <v>8620</v>
      </c>
      <c r="BP44" s="329">
        <v>8630</v>
      </c>
      <c r="BQ44" s="329">
        <v>8640</v>
      </c>
      <c r="BR44" s="329">
        <v>8650</v>
      </c>
      <c r="BS44" s="329">
        <v>8660</v>
      </c>
      <c r="BT44" s="329">
        <v>8670</v>
      </c>
      <c r="BU44" s="329">
        <v>8680</v>
      </c>
      <c r="BV44" s="329">
        <v>8690</v>
      </c>
      <c r="BW44" s="329">
        <v>8700</v>
      </c>
      <c r="BX44" s="329">
        <v>8710</v>
      </c>
      <c r="BY44" s="329">
        <v>8720</v>
      </c>
      <c r="BZ44" s="329">
        <v>8730</v>
      </c>
      <c r="CA44" s="329">
        <v>8740</v>
      </c>
      <c r="CB44" s="329">
        <v>8770</v>
      </c>
      <c r="CC44" s="329">
        <v>8790</v>
      </c>
      <c r="CD44" s="18" t="s">
        <v>114</v>
      </c>
      <c r="CE44" s="329">
        <v>9999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931334.66000000015</v>
      </c>
      <c r="E47" s="273">
        <v>515499.59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273547.13</v>
      </c>
      <c r="Q47" s="273">
        <v>0</v>
      </c>
      <c r="R47" s="273">
        <v>150822.25</v>
      </c>
      <c r="S47" s="273">
        <v>140815.76999999999</v>
      </c>
      <c r="T47" s="273">
        <v>0</v>
      </c>
      <c r="U47" s="273">
        <v>419125.63</v>
      </c>
      <c r="V47" s="273">
        <v>0</v>
      </c>
      <c r="W47" s="273">
        <v>248860.03000000003</v>
      </c>
      <c r="X47" s="273">
        <v>143843.68</v>
      </c>
      <c r="Y47" s="273">
        <v>287818.58</v>
      </c>
      <c r="Z47" s="273">
        <v>21813.530000000002</v>
      </c>
      <c r="AA47" s="273">
        <v>0</v>
      </c>
      <c r="AB47" s="273">
        <v>308826.3</v>
      </c>
      <c r="AC47" s="273">
        <v>130668.54999999999</v>
      </c>
      <c r="AD47" s="273">
        <v>0</v>
      </c>
      <c r="AE47" s="273">
        <v>65343.94</v>
      </c>
      <c r="AF47" s="273">
        <v>0</v>
      </c>
      <c r="AG47" s="273">
        <v>1344599.2599999998</v>
      </c>
      <c r="AH47" s="273">
        <v>0</v>
      </c>
      <c r="AI47" s="273">
        <v>140163.47</v>
      </c>
      <c r="AJ47" s="273">
        <v>23732.000000000004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43658.259999999995</v>
      </c>
      <c r="AW47" s="273">
        <v>236346.98</v>
      </c>
      <c r="AX47" s="273">
        <v>0</v>
      </c>
      <c r="AY47" s="273">
        <v>210988.25</v>
      </c>
      <c r="AZ47" s="273">
        <v>0</v>
      </c>
      <c r="BA47" s="273">
        <v>0</v>
      </c>
      <c r="BB47" s="273">
        <v>106395.98000000001</v>
      </c>
      <c r="BC47" s="273">
        <v>0</v>
      </c>
      <c r="BD47" s="273">
        <v>45797.490000000005</v>
      </c>
      <c r="BE47" s="273">
        <v>187731.53</v>
      </c>
      <c r="BF47" s="273">
        <v>300811.13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354213.40000000008</v>
      </c>
      <c r="BM47" s="273">
        <v>0</v>
      </c>
      <c r="BN47" s="273">
        <v>153303.27000000002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39097.79</v>
      </c>
      <c r="BY47" s="273">
        <v>25078.53</v>
      </c>
      <c r="BZ47" s="273">
        <v>0</v>
      </c>
      <c r="CA47" s="273">
        <v>0</v>
      </c>
      <c r="CB47" s="273">
        <v>0</v>
      </c>
      <c r="CC47" s="273">
        <v>428511.41999999993</v>
      </c>
      <c r="CD47" s="16"/>
      <c r="CE47" s="25">
        <v>7278748.4000000022</v>
      </c>
      <c r="CF47" s="11">
        <v>7278748.3999999985</v>
      </c>
    </row>
    <row r="48" spans="1:84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4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25">
      <c r="A51" s="21" t="s">
        <v>233</v>
      </c>
      <c r="B51" s="273">
        <v>0</v>
      </c>
      <c r="C51" s="273">
        <v>0</v>
      </c>
      <c r="D51" s="273">
        <v>748135.94000000006</v>
      </c>
      <c r="E51" s="273">
        <v>70221.490000000005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404829.42</v>
      </c>
      <c r="P51" s="273">
        <v>429720.29000000004</v>
      </c>
      <c r="Q51" s="273">
        <v>0</v>
      </c>
      <c r="R51" s="273">
        <v>145503.76999999999</v>
      </c>
      <c r="S51" s="273">
        <v>100733.26000000001</v>
      </c>
      <c r="T51" s="273">
        <v>0</v>
      </c>
      <c r="U51" s="273">
        <v>210865.38999999996</v>
      </c>
      <c r="V51" s="273">
        <v>0</v>
      </c>
      <c r="W51" s="273">
        <v>104668.28</v>
      </c>
      <c r="X51" s="273">
        <v>133401.79999999999</v>
      </c>
      <c r="Y51" s="273">
        <v>70499.64</v>
      </c>
      <c r="Z51" s="273">
        <v>0</v>
      </c>
      <c r="AA51" s="273">
        <v>0</v>
      </c>
      <c r="AB51" s="273">
        <v>64555.42</v>
      </c>
      <c r="AC51" s="273">
        <v>18132.849999999999</v>
      </c>
      <c r="AD51" s="273">
        <v>0</v>
      </c>
      <c r="AE51" s="273">
        <v>9288.7000000000007</v>
      </c>
      <c r="AF51" s="273">
        <v>0</v>
      </c>
      <c r="AG51" s="273">
        <v>437862.44</v>
      </c>
      <c r="AH51" s="273">
        <v>0</v>
      </c>
      <c r="AI51" s="273">
        <v>31535.55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38295.909999999996</v>
      </c>
      <c r="AW51" s="273">
        <v>0</v>
      </c>
      <c r="AX51" s="273">
        <v>0</v>
      </c>
      <c r="AY51" s="273">
        <v>86208.31</v>
      </c>
      <c r="AZ51" s="273">
        <v>0</v>
      </c>
      <c r="BA51" s="273">
        <v>0</v>
      </c>
      <c r="BB51" s="273">
        <v>0</v>
      </c>
      <c r="BC51" s="273">
        <v>0</v>
      </c>
      <c r="BD51" s="273">
        <v>29272.880000000001</v>
      </c>
      <c r="BE51" s="273">
        <v>195876.54</v>
      </c>
      <c r="BF51" s="273">
        <v>54470.049999999996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605413.38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4566.8100000000004</v>
      </c>
      <c r="BZ51" s="273">
        <v>0</v>
      </c>
      <c r="CA51" s="273">
        <v>0</v>
      </c>
      <c r="CB51" s="273">
        <v>0</v>
      </c>
      <c r="CC51" s="273">
        <v>6766.5899999999947</v>
      </c>
      <c r="CD51" s="16"/>
      <c r="CE51" s="25">
        <v>4000824.7099999995</v>
      </c>
      <c r="CF51" s="11">
        <v>4000824.7100000009</v>
      </c>
    </row>
    <row r="52" spans="1:84" x14ac:dyDescent="0.25">
      <c r="A52" s="31" t="s">
        <v>234</v>
      </c>
      <c r="B52" s="330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4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25">
      <c r="A55" s="21" t="s">
        <v>235</v>
      </c>
      <c r="B55" s="16"/>
      <c r="C55" s="329">
        <v>6010</v>
      </c>
      <c r="D55" s="329">
        <v>6030</v>
      </c>
      <c r="E55" s="329">
        <v>6070</v>
      </c>
      <c r="F55" s="329">
        <v>6100</v>
      </c>
      <c r="G55" s="329">
        <v>6120</v>
      </c>
      <c r="H55" s="329">
        <v>6140</v>
      </c>
      <c r="I55" s="329">
        <v>6150</v>
      </c>
      <c r="J55" s="329">
        <v>6170</v>
      </c>
      <c r="K55" s="329">
        <v>6200</v>
      </c>
      <c r="L55" s="329">
        <v>6210</v>
      </c>
      <c r="M55" s="329">
        <v>6330</v>
      </c>
      <c r="N55" s="329">
        <v>6400</v>
      </c>
      <c r="O55" s="329">
        <v>7010</v>
      </c>
      <c r="P55" s="329">
        <v>7020</v>
      </c>
      <c r="Q55" s="329">
        <v>7030</v>
      </c>
      <c r="R55" s="329">
        <v>7040</v>
      </c>
      <c r="S55" s="329">
        <v>7050</v>
      </c>
      <c r="T55" s="329">
        <v>7060</v>
      </c>
      <c r="U55" s="329">
        <v>7070</v>
      </c>
      <c r="V55" s="329">
        <v>7110</v>
      </c>
      <c r="W55" s="329">
        <v>7120</v>
      </c>
      <c r="X55" s="329">
        <v>7130</v>
      </c>
      <c r="Y55" s="329">
        <v>7140</v>
      </c>
      <c r="Z55" s="329">
        <v>7150</v>
      </c>
      <c r="AA55" s="329">
        <v>7160</v>
      </c>
      <c r="AB55" s="329">
        <v>7170</v>
      </c>
      <c r="AC55" s="329">
        <v>7180</v>
      </c>
      <c r="AD55" s="329">
        <v>7190</v>
      </c>
      <c r="AE55" s="329">
        <v>7200</v>
      </c>
      <c r="AF55" s="329">
        <v>7220</v>
      </c>
      <c r="AG55" s="329">
        <v>7230</v>
      </c>
      <c r="AH55" s="329">
        <v>7240</v>
      </c>
      <c r="AI55" s="329">
        <v>7250</v>
      </c>
      <c r="AJ55" s="329">
        <v>7260</v>
      </c>
      <c r="AK55" s="329">
        <v>7310</v>
      </c>
      <c r="AL55" s="329">
        <v>7320</v>
      </c>
      <c r="AM55" s="329">
        <v>7330</v>
      </c>
      <c r="AN55" s="329">
        <v>7340</v>
      </c>
      <c r="AO55" s="329">
        <v>7350</v>
      </c>
      <c r="AP55" s="329">
        <v>7380</v>
      </c>
      <c r="AQ55" s="329">
        <v>7390</v>
      </c>
      <c r="AR55" s="329">
        <v>7400</v>
      </c>
      <c r="AS55" s="329">
        <v>7410</v>
      </c>
      <c r="AT55" s="329">
        <v>7420</v>
      </c>
      <c r="AU55" s="329">
        <v>7430</v>
      </c>
      <c r="AV55" s="329">
        <v>7490</v>
      </c>
      <c r="AW55" s="329">
        <v>8200</v>
      </c>
      <c r="AX55" s="329">
        <v>8310</v>
      </c>
      <c r="AY55" s="329">
        <v>8320</v>
      </c>
      <c r="AZ55" s="329">
        <v>8330</v>
      </c>
      <c r="BA55" s="329">
        <v>8350</v>
      </c>
      <c r="BB55" s="329">
        <v>8360</v>
      </c>
      <c r="BC55" s="329">
        <v>8370</v>
      </c>
      <c r="BD55" s="329">
        <v>8420</v>
      </c>
      <c r="BE55" s="329">
        <v>8430</v>
      </c>
      <c r="BF55" s="329">
        <v>8460</v>
      </c>
      <c r="BG55" s="329">
        <v>8470</v>
      </c>
      <c r="BH55" s="329">
        <v>8480</v>
      </c>
      <c r="BI55" s="329">
        <v>8490</v>
      </c>
      <c r="BJ55" s="329">
        <v>8510</v>
      </c>
      <c r="BK55" s="329">
        <v>8530</v>
      </c>
      <c r="BL55" s="329">
        <v>8560</v>
      </c>
      <c r="BM55" s="329">
        <v>8590</v>
      </c>
      <c r="BN55" s="329">
        <v>8610</v>
      </c>
      <c r="BO55" s="329">
        <v>8620</v>
      </c>
      <c r="BP55" s="329">
        <v>8630</v>
      </c>
      <c r="BQ55" s="329">
        <v>8640</v>
      </c>
      <c r="BR55" s="329">
        <v>8650</v>
      </c>
      <c r="BS55" s="329">
        <v>8660</v>
      </c>
      <c r="BT55" s="329">
        <v>8670</v>
      </c>
      <c r="BU55" s="329">
        <v>8680</v>
      </c>
      <c r="BV55" s="329">
        <v>8690</v>
      </c>
      <c r="BW55" s="329">
        <v>8700</v>
      </c>
      <c r="BX55" s="329">
        <v>8710</v>
      </c>
      <c r="BY55" s="329">
        <v>8720</v>
      </c>
      <c r="BZ55" s="329">
        <v>8730</v>
      </c>
      <c r="CA55" s="329">
        <v>8740</v>
      </c>
      <c r="CB55" s="329">
        <v>8770</v>
      </c>
      <c r="CC55" s="329">
        <v>8790</v>
      </c>
      <c r="CD55" s="18" t="s">
        <v>114</v>
      </c>
      <c r="CE55" s="329">
        <v>9999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4" x14ac:dyDescent="0.25">
      <c r="A59" s="31" t="s">
        <v>260</v>
      </c>
      <c r="B59" s="25"/>
      <c r="C59" s="273">
        <v>0</v>
      </c>
      <c r="D59" s="273">
        <v>5263</v>
      </c>
      <c r="E59" s="273">
        <v>3277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273">
        <v>0</v>
      </c>
      <c r="Q59" s="273">
        <v>0</v>
      </c>
      <c r="R59" s="273">
        <v>0</v>
      </c>
      <c r="S59" s="331">
        <v>0</v>
      </c>
      <c r="T59" s="331">
        <v>0</v>
      </c>
      <c r="U59" s="273">
        <v>0</v>
      </c>
      <c r="V59" s="273">
        <v>0</v>
      </c>
      <c r="W59" s="273">
        <v>0</v>
      </c>
      <c r="X59" s="273">
        <v>0</v>
      </c>
      <c r="Y59" s="273">
        <v>0</v>
      </c>
      <c r="Z59" s="273">
        <v>0</v>
      </c>
      <c r="AA59" s="273">
        <v>0</v>
      </c>
      <c r="AB59" s="331">
        <v>0</v>
      </c>
      <c r="AC59" s="273">
        <v>0</v>
      </c>
      <c r="AD59" s="273">
        <v>0</v>
      </c>
      <c r="AE59" s="273">
        <v>0</v>
      </c>
      <c r="AF59" s="273">
        <v>0</v>
      </c>
      <c r="AG59" s="273">
        <v>0</v>
      </c>
      <c r="AH59" s="273">
        <v>0</v>
      </c>
      <c r="AI59" s="273">
        <v>0</v>
      </c>
      <c r="AJ59" s="273">
        <v>0</v>
      </c>
      <c r="AK59" s="273">
        <v>0</v>
      </c>
      <c r="AL59" s="273">
        <v>0</v>
      </c>
      <c r="AM59" s="273">
        <v>0</v>
      </c>
      <c r="AN59" s="273">
        <v>0</v>
      </c>
      <c r="AO59" s="273">
        <v>0</v>
      </c>
      <c r="AP59" s="273">
        <v>0</v>
      </c>
      <c r="AQ59" s="273">
        <v>0</v>
      </c>
      <c r="AR59" s="273">
        <v>0</v>
      </c>
      <c r="AS59" s="273">
        <v>0</v>
      </c>
      <c r="AT59" s="273">
        <v>0</v>
      </c>
      <c r="AU59" s="273">
        <v>0</v>
      </c>
      <c r="AV59" s="273">
        <v>0</v>
      </c>
      <c r="AW59" s="331">
        <v>0</v>
      </c>
      <c r="AX59" s="331">
        <v>0</v>
      </c>
      <c r="AY59" s="332">
        <v>0</v>
      </c>
      <c r="AZ59" s="332">
        <v>0</v>
      </c>
      <c r="BA59" s="331">
        <v>0</v>
      </c>
      <c r="BB59" s="331">
        <v>0</v>
      </c>
      <c r="BC59" s="331">
        <v>0</v>
      </c>
      <c r="BD59" s="331">
        <v>0</v>
      </c>
      <c r="BE59" s="332">
        <v>102723.69499999998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11">
        <v>111263.69499999998</v>
      </c>
    </row>
    <row r="60" spans="1:84" s="201" customFormat="1" ht="15.75" customHeight="1" x14ac:dyDescent="0.25">
      <c r="A60" s="207" t="s">
        <v>261</v>
      </c>
      <c r="B60" s="208"/>
      <c r="C60" s="273">
        <v>1.1634431505255558</v>
      </c>
      <c r="D60" s="273">
        <v>42.138034240803009</v>
      </c>
      <c r="E60" s="273">
        <v>21.684576024426772</v>
      </c>
      <c r="F60" s="273">
        <v>0</v>
      </c>
      <c r="G60" s="273">
        <v>0</v>
      </c>
      <c r="H60" s="273">
        <v>11.79709999838396</v>
      </c>
      <c r="I60" s="273">
        <v>4.7983513692057054</v>
      </c>
      <c r="J60" s="273">
        <v>6.1226698621749769</v>
      </c>
      <c r="K60" s="273">
        <v>17.595113696219848</v>
      </c>
      <c r="L60" s="273">
        <v>0</v>
      </c>
      <c r="M60" s="273">
        <v>3.0504993146506174</v>
      </c>
      <c r="N60" s="273">
        <v>6.3592123278959996</v>
      </c>
      <c r="O60" s="273">
        <v>16.352915751184533</v>
      </c>
      <c r="P60" s="273">
        <v>0.95711095877299857</v>
      </c>
      <c r="Q60" s="273">
        <v>11.007768491642775</v>
      </c>
      <c r="R60" s="273">
        <v>4.9930376705488992</v>
      </c>
      <c r="S60" s="273">
        <v>0</v>
      </c>
      <c r="T60" s="273">
        <v>53.809234924135716</v>
      </c>
      <c r="U60" s="273">
        <v>4.8687301363193525</v>
      </c>
      <c r="V60" s="273">
        <v>6.1853773964129628</v>
      </c>
      <c r="W60" s="273">
        <v>0</v>
      </c>
      <c r="X60" s="273">
        <v>0</v>
      </c>
      <c r="Y60" s="273">
        <v>3.9836808213720984</v>
      </c>
      <c r="Z60" s="273">
        <v>9.7991034233151915</v>
      </c>
      <c r="AA60" s="273">
        <v>9.8155102726280106</v>
      </c>
      <c r="AB60" s="273">
        <v>0</v>
      </c>
      <c r="AC60" s="273">
        <v>4.113933561080283</v>
      </c>
      <c r="AD60" s="273">
        <v>2.0905595887547181</v>
      </c>
      <c r="AE60" s="273">
        <v>6.8940842456309479</v>
      </c>
      <c r="AF60" s="273">
        <v>13.72291986113385</v>
      </c>
      <c r="AG60" s="273">
        <v>2.5872479448510624</v>
      </c>
      <c r="AH60" s="273">
        <v>5.8918089033024916</v>
      </c>
      <c r="AI60" s="273">
        <v>1.4919828765079475</v>
      </c>
      <c r="AJ60" s="273">
        <v>0.68000205470136965</v>
      </c>
      <c r="AK60" s="273">
        <v>17.710062326341088</v>
      </c>
      <c r="AL60" s="273">
        <v>0</v>
      </c>
      <c r="AM60" s="273">
        <v>0</v>
      </c>
      <c r="AN60" s="273">
        <v>0</v>
      </c>
      <c r="AO60" s="273">
        <v>0</v>
      </c>
      <c r="AP60" s="273">
        <v>0</v>
      </c>
      <c r="AQ60" s="273">
        <v>0</v>
      </c>
      <c r="AR60" s="273">
        <v>0</v>
      </c>
      <c r="AS60" s="273">
        <v>0</v>
      </c>
      <c r="AT60" s="273">
        <v>0</v>
      </c>
      <c r="AU60" s="273">
        <v>0</v>
      </c>
      <c r="AV60" s="273">
        <v>0</v>
      </c>
      <c r="AW60" s="273">
        <v>0</v>
      </c>
      <c r="AX60" s="273">
        <v>0</v>
      </c>
      <c r="AY60" s="273">
        <v>0</v>
      </c>
      <c r="AZ60" s="273">
        <v>0</v>
      </c>
      <c r="BA60" s="273">
        <v>0</v>
      </c>
      <c r="BB60" s="273">
        <v>0</v>
      </c>
      <c r="BC60" s="273">
        <v>0</v>
      </c>
      <c r="BD60" s="273">
        <v>0</v>
      </c>
      <c r="BE60" s="273">
        <v>0</v>
      </c>
      <c r="BF60" s="273">
        <v>0</v>
      </c>
      <c r="BG60" s="273">
        <v>0</v>
      </c>
      <c r="BH60" s="273">
        <v>0</v>
      </c>
      <c r="BI60" s="273">
        <v>0</v>
      </c>
      <c r="BJ60" s="273">
        <v>0</v>
      </c>
      <c r="BK60" s="273">
        <v>0</v>
      </c>
      <c r="BL60" s="273">
        <v>0</v>
      </c>
      <c r="BM60" s="273">
        <v>0</v>
      </c>
      <c r="BN60" s="273">
        <v>0</v>
      </c>
      <c r="BO60" s="273">
        <v>0</v>
      </c>
      <c r="BP60" s="273">
        <v>0</v>
      </c>
      <c r="BQ60" s="273">
        <v>0</v>
      </c>
      <c r="BR60" s="273">
        <v>0</v>
      </c>
      <c r="BS60" s="273">
        <v>0</v>
      </c>
      <c r="BT60" s="273">
        <v>0</v>
      </c>
      <c r="BU60" s="273">
        <v>0</v>
      </c>
      <c r="BV60" s="273">
        <v>0</v>
      </c>
      <c r="BW60" s="273">
        <v>0</v>
      </c>
      <c r="BX60" s="273">
        <v>0</v>
      </c>
      <c r="BY60" s="273">
        <v>0</v>
      </c>
      <c r="BZ60" s="273">
        <v>0</v>
      </c>
      <c r="CA60" s="273">
        <v>0</v>
      </c>
      <c r="CB60" s="273">
        <v>0</v>
      </c>
      <c r="CC60" s="273">
        <v>0</v>
      </c>
      <c r="CD60" s="209" t="s">
        <v>247</v>
      </c>
      <c r="CE60" s="227">
        <v>291.66407119292279</v>
      </c>
    </row>
    <row r="61" spans="1:84" x14ac:dyDescent="0.25">
      <c r="A61" s="31" t="s">
        <v>262</v>
      </c>
      <c r="B61" s="16"/>
      <c r="C61" s="273">
        <v>0</v>
      </c>
      <c r="D61" s="273">
        <v>5326150.3599999994</v>
      </c>
      <c r="E61" s="273">
        <v>2547793.6200000006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3">
        <v>1602309.0399999998</v>
      </c>
      <c r="Q61" s="273">
        <v>0</v>
      </c>
      <c r="R61" s="273">
        <v>849611.54999999993</v>
      </c>
      <c r="S61" s="273">
        <v>450459.81</v>
      </c>
      <c r="T61" s="273">
        <v>0</v>
      </c>
      <c r="U61" s="273">
        <v>1461348.33</v>
      </c>
      <c r="V61" s="273">
        <v>0</v>
      </c>
      <c r="W61" s="273">
        <v>1091584.8399999999</v>
      </c>
      <c r="X61" s="273">
        <v>824914.9</v>
      </c>
      <c r="Y61" s="273">
        <v>1400204.95</v>
      </c>
      <c r="Z61" s="273">
        <v>57990.450000000004</v>
      </c>
      <c r="AA61" s="273">
        <v>0</v>
      </c>
      <c r="AB61" s="273">
        <v>1479372.5599999998</v>
      </c>
      <c r="AC61" s="273">
        <v>544899.47000000009</v>
      </c>
      <c r="AD61" s="273">
        <v>0</v>
      </c>
      <c r="AE61" s="273">
        <v>301384.88000000006</v>
      </c>
      <c r="AF61" s="273">
        <v>0</v>
      </c>
      <c r="AG61" s="273">
        <v>6873875.3100000005</v>
      </c>
      <c r="AH61" s="273">
        <v>0</v>
      </c>
      <c r="AI61" s="273">
        <v>699540.19000000006</v>
      </c>
      <c r="AJ61" s="273">
        <v>125066.32</v>
      </c>
      <c r="AK61" s="273">
        <v>0</v>
      </c>
      <c r="AL61" s="273">
        <v>0</v>
      </c>
      <c r="AM61" s="273">
        <v>0</v>
      </c>
      <c r="AN61" s="273">
        <v>0</v>
      </c>
      <c r="AO61" s="273">
        <v>0</v>
      </c>
      <c r="AP61" s="273">
        <v>0</v>
      </c>
      <c r="AQ61" s="273">
        <v>0</v>
      </c>
      <c r="AR61" s="273">
        <v>0</v>
      </c>
      <c r="AS61" s="273">
        <v>0</v>
      </c>
      <c r="AT61" s="273">
        <v>0</v>
      </c>
      <c r="AU61" s="273">
        <v>0</v>
      </c>
      <c r="AV61" s="273">
        <v>422069.44</v>
      </c>
      <c r="AW61" s="273">
        <v>1138722.6100000001</v>
      </c>
      <c r="AX61" s="273">
        <v>0</v>
      </c>
      <c r="AY61" s="273">
        <v>603357.87</v>
      </c>
      <c r="AZ61" s="273">
        <v>0</v>
      </c>
      <c r="BA61" s="273">
        <v>0</v>
      </c>
      <c r="BB61" s="273">
        <v>449764.13</v>
      </c>
      <c r="BC61" s="273">
        <v>0</v>
      </c>
      <c r="BD61" s="273">
        <v>114295.91000000003</v>
      </c>
      <c r="BE61" s="273">
        <v>726711.47000000009</v>
      </c>
      <c r="BF61" s="273">
        <v>756164.09</v>
      </c>
      <c r="BG61" s="273">
        <v>0</v>
      </c>
      <c r="BH61" s="273">
        <v>0</v>
      </c>
      <c r="BI61" s="273">
        <v>0</v>
      </c>
      <c r="BJ61" s="273">
        <v>0</v>
      </c>
      <c r="BK61" s="273">
        <v>0</v>
      </c>
      <c r="BL61" s="273">
        <v>976428.11000000034</v>
      </c>
      <c r="BM61" s="273">
        <v>0</v>
      </c>
      <c r="BN61" s="273">
        <v>1032773.6099999999</v>
      </c>
      <c r="BO61" s="273">
        <v>0</v>
      </c>
      <c r="BP61" s="273">
        <v>0</v>
      </c>
      <c r="BQ61" s="273">
        <v>0</v>
      </c>
      <c r="BR61" s="273">
        <v>0</v>
      </c>
      <c r="BS61" s="273">
        <v>0</v>
      </c>
      <c r="BT61" s="273">
        <v>0</v>
      </c>
      <c r="BU61" s="273">
        <v>0</v>
      </c>
      <c r="BV61" s="273">
        <v>0</v>
      </c>
      <c r="BW61" s="273">
        <v>0</v>
      </c>
      <c r="BX61" s="273">
        <v>215827.96</v>
      </c>
      <c r="BY61" s="273">
        <v>101066.81</v>
      </c>
      <c r="BZ61" s="273">
        <v>0</v>
      </c>
      <c r="CA61" s="273">
        <v>0</v>
      </c>
      <c r="CB61" s="273">
        <v>0</v>
      </c>
      <c r="CC61" s="273">
        <v>1993926.0599999998</v>
      </c>
      <c r="CD61" s="24" t="s">
        <v>247</v>
      </c>
      <c r="CE61" s="25">
        <v>34167614.649999999</v>
      </c>
      <c r="CF61" s="11">
        <v>34167614.650000013</v>
      </c>
    </row>
    <row r="62" spans="1:84" x14ac:dyDescent="0.25">
      <c r="A62" s="31" t="s">
        <v>10</v>
      </c>
      <c r="B62" s="16"/>
      <c r="C62" s="25">
        <v>0</v>
      </c>
      <c r="D62" s="25">
        <v>931335</v>
      </c>
      <c r="E62" s="25">
        <v>515500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273547</v>
      </c>
      <c r="Q62" s="25">
        <v>0</v>
      </c>
      <c r="R62" s="25">
        <v>150822</v>
      </c>
      <c r="S62" s="25">
        <v>140816</v>
      </c>
      <c r="T62" s="25">
        <v>0</v>
      </c>
      <c r="U62" s="25">
        <v>419126</v>
      </c>
      <c r="V62" s="25">
        <v>0</v>
      </c>
      <c r="W62" s="25">
        <v>248860</v>
      </c>
      <c r="X62" s="25">
        <v>143844</v>
      </c>
      <c r="Y62" s="25">
        <v>287819</v>
      </c>
      <c r="Z62" s="25">
        <v>21814</v>
      </c>
      <c r="AA62" s="25">
        <v>0</v>
      </c>
      <c r="AB62" s="25">
        <v>308826</v>
      </c>
      <c r="AC62" s="25">
        <v>130669</v>
      </c>
      <c r="AD62" s="25">
        <v>0</v>
      </c>
      <c r="AE62" s="25">
        <v>65344</v>
      </c>
      <c r="AF62" s="25">
        <v>0</v>
      </c>
      <c r="AG62" s="25">
        <v>1344599</v>
      </c>
      <c r="AH62" s="25">
        <v>0</v>
      </c>
      <c r="AI62" s="25">
        <v>140163</v>
      </c>
      <c r="AJ62" s="25">
        <v>23732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43658</v>
      </c>
      <c r="AW62" s="25">
        <v>236347</v>
      </c>
      <c r="AX62" s="25">
        <v>0</v>
      </c>
      <c r="AY62" s="25">
        <v>210988</v>
      </c>
      <c r="AZ62" s="25">
        <v>0</v>
      </c>
      <c r="BA62" s="25">
        <v>0</v>
      </c>
      <c r="BB62" s="25">
        <v>106396</v>
      </c>
      <c r="BC62" s="25">
        <v>0</v>
      </c>
      <c r="BD62" s="25">
        <v>45797</v>
      </c>
      <c r="BE62" s="25">
        <v>187732</v>
      </c>
      <c r="BF62" s="25">
        <v>300811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354213</v>
      </c>
      <c r="BM62" s="25">
        <v>0</v>
      </c>
      <c r="BN62" s="25">
        <v>153303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39098</v>
      </c>
      <c r="BY62" s="25">
        <v>25079</v>
      </c>
      <c r="BZ62" s="25">
        <v>0</v>
      </c>
      <c r="CA62" s="25">
        <v>0</v>
      </c>
      <c r="CB62" s="25">
        <v>0</v>
      </c>
      <c r="CC62" s="25">
        <v>428511</v>
      </c>
      <c r="CD62" s="24" t="s">
        <v>247</v>
      </c>
      <c r="CE62" s="25">
        <v>7278749</v>
      </c>
      <c r="CF62" s="11">
        <v>7278748.3999999985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3">
        <v>0</v>
      </c>
      <c r="Q63" s="273">
        <v>0</v>
      </c>
      <c r="R63" s="273">
        <v>0</v>
      </c>
      <c r="S63" s="273">
        <v>0</v>
      </c>
      <c r="T63" s="273">
        <v>0</v>
      </c>
      <c r="U63" s="273">
        <v>0</v>
      </c>
      <c r="V63" s="273">
        <v>0</v>
      </c>
      <c r="W63" s="273">
        <v>0</v>
      </c>
      <c r="X63" s="273">
        <v>0</v>
      </c>
      <c r="Y63" s="273">
        <v>0</v>
      </c>
      <c r="Z63" s="273">
        <v>0</v>
      </c>
      <c r="AA63" s="273">
        <v>0</v>
      </c>
      <c r="AB63" s="273">
        <v>2943.75</v>
      </c>
      <c r="AC63" s="273">
        <v>0</v>
      </c>
      <c r="AD63" s="273">
        <v>0</v>
      </c>
      <c r="AE63" s="273">
        <v>0</v>
      </c>
      <c r="AF63" s="273">
        <v>0</v>
      </c>
      <c r="AG63" s="273">
        <v>269870.37</v>
      </c>
      <c r="AH63" s="273">
        <v>0</v>
      </c>
      <c r="AI63" s="273">
        <v>0</v>
      </c>
      <c r="AJ63" s="273">
        <v>0</v>
      </c>
      <c r="AK63" s="273">
        <v>0</v>
      </c>
      <c r="AL63" s="273">
        <v>0</v>
      </c>
      <c r="AM63" s="273">
        <v>0</v>
      </c>
      <c r="AN63" s="273">
        <v>0</v>
      </c>
      <c r="AO63" s="273">
        <v>0</v>
      </c>
      <c r="AP63" s="273">
        <v>0</v>
      </c>
      <c r="AQ63" s="273">
        <v>0</v>
      </c>
      <c r="AR63" s="273">
        <v>0</v>
      </c>
      <c r="AS63" s="273">
        <v>0</v>
      </c>
      <c r="AT63" s="273">
        <v>0</v>
      </c>
      <c r="AU63" s="273">
        <v>0</v>
      </c>
      <c r="AV63" s="273">
        <v>245600</v>
      </c>
      <c r="AW63" s="273">
        <v>0</v>
      </c>
      <c r="AX63" s="273">
        <v>0</v>
      </c>
      <c r="AY63" s="273">
        <v>0</v>
      </c>
      <c r="AZ63" s="273">
        <v>0</v>
      </c>
      <c r="BA63" s="273">
        <v>0</v>
      </c>
      <c r="BB63" s="273">
        <v>0</v>
      </c>
      <c r="BC63" s="273">
        <v>0</v>
      </c>
      <c r="BD63" s="273">
        <v>0</v>
      </c>
      <c r="BE63" s="273">
        <v>0</v>
      </c>
      <c r="BF63" s="273">
        <v>0</v>
      </c>
      <c r="BG63" s="273">
        <v>0</v>
      </c>
      <c r="BH63" s="273">
        <v>0</v>
      </c>
      <c r="BI63" s="273">
        <v>0</v>
      </c>
      <c r="BJ63" s="273">
        <v>0</v>
      </c>
      <c r="BK63" s="273">
        <v>0</v>
      </c>
      <c r="BL63" s="273">
        <v>0</v>
      </c>
      <c r="BM63" s="273">
        <v>0</v>
      </c>
      <c r="BN63" s="273">
        <v>1899322.48</v>
      </c>
      <c r="BO63" s="273">
        <v>0</v>
      </c>
      <c r="BP63" s="273">
        <v>0</v>
      </c>
      <c r="BQ63" s="273">
        <v>0</v>
      </c>
      <c r="BR63" s="273">
        <v>0</v>
      </c>
      <c r="BS63" s="273">
        <v>0</v>
      </c>
      <c r="BT63" s="273">
        <v>0</v>
      </c>
      <c r="BU63" s="273">
        <v>0</v>
      </c>
      <c r="BV63" s="273">
        <v>0</v>
      </c>
      <c r="BW63" s="273">
        <v>0</v>
      </c>
      <c r="BX63" s="273">
        <v>0</v>
      </c>
      <c r="BY63" s="273">
        <v>132524.21</v>
      </c>
      <c r="BZ63" s="273">
        <v>0</v>
      </c>
      <c r="CA63" s="273">
        <v>0</v>
      </c>
      <c r="CB63" s="273">
        <v>0</v>
      </c>
      <c r="CC63" s="273">
        <v>1610848.8</v>
      </c>
      <c r="CD63" s="24" t="s">
        <v>247</v>
      </c>
      <c r="CE63" s="25">
        <v>4161109.6100000003</v>
      </c>
      <c r="CF63" s="11">
        <v>4161109.61</v>
      </c>
    </row>
    <row r="64" spans="1:84" x14ac:dyDescent="0.25">
      <c r="A64" s="31" t="s">
        <v>264</v>
      </c>
      <c r="B64" s="16"/>
      <c r="C64" s="273">
        <v>0</v>
      </c>
      <c r="D64" s="273">
        <v>433392.44</v>
      </c>
      <c r="E64" s="273">
        <v>200574.91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28098.699999999997</v>
      </c>
      <c r="P64" s="273">
        <v>3142537.6</v>
      </c>
      <c r="Q64" s="273">
        <v>0</v>
      </c>
      <c r="R64" s="273">
        <v>99019.96</v>
      </c>
      <c r="S64" s="273">
        <v>177625.73</v>
      </c>
      <c r="T64" s="273">
        <v>0</v>
      </c>
      <c r="U64" s="273">
        <v>1151400.7200000002</v>
      </c>
      <c r="V64" s="273">
        <v>0</v>
      </c>
      <c r="W64" s="273">
        <v>93288.050000000017</v>
      </c>
      <c r="X64" s="273">
        <v>246762.56</v>
      </c>
      <c r="Y64" s="273">
        <v>116967.47999999998</v>
      </c>
      <c r="Z64" s="273">
        <v>931.63</v>
      </c>
      <c r="AA64" s="273">
        <v>0</v>
      </c>
      <c r="AB64" s="273">
        <v>967237.62000000011</v>
      </c>
      <c r="AC64" s="273">
        <v>57364.94</v>
      </c>
      <c r="AD64" s="273">
        <v>0</v>
      </c>
      <c r="AE64" s="273">
        <v>5310.33</v>
      </c>
      <c r="AF64" s="273">
        <v>0</v>
      </c>
      <c r="AG64" s="273">
        <v>799290.94000000006</v>
      </c>
      <c r="AH64" s="273">
        <v>0</v>
      </c>
      <c r="AI64" s="273">
        <v>6182.7699999999995</v>
      </c>
      <c r="AJ64" s="273">
        <v>2256.1999999999998</v>
      </c>
      <c r="AK64" s="273">
        <v>0</v>
      </c>
      <c r="AL64" s="273">
        <v>0</v>
      </c>
      <c r="AM64" s="273">
        <v>0</v>
      </c>
      <c r="AN64" s="273">
        <v>0</v>
      </c>
      <c r="AO64" s="273">
        <v>0</v>
      </c>
      <c r="AP64" s="273">
        <v>0</v>
      </c>
      <c r="AQ64" s="273">
        <v>0</v>
      </c>
      <c r="AR64" s="273">
        <v>0</v>
      </c>
      <c r="AS64" s="273">
        <v>0</v>
      </c>
      <c r="AT64" s="273">
        <v>0</v>
      </c>
      <c r="AU64" s="273">
        <v>0</v>
      </c>
      <c r="AV64" s="273">
        <v>15035.869999999999</v>
      </c>
      <c r="AW64" s="273">
        <v>0</v>
      </c>
      <c r="AX64" s="273">
        <v>0</v>
      </c>
      <c r="AY64" s="273">
        <v>226513.91999999998</v>
      </c>
      <c r="AZ64" s="273">
        <v>0</v>
      </c>
      <c r="BA64" s="273">
        <v>2890.14</v>
      </c>
      <c r="BB64" s="273">
        <v>200.52</v>
      </c>
      <c r="BC64" s="273">
        <v>0</v>
      </c>
      <c r="BD64" s="273">
        <v>19936.280000000002</v>
      </c>
      <c r="BE64" s="273">
        <v>13872.39</v>
      </c>
      <c r="BF64" s="273">
        <v>37275.78</v>
      </c>
      <c r="BG64" s="273">
        <v>0</v>
      </c>
      <c r="BH64" s="273">
        <v>0</v>
      </c>
      <c r="BI64" s="273">
        <v>0</v>
      </c>
      <c r="BJ64" s="273">
        <v>0</v>
      </c>
      <c r="BK64" s="273">
        <v>0</v>
      </c>
      <c r="BL64" s="273">
        <v>1107.8600000000001</v>
      </c>
      <c r="BM64" s="273">
        <v>0</v>
      </c>
      <c r="BN64" s="273">
        <v>87468.01</v>
      </c>
      <c r="BO64" s="273">
        <v>0</v>
      </c>
      <c r="BP64" s="273">
        <v>0</v>
      </c>
      <c r="BQ64" s="273">
        <v>0</v>
      </c>
      <c r="BR64" s="273">
        <v>0</v>
      </c>
      <c r="BS64" s="273">
        <v>0</v>
      </c>
      <c r="BT64" s="273">
        <v>0</v>
      </c>
      <c r="BU64" s="273">
        <v>0</v>
      </c>
      <c r="BV64" s="273">
        <v>0</v>
      </c>
      <c r="BW64" s="273">
        <v>0</v>
      </c>
      <c r="BX64" s="273">
        <v>947.08</v>
      </c>
      <c r="BY64" s="273">
        <v>771.25</v>
      </c>
      <c r="BZ64" s="273">
        <v>0</v>
      </c>
      <c r="CA64" s="273">
        <v>0</v>
      </c>
      <c r="CB64" s="273">
        <v>0</v>
      </c>
      <c r="CC64" s="273">
        <v>-76051.799999999974</v>
      </c>
      <c r="CD64" s="24" t="s">
        <v>247</v>
      </c>
      <c r="CE64" s="25">
        <v>7858209.8800000008</v>
      </c>
      <c r="CF64" s="11">
        <v>7858209.879999999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3">
        <v>0</v>
      </c>
      <c r="Q65" s="273">
        <v>0</v>
      </c>
      <c r="R65" s="273">
        <v>0</v>
      </c>
      <c r="S65" s="273">
        <v>0</v>
      </c>
      <c r="T65" s="273">
        <v>0</v>
      </c>
      <c r="U65" s="273">
        <v>0</v>
      </c>
      <c r="V65" s="273">
        <v>0</v>
      </c>
      <c r="W65" s="273">
        <v>0</v>
      </c>
      <c r="X65" s="273">
        <v>0</v>
      </c>
      <c r="Y65" s="273">
        <v>0</v>
      </c>
      <c r="Z65" s="273">
        <v>0</v>
      </c>
      <c r="AA65" s="273">
        <v>0</v>
      </c>
      <c r="AB65" s="273">
        <v>0</v>
      </c>
      <c r="AC65" s="273">
        <v>0</v>
      </c>
      <c r="AD65" s="273">
        <v>0</v>
      </c>
      <c r="AE65" s="273">
        <v>0</v>
      </c>
      <c r="AF65" s="273">
        <v>0</v>
      </c>
      <c r="AG65" s="273">
        <v>0</v>
      </c>
      <c r="AH65" s="273">
        <v>0</v>
      </c>
      <c r="AI65" s="273">
        <v>0</v>
      </c>
      <c r="AJ65" s="273">
        <v>0</v>
      </c>
      <c r="AK65" s="273">
        <v>0</v>
      </c>
      <c r="AL65" s="273">
        <v>0</v>
      </c>
      <c r="AM65" s="273">
        <v>0</v>
      </c>
      <c r="AN65" s="273">
        <v>0</v>
      </c>
      <c r="AO65" s="273">
        <v>0</v>
      </c>
      <c r="AP65" s="273">
        <v>0</v>
      </c>
      <c r="AQ65" s="273">
        <v>0</v>
      </c>
      <c r="AR65" s="273">
        <v>0</v>
      </c>
      <c r="AS65" s="273">
        <v>0</v>
      </c>
      <c r="AT65" s="273">
        <v>0</v>
      </c>
      <c r="AU65" s="273">
        <v>0</v>
      </c>
      <c r="AV65" s="273">
        <v>0</v>
      </c>
      <c r="AW65" s="273">
        <v>0</v>
      </c>
      <c r="AX65" s="273">
        <v>0</v>
      </c>
      <c r="AY65" s="273">
        <v>0</v>
      </c>
      <c r="AZ65" s="273">
        <v>0</v>
      </c>
      <c r="BA65" s="273">
        <v>0</v>
      </c>
      <c r="BB65" s="273">
        <v>0</v>
      </c>
      <c r="BC65" s="273">
        <v>0</v>
      </c>
      <c r="BD65" s="273">
        <v>0</v>
      </c>
      <c r="BE65" s="273">
        <v>0</v>
      </c>
      <c r="BF65" s="273">
        <v>0</v>
      </c>
      <c r="BG65" s="273">
        <v>0</v>
      </c>
      <c r="BH65" s="273">
        <v>0</v>
      </c>
      <c r="BI65" s="273">
        <v>0</v>
      </c>
      <c r="BJ65" s="273">
        <v>0</v>
      </c>
      <c r="BK65" s="273">
        <v>0</v>
      </c>
      <c r="BL65" s="273">
        <v>0</v>
      </c>
      <c r="BM65" s="273">
        <v>0</v>
      </c>
      <c r="BN65" s="273">
        <v>0</v>
      </c>
      <c r="BO65" s="273">
        <v>0</v>
      </c>
      <c r="BP65" s="273">
        <v>0</v>
      </c>
      <c r="BQ65" s="273">
        <v>0</v>
      </c>
      <c r="BR65" s="273">
        <v>0</v>
      </c>
      <c r="BS65" s="273">
        <v>0</v>
      </c>
      <c r="BT65" s="273">
        <v>0</v>
      </c>
      <c r="BU65" s="273">
        <v>0</v>
      </c>
      <c r="BV65" s="273">
        <v>0</v>
      </c>
      <c r="BW65" s="273">
        <v>0</v>
      </c>
      <c r="BX65" s="273">
        <v>0</v>
      </c>
      <c r="BY65" s="273">
        <v>0</v>
      </c>
      <c r="BZ65" s="273">
        <v>0</v>
      </c>
      <c r="CA65" s="273">
        <v>0</v>
      </c>
      <c r="CB65" s="273">
        <v>0</v>
      </c>
      <c r="CC65" s="273">
        <v>0</v>
      </c>
      <c r="CD65" s="24" t="s">
        <v>247</v>
      </c>
      <c r="CE65" s="25">
        <v>0</v>
      </c>
      <c r="CF65" s="11">
        <v>0</v>
      </c>
    </row>
    <row r="66" spans="1:84" x14ac:dyDescent="0.25">
      <c r="A66" s="31" t="s">
        <v>266</v>
      </c>
      <c r="B66" s="16"/>
      <c r="C66" s="273">
        <v>0</v>
      </c>
      <c r="D66" s="273">
        <v>100522.43</v>
      </c>
      <c r="E66" s="273">
        <v>16744.45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4.1500000000000004</v>
      </c>
      <c r="P66" s="273">
        <v>346631.97000000003</v>
      </c>
      <c r="Q66" s="273">
        <v>0</v>
      </c>
      <c r="R66" s="273">
        <v>3750</v>
      </c>
      <c r="S66" s="273">
        <v>89025.94</v>
      </c>
      <c r="T66" s="273">
        <v>0</v>
      </c>
      <c r="U66" s="273">
        <v>7447183.8299999991</v>
      </c>
      <c r="V66" s="273">
        <v>0</v>
      </c>
      <c r="W66" s="273">
        <v>29532.739999999998</v>
      </c>
      <c r="X66" s="273">
        <v>22524.62</v>
      </c>
      <c r="Y66" s="273">
        <v>22376.020000000004</v>
      </c>
      <c r="Z66" s="273">
        <v>2832.68</v>
      </c>
      <c r="AA66" s="273">
        <v>0</v>
      </c>
      <c r="AB66" s="273">
        <v>86581.91</v>
      </c>
      <c r="AC66" s="273">
        <v>0</v>
      </c>
      <c r="AD66" s="273">
        <v>0</v>
      </c>
      <c r="AE66" s="273">
        <v>40</v>
      </c>
      <c r="AF66" s="273">
        <v>0</v>
      </c>
      <c r="AG66" s="273">
        <v>147641.95000000001</v>
      </c>
      <c r="AH66" s="273">
        <v>0</v>
      </c>
      <c r="AI66" s="273">
        <v>1653.33</v>
      </c>
      <c r="AJ66" s="273">
        <v>0</v>
      </c>
      <c r="AK66" s="273">
        <v>0</v>
      </c>
      <c r="AL66" s="273">
        <v>0</v>
      </c>
      <c r="AM66" s="273">
        <v>0</v>
      </c>
      <c r="AN66" s="273">
        <v>0</v>
      </c>
      <c r="AO66" s="273">
        <v>0</v>
      </c>
      <c r="AP66" s="273">
        <v>0</v>
      </c>
      <c r="AQ66" s="273">
        <v>0</v>
      </c>
      <c r="AR66" s="273">
        <v>0</v>
      </c>
      <c r="AS66" s="273">
        <v>0</v>
      </c>
      <c r="AT66" s="273">
        <v>0</v>
      </c>
      <c r="AU66" s="273">
        <v>0</v>
      </c>
      <c r="AV66" s="273">
        <v>918</v>
      </c>
      <c r="AW66" s="273">
        <v>6944.33</v>
      </c>
      <c r="AX66" s="273">
        <v>0</v>
      </c>
      <c r="AY66" s="273">
        <v>16998.989999999998</v>
      </c>
      <c r="AZ66" s="273">
        <v>0</v>
      </c>
      <c r="BA66" s="273">
        <v>0</v>
      </c>
      <c r="BB66" s="273">
        <v>0</v>
      </c>
      <c r="BC66" s="273">
        <v>0</v>
      </c>
      <c r="BD66" s="273">
        <v>436.14</v>
      </c>
      <c r="BE66" s="273">
        <v>396314.3</v>
      </c>
      <c r="BF66" s="273">
        <v>25596.980000000003</v>
      </c>
      <c r="BG66" s="273">
        <v>0</v>
      </c>
      <c r="BH66" s="273">
        <v>0</v>
      </c>
      <c r="BI66" s="273">
        <v>0</v>
      </c>
      <c r="BJ66" s="273">
        <v>0</v>
      </c>
      <c r="BK66" s="273">
        <v>0</v>
      </c>
      <c r="BL66" s="273">
        <v>1006.02</v>
      </c>
      <c r="BM66" s="273">
        <v>0</v>
      </c>
      <c r="BN66" s="273">
        <v>14881300.9</v>
      </c>
      <c r="BO66" s="273">
        <v>0</v>
      </c>
      <c r="BP66" s="273">
        <v>0</v>
      </c>
      <c r="BQ66" s="273">
        <v>0</v>
      </c>
      <c r="BR66" s="273">
        <v>0</v>
      </c>
      <c r="BS66" s="273">
        <v>0</v>
      </c>
      <c r="BT66" s="273">
        <v>0</v>
      </c>
      <c r="BU66" s="273">
        <v>0</v>
      </c>
      <c r="BV66" s="273">
        <v>0</v>
      </c>
      <c r="BW66" s="273">
        <v>0</v>
      </c>
      <c r="BX66" s="273">
        <v>4007.61</v>
      </c>
      <c r="BY66" s="273">
        <v>55717.45</v>
      </c>
      <c r="BZ66" s="273">
        <v>0</v>
      </c>
      <c r="CA66" s="273">
        <v>0</v>
      </c>
      <c r="CB66" s="273">
        <v>0</v>
      </c>
      <c r="CC66" s="273">
        <v>6373746.6700000009</v>
      </c>
      <c r="CD66" s="24" t="s">
        <v>247</v>
      </c>
      <c r="CE66" s="25">
        <v>30080033.41</v>
      </c>
      <c r="CF66" s="11">
        <v>30080033.409999982</v>
      </c>
    </row>
    <row r="67" spans="1:84" x14ac:dyDescent="0.25">
      <c r="A67" s="31" t="s">
        <v>15</v>
      </c>
      <c r="B67" s="16"/>
      <c r="C67" s="25">
        <v>0</v>
      </c>
      <c r="D67" s="25">
        <v>748136</v>
      </c>
      <c r="E67" s="25">
        <v>70221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404829</v>
      </c>
      <c r="P67" s="25">
        <v>429720</v>
      </c>
      <c r="Q67" s="25">
        <v>0</v>
      </c>
      <c r="R67" s="25">
        <v>145504</v>
      </c>
      <c r="S67" s="25">
        <v>100733</v>
      </c>
      <c r="T67" s="25">
        <v>0</v>
      </c>
      <c r="U67" s="25">
        <v>210865</v>
      </c>
      <c r="V67" s="25">
        <v>0</v>
      </c>
      <c r="W67" s="25">
        <v>104668</v>
      </c>
      <c r="X67" s="25">
        <v>133402</v>
      </c>
      <c r="Y67" s="25">
        <v>70500</v>
      </c>
      <c r="Z67" s="25">
        <v>0</v>
      </c>
      <c r="AA67" s="25">
        <v>0</v>
      </c>
      <c r="AB67" s="25">
        <v>64555</v>
      </c>
      <c r="AC67" s="25">
        <v>18133</v>
      </c>
      <c r="AD67" s="25">
        <v>0</v>
      </c>
      <c r="AE67" s="25">
        <v>9289</v>
      </c>
      <c r="AF67" s="25">
        <v>0</v>
      </c>
      <c r="AG67" s="25">
        <v>437862</v>
      </c>
      <c r="AH67" s="25">
        <v>0</v>
      </c>
      <c r="AI67" s="25">
        <v>31536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38296</v>
      </c>
      <c r="AW67" s="25">
        <v>0</v>
      </c>
      <c r="AX67" s="25">
        <v>0</v>
      </c>
      <c r="AY67" s="25">
        <v>86208</v>
      </c>
      <c r="AZ67" s="25">
        <v>0</v>
      </c>
      <c r="BA67" s="25">
        <v>0</v>
      </c>
      <c r="BB67" s="25">
        <v>0</v>
      </c>
      <c r="BC67" s="25">
        <v>0</v>
      </c>
      <c r="BD67" s="25">
        <v>29273</v>
      </c>
      <c r="BE67" s="25">
        <v>195877</v>
      </c>
      <c r="BF67" s="25">
        <v>54470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605413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4567</v>
      </c>
      <c r="BZ67" s="25">
        <v>0</v>
      </c>
      <c r="CA67" s="25">
        <v>0</v>
      </c>
      <c r="CB67" s="25">
        <v>0</v>
      </c>
      <c r="CC67" s="25">
        <v>6767</v>
      </c>
      <c r="CD67" s="24" t="s">
        <v>247</v>
      </c>
      <c r="CE67" s="25">
        <v>4000824</v>
      </c>
      <c r="CF67" s="11">
        <v>4000824.7100000009</v>
      </c>
    </row>
    <row r="68" spans="1:84" x14ac:dyDescent="0.25">
      <c r="A68" s="31" t="s">
        <v>267</v>
      </c>
      <c r="B68" s="25"/>
      <c r="C68" s="273">
        <v>0</v>
      </c>
      <c r="D68" s="273">
        <v>13765.86</v>
      </c>
      <c r="E68" s="273">
        <v>-2439.38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3">
        <v>36057.550000000003</v>
      </c>
      <c r="Q68" s="273">
        <v>0</v>
      </c>
      <c r="R68" s="273">
        <v>0</v>
      </c>
      <c r="S68" s="273">
        <v>0</v>
      </c>
      <c r="T68" s="273">
        <v>0</v>
      </c>
      <c r="U68" s="273">
        <v>0</v>
      </c>
      <c r="V68" s="273">
        <v>0</v>
      </c>
      <c r="W68" s="273">
        <v>0</v>
      </c>
      <c r="X68" s="273">
        <v>0</v>
      </c>
      <c r="Y68" s="273">
        <v>0</v>
      </c>
      <c r="Z68" s="273">
        <v>0</v>
      </c>
      <c r="AA68" s="273">
        <v>0</v>
      </c>
      <c r="AB68" s="273">
        <v>605</v>
      </c>
      <c r="AC68" s="273">
        <v>0</v>
      </c>
      <c r="AD68" s="273">
        <v>0</v>
      </c>
      <c r="AE68" s="273">
        <v>0</v>
      </c>
      <c r="AF68" s="273">
        <v>0</v>
      </c>
      <c r="AG68" s="273">
        <v>228.27</v>
      </c>
      <c r="AH68" s="273">
        <v>0</v>
      </c>
      <c r="AI68" s="273">
        <v>0</v>
      </c>
      <c r="AJ68" s="273">
        <v>0</v>
      </c>
      <c r="AK68" s="273">
        <v>0</v>
      </c>
      <c r="AL68" s="273">
        <v>0</v>
      </c>
      <c r="AM68" s="273">
        <v>0</v>
      </c>
      <c r="AN68" s="273">
        <v>0</v>
      </c>
      <c r="AO68" s="273">
        <v>0</v>
      </c>
      <c r="AP68" s="273">
        <v>0</v>
      </c>
      <c r="AQ68" s="273">
        <v>0</v>
      </c>
      <c r="AR68" s="273">
        <v>0</v>
      </c>
      <c r="AS68" s="273">
        <v>0</v>
      </c>
      <c r="AT68" s="273">
        <v>0</v>
      </c>
      <c r="AU68" s="273">
        <v>0</v>
      </c>
      <c r="AV68" s="273">
        <v>0</v>
      </c>
      <c r="AW68" s="273">
        <v>0</v>
      </c>
      <c r="AX68" s="273">
        <v>0</v>
      </c>
      <c r="AY68" s="273">
        <v>0</v>
      </c>
      <c r="AZ68" s="273">
        <v>0</v>
      </c>
      <c r="BA68" s="273">
        <v>0</v>
      </c>
      <c r="BB68" s="273">
        <v>2495</v>
      </c>
      <c r="BC68" s="273">
        <v>0</v>
      </c>
      <c r="BD68" s="273">
        <v>2453.4499999999998</v>
      </c>
      <c r="BE68" s="273">
        <v>0</v>
      </c>
      <c r="BF68" s="273">
        <v>0</v>
      </c>
      <c r="BG68" s="273">
        <v>0</v>
      </c>
      <c r="BH68" s="273">
        <v>0</v>
      </c>
      <c r="BI68" s="273">
        <v>0</v>
      </c>
      <c r="BJ68" s="273">
        <v>0</v>
      </c>
      <c r="BK68" s="273">
        <v>0</v>
      </c>
      <c r="BL68" s="273">
        <v>0</v>
      </c>
      <c r="BM68" s="273">
        <v>0</v>
      </c>
      <c r="BN68" s="273">
        <v>9377.4500000000007</v>
      </c>
      <c r="BO68" s="273">
        <v>0</v>
      </c>
      <c r="BP68" s="273">
        <v>0</v>
      </c>
      <c r="BQ68" s="273">
        <v>0</v>
      </c>
      <c r="BR68" s="273">
        <v>0</v>
      </c>
      <c r="BS68" s="273">
        <v>0</v>
      </c>
      <c r="BT68" s="273">
        <v>0</v>
      </c>
      <c r="BU68" s="273">
        <v>0</v>
      </c>
      <c r="BV68" s="273">
        <v>0</v>
      </c>
      <c r="BW68" s="273">
        <v>0</v>
      </c>
      <c r="BX68" s="273">
        <v>0</v>
      </c>
      <c r="BY68" s="273">
        <v>0</v>
      </c>
      <c r="BZ68" s="273">
        <v>0</v>
      </c>
      <c r="CA68" s="273">
        <v>0</v>
      </c>
      <c r="CB68" s="273">
        <v>0</v>
      </c>
      <c r="CC68" s="273">
        <v>0</v>
      </c>
      <c r="CD68" s="24" t="s">
        <v>247</v>
      </c>
      <c r="CE68" s="25">
        <v>62543.199999999997</v>
      </c>
      <c r="CF68" s="11">
        <v>62543.199999999997</v>
      </c>
    </row>
    <row r="69" spans="1:84" x14ac:dyDescent="0.25">
      <c r="A69" s="31" t="s">
        <v>268</v>
      </c>
      <c r="B69" s="16"/>
      <c r="C69" s="25">
        <v>0</v>
      </c>
      <c r="D69" s="25">
        <v>364251.06000000006</v>
      </c>
      <c r="E69" s="25">
        <v>108544.18000000001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5.14</v>
      </c>
      <c r="P69" s="25">
        <v>133399.98000000001</v>
      </c>
      <c r="Q69" s="25">
        <v>0</v>
      </c>
      <c r="R69" s="25">
        <v>59896.739999999991</v>
      </c>
      <c r="S69" s="25">
        <v>31334.47</v>
      </c>
      <c r="T69" s="25">
        <v>0</v>
      </c>
      <c r="U69" s="25">
        <v>91759.700000000012</v>
      </c>
      <c r="V69" s="25">
        <v>0</v>
      </c>
      <c r="W69" s="25">
        <v>51326.47</v>
      </c>
      <c r="X69" s="25">
        <v>23644.820000000003</v>
      </c>
      <c r="Y69" s="25">
        <v>48719.590000000004</v>
      </c>
      <c r="Z69" s="25">
        <v>1172.04</v>
      </c>
      <c r="AA69" s="25">
        <v>0</v>
      </c>
      <c r="AB69" s="25">
        <v>51098.560000000005</v>
      </c>
      <c r="AC69" s="25">
        <v>13716.59</v>
      </c>
      <c r="AD69" s="25">
        <v>0</v>
      </c>
      <c r="AE69" s="25">
        <v>9863.26</v>
      </c>
      <c r="AF69" s="25">
        <v>0</v>
      </c>
      <c r="AG69" s="25">
        <v>417078.12000000005</v>
      </c>
      <c r="AH69" s="25">
        <v>0</v>
      </c>
      <c r="AI69" s="25">
        <v>13504.51</v>
      </c>
      <c r="AJ69" s="25">
        <v>1919.16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19621.54</v>
      </c>
      <c r="AW69" s="25">
        <v>7472.4699999999993</v>
      </c>
      <c r="AX69" s="25">
        <v>0</v>
      </c>
      <c r="AY69" s="25">
        <v>46768.979999999996</v>
      </c>
      <c r="AZ69" s="25">
        <v>0</v>
      </c>
      <c r="BA69" s="25">
        <v>71.52</v>
      </c>
      <c r="BB69" s="25">
        <v>7378.65</v>
      </c>
      <c r="BC69" s="25">
        <v>0</v>
      </c>
      <c r="BD69" s="25">
        <v>13840.920000000002</v>
      </c>
      <c r="BE69" s="25">
        <v>52256.45</v>
      </c>
      <c r="BF69" s="25">
        <v>158074.07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17584.399999999998</v>
      </c>
      <c r="BM69" s="25">
        <v>0</v>
      </c>
      <c r="BN69" s="25">
        <v>190869.12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24611.360000000001</v>
      </c>
      <c r="BY69" s="25">
        <v>-260.0799999999993</v>
      </c>
      <c r="BZ69" s="25">
        <v>0</v>
      </c>
      <c r="CA69" s="25">
        <v>0</v>
      </c>
      <c r="CB69" s="25">
        <v>0</v>
      </c>
      <c r="CC69" s="25">
        <v>1892975.7599999998</v>
      </c>
      <c r="CD69" s="25">
        <v>0</v>
      </c>
      <c r="CE69" s="25">
        <v>3852499.5500000003</v>
      </c>
    </row>
    <row r="70" spans="1:84" x14ac:dyDescent="0.25">
      <c r="A70" s="26" t="s">
        <v>269</v>
      </c>
      <c r="B70" s="333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4" x14ac:dyDescent="0.25">
      <c r="A71" s="26" t="s">
        <v>270</v>
      </c>
      <c r="B71" s="333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4" x14ac:dyDescent="0.25">
      <c r="A72" s="26" t="s">
        <v>271</v>
      </c>
      <c r="B72" s="333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3295</v>
      </c>
      <c r="Z72" s="282">
        <v>0</v>
      </c>
      <c r="AA72" s="282">
        <v>0</v>
      </c>
      <c r="AB72" s="282">
        <v>790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1009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1780.7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1015.32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7890.0199999999995</v>
      </c>
    </row>
    <row r="73" spans="1:84" x14ac:dyDescent="0.25">
      <c r="A73" s="26" t="s">
        <v>272</v>
      </c>
      <c r="B73" s="333"/>
      <c r="C73" s="282">
        <v>0</v>
      </c>
      <c r="D73" s="282">
        <v>131248.32000000001</v>
      </c>
      <c r="E73" s="282">
        <v>92069.52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89307.36</v>
      </c>
      <c r="Q73" s="282">
        <v>0</v>
      </c>
      <c r="R73" s="282">
        <v>17167.919999999998</v>
      </c>
      <c r="S73" s="282">
        <v>12807.96</v>
      </c>
      <c r="T73" s="282">
        <v>0</v>
      </c>
      <c r="U73" s="282">
        <v>38710.92</v>
      </c>
      <c r="V73" s="282">
        <v>0</v>
      </c>
      <c r="W73" s="282">
        <v>21177.48</v>
      </c>
      <c r="X73" s="282">
        <v>16398.240000000002</v>
      </c>
      <c r="Y73" s="282">
        <v>26718.6</v>
      </c>
      <c r="Z73" s="282">
        <v>1134.24</v>
      </c>
      <c r="AA73" s="282">
        <v>0</v>
      </c>
      <c r="AB73" s="282">
        <v>37318.080000000002</v>
      </c>
      <c r="AC73" s="282">
        <v>10370.4</v>
      </c>
      <c r="AD73" s="282">
        <v>0</v>
      </c>
      <c r="AE73" s="282">
        <v>6109.68</v>
      </c>
      <c r="AF73" s="282">
        <v>0</v>
      </c>
      <c r="AG73" s="282">
        <v>135189.6</v>
      </c>
      <c r="AH73" s="282">
        <v>0</v>
      </c>
      <c r="AI73" s="282">
        <v>12624.24</v>
      </c>
      <c r="AJ73" s="282">
        <v>1919.16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12536.16</v>
      </c>
      <c r="AW73" s="282">
        <v>6756.24</v>
      </c>
      <c r="AX73" s="282">
        <v>0</v>
      </c>
      <c r="AY73" s="282">
        <v>15961.32</v>
      </c>
      <c r="AZ73" s="282">
        <v>0</v>
      </c>
      <c r="BA73" s="282">
        <v>71.52</v>
      </c>
      <c r="BB73" s="282">
        <v>6864</v>
      </c>
      <c r="BC73" s="282">
        <v>0</v>
      </c>
      <c r="BD73" s="282">
        <v>3782.76</v>
      </c>
      <c r="BE73" s="282">
        <v>19139.759999999998</v>
      </c>
      <c r="BF73" s="282">
        <v>17569.080000000002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17579.64</v>
      </c>
      <c r="BM73" s="282">
        <v>0</v>
      </c>
      <c r="BN73" s="282">
        <v>40364.28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4947.24</v>
      </c>
      <c r="BY73" s="282">
        <v>5728.8</v>
      </c>
      <c r="BZ73" s="282">
        <v>0</v>
      </c>
      <c r="CA73" s="282">
        <v>0</v>
      </c>
      <c r="CB73" s="282">
        <v>0</v>
      </c>
      <c r="CC73" s="282">
        <v>139179.24</v>
      </c>
      <c r="CD73" s="282">
        <v>0</v>
      </c>
      <c r="CE73" s="25">
        <v>940751.76</v>
      </c>
    </row>
    <row r="74" spans="1:84" x14ac:dyDescent="0.25">
      <c r="A74" s="26" t="s">
        <v>273</v>
      </c>
      <c r="B74" s="333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4" x14ac:dyDescent="0.25">
      <c r="A75" s="26" t="s">
        <v>274</v>
      </c>
      <c r="B75" s="333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65879.929999999993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19664.12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85544.049999999988</v>
      </c>
    </row>
    <row r="76" spans="1:84" x14ac:dyDescent="0.25">
      <c r="A76" s="26" t="s">
        <v>275</v>
      </c>
      <c r="B76" s="334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4" x14ac:dyDescent="0.25">
      <c r="A77" s="26" t="s">
        <v>276</v>
      </c>
      <c r="B77" s="333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15000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-25701.85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313.13</v>
      </c>
      <c r="BZ79" s="282">
        <v>0</v>
      </c>
      <c r="CA79" s="282">
        <v>0</v>
      </c>
      <c r="CB79" s="282">
        <v>0</v>
      </c>
      <c r="CC79" s="282">
        <v>-11657.33</v>
      </c>
      <c r="CD79" s="282">
        <v>0</v>
      </c>
      <c r="CE79" s="25">
        <v>-22046.05</v>
      </c>
    </row>
    <row r="80" spans="1:84" x14ac:dyDescent="0.25">
      <c r="A80" s="26" t="s">
        <v>279</v>
      </c>
      <c r="B80" s="16"/>
      <c r="C80" s="282">
        <v>0</v>
      </c>
      <c r="D80" s="282">
        <v>2571.06</v>
      </c>
      <c r="E80" s="282">
        <v>1260.81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551.97</v>
      </c>
      <c r="Q80" s="282">
        <v>0</v>
      </c>
      <c r="R80" s="282">
        <v>891.94</v>
      </c>
      <c r="S80" s="282">
        <v>0</v>
      </c>
      <c r="T80" s="282">
        <v>0</v>
      </c>
      <c r="U80" s="282">
        <v>0</v>
      </c>
      <c r="V80" s="282">
        <v>0</v>
      </c>
      <c r="W80" s="282">
        <v>623.65</v>
      </c>
      <c r="X80" s="282">
        <v>216.55</v>
      </c>
      <c r="Y80" s="282">
        <v>613.22</v>
      </c>
      <c r="Z80" s="282">
        <v>37.799999999999997</v>
      </c>
      <c r="AA80" s="282">
        <v>0</v>
      </c>
      <c r="AB80" s="282">
        <v>674.58</v>
      </c>
      <c r="AC80" s="282">
        <v>1118.6500000000001</v>
      </c>
      <c r="AD80" s="282">
        <v>0</v>
      </c>
      <c r="AE80" s="282">
        <v>259.74</v>
      </c>
      <c r="AF80" s="282">
        <v>0</v>
      </c>
      <c r="AG80" s="282">
        <v>8607.32</v>
      </c>
      <c r="AH80" s="282">
        <v>0</v>
      </c>
      <c r="AI80" s="282">
        <v>748.84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75.599999999999994</v>
      </c>
      <c r="AW80" s="282">
        <v>716.23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4.76</v>
      </c>
      <c r="BM80" s="282">
        <v>0</v>
      </c>
      <c r="BN80" s="282">
        <v>2636.57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-6399.69</v>
      </c>
      <c r="BZ80" s="282">
        <v>0</v>
      </c>
      <c r="CA80" s="282">
        <v>0</v>
      </c>
      <c r="CB80" s="282">
        <v>0</v>
      </c>
      <c r="CC80" s="282">
        <v>1747.54</v>
      </c>
      <c r="CD80" s="282">
        <v>0</v>
      </c>
      <c r="CE80" s="25">
        <v>16957.14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31113.86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897219.5</v>
      </c>
      <c r="CD81" s="282">
        <v>0</v>
      </c>
      <c r="CE81" s="25">
        <v>928333.36</v>
      </c>
    </row>
    <row r="82" spans="1:84" x14ac:dyDescent="0.25">
      <c r="A82" s="26" t="s">
        <v>281</v>
      </c>
      <c r="B82" s="16"/>
      <c r="C82" s="282">
        <v>0</v>
      </c>
      <c r="D82" s="282">
        <v>216583.28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39746.199999999997</v>
      </c>
      <c r="Q82" s="282">
        <v>0</v>
      </c>
      <c r="R82" s="282">
        <v>39241.049999999996</v>
      </c>
      <c r="S82" s="282">
        <v>17361.34</v>
      </c>
      <c r="T82" s="282">
        <v>0</v>
      </c>
      <c r="U82" s="282">
        <v>26929.15</v>
      </c>
      <c r="V82" s="282">
        <v>0</v>
      </c>
      <c r="W82" s="282">
        <v>27762.340000000004</v>
      </c>
      <c r="X82" s="282">
        <v>6515.13</v>
      </c>
      <c r="Y82" s="282">
        <v>16418.650000000001</v>
      </c>
      <c r="Z82" s="282">
        <v>0</v>
      </c>
      <c r="AA82" s="282">
        <v>0</v>
      </c>
      <c r="AB82" s="282">
        <v>10649.43</v>
      </c>
      <c r="AC82" s="282">
        <v>656.19999999999993</v>
      </c>
      <c r="AD82" s="282">
        <v>0</v>
      </c>
      <c r="AE82" s="282">
        <v>2973.01</v>
      </c>
      <c r="AF82" s="282">
        <v>0</v>
      </c>
      <c r="AG82" s="282">
        <v>151486.84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6075.42</v>
      </c>
      <c r="AW82" s="282">
        <v>0</v>
      </c>
      <c r="AX82" s="282">
        <v>0</v>
      </c>
      <c r="AY82" s="282">
        <v>27465.919999999998</v>
      </c>
      <c r="AZ82" s="282">
        <v>0</v>
      </c>
      <c r="BA82" s="282">
        <v>0</v>
      </c>
      <c r="BB82" s="282">
        <v>0</v>
      </c>
      <c r="BC82" s="282">
        <v>0</v>
      </c>
      <c r="BD82" s="282">
        <v>9368.880000000001</v>
      </c>
      <c r="BE82" s="282">
        <v>22836.68</v>
      </c>
      <c r="BF82" s="282">
        <v>16516.150000000001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127582.77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1185.47</v>
      </c>
      <c r="CD82" s="282">
        <v>0</v>
      </c>
      <c r="CE82" s="25">
        <v>767353.91000000027</v>
      </c>
    </row>
    <row r="83" spans="1:84" x14ac:dyDescent="0.25">
      <c r="A83" s="26" t="s">
        <v>282</v>
      </c>
      <c r="B83" s="16"/>
      <c r="C83" s="273">
        <v>0</v>
      </c>
      <c r="D83" s="273">
        <v>13848.400000000001</v>
      </c>
      <c r="E83" s="273">
        <v>213.85</v>
      </c>
      <c r="F83" s="273">
        <v>0</v>
      </c>
      <c r="G83" s="273">
        <v>0</v>
      </c>
      <c r="H83" s="273">
        <v>0</v>
      </c>
      <c r="I83" s="273">
        <v>0</v>
      </c>
      <c r="J83" s="273">
        <v>0</v>
      </c>
      <c r="K83" s="273">
        <v>0</v>
      </c>
      <c r="L83" s="273">
        <v>0</v>
      </c>
      <c r="M83" s="273">
        <v>0</v>
      </c>
      <c r="N83" s="273">
        <v>0</v>
      </c>
      <c r="O83" s="273">
        <v>5.14</v>
      </c>
      <c r="P83" s="273">
        <v>3794.45</v>
      </c>
      <c r="Q83" s="273">
        <v>0</v>
      </c>
      <c r="R83" s="273">
        <v>2595.83</v>
      </c>
      <c r="S83" s="273">
        <v>1165.17</v>
      </c>
      <c r="T83" s="273">
        <v>0</v>
      </c>
      <c r="U83" s="273">
        <v>26119.63</v>
      </c>
      <c r="V83" s="273">
        <v>0</v>
      </c>
      <c r="W83" s="273">
        <v>1763</v>
      </c>
      <c r="X83" s="273">
        <v>514.9</v>
      </c>
      <c r="Y83" s="273">
        <v>1674.1200000000001</v>
      </c>
      <c r="Z83" s="273">
        <v>0</v>
      </c>
      <c r="AA83" s="273">
        <v>0</v>
      </c>
      <c r="AB83" s="273">
        <v>1666.47</v>
      </c>
      <c r="AC83" s="273">
        <v>1571.3400000000001</v>
      </c>
      <c r="AD83" s="273">
        <v>0</v>
      </c>
      <c r="AE83" s="273">
        <v>520.82999999999993</v>
      </c>
      <c r="AF83" s="273">
        <v>0</v>
      </c>
      <c r="AG83" s="273">
        <v>24800.570000000003</v>
      </c>
      <c r="AH83" s="273">
        <v>0</v>
      </c>
      <c r="AI83" s="273">
        <v>131.43</v>
      </c>
      <c r="AJ83" s="273">
        <v>0</v>
      </c>
      <c r="AK83" s="273">
        <v>0</v>
      </c>
      <c r="AL83" s="273">
        <v>0</v>
      </c>
      <c r="AM83" s="273">
        <v>0</v>
      </c>
      <c r="AN83" s="273">
        <v>0</v>
      </c>
      <c r="AO83" s="273">
        <v>0</v>
      </c>
      <c r="AP83" s="273">
        <v>0</v>
      </c>
      <c r="AQ83" s="273">
        <v>0</v>
      </c>
      <c r="AR83" s="273">
        <v>0</v>
      </c>
      <c r="AS83" s="273">
        <v>0</v>
      </c>
      <c r="AT83" s="273">
        <v>0</v>
      </c>
      <c r="AU83" s="273">
        <v>0</v>
      </c>
      <c r="AV83" s="273">
        <v>934.3599999999999</v>
      </c>
      <c r="AW83" s="273">
        <v>0</v>
      </c>
      <c r="AX83" s="273">
        <v>0</v>
      </c>
      <c r="AY83" s="273">
        <v>2332.7400000000002</v>
      </c>
      <c r="AZ83" s="273">
        <v>0</v>
      </c>
      <c r="BA83" s="273">
        <v>0</v>
      </c>
      <c r="BB83" s="273">
        <v>514.65</v>
      </c>
      <c r="BC83" s="273">
        <v>0</v>
      </c>
      <c r="BD83" s="273">
        <v>689.28</v>
      </c>
      <c r="BE83" s="273">
        <v>8499.31</v>
      </c>
      <c r="BF83" s="273">
        <v>123988.84000000001</v>
      </c>
      <c r="BG83" s="273">
        <v>0</v>
      </c>
      <c r="BH83" s="273">
        <v>0</v>
      </c>
      <c r="BI83" s="273">
        <v>0</v>
      </c>
      <c r="BJ83" s="273">
        <v>0</v>
      </c>
      <c r="BK83" s="273">
        <v>0</v>
      </c>
      <c r="BL83" s="273">
        <v>0</v>
      </c>
      <c r="BM83" s="273">
        <v>0</v>
      </c>
      <c r="BN83" s="273">
        <v>44972.03</v>
      </c>
      <c r="BO83" s="273">
        <v>0</v>
      </c>
      <c r="BP83" s="273">
        <v>0</v>
      </c>
      <c r="BQ83" s="273">
        <v>0</v>
      </c>
      <c r="BR83" s="273">
        <v>0</v>
      </c>
      <c r="BS83" s="273">
        <v>0</v>
      </c>
      <c r="BT83" s="273">
        <v>0</v>
      </c>
      <c r="BU83" s="273">
        <v>0</v>
      </c>
      <c r="BV83" s="273">
        <v>0</v>
      </c>
      <c r="BW83" s="273">
        <v>0</v>
      </c>
      <c r="BX83" s="273">
        <v>0</v>
      </c>
      <c r="BY83" s="273">
        <v>97.68</v>
      </c>
      <c r="BZ83" s="273">
        <v>0</v>
      </c>
      <c r="CA83" s="273">
        <v>0</v>
      </c>
      <c r="CB83" s="273">
        <v>0</v>
      </c>
      <c r="CC83" s="273">
        <v>865301.34</v>
      </c>
      <c r="CD83" s="273">
        <v>0</v>
      </c>
      <c r="CE83" s="25">
        <v>1127715.3599999999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5928380.8999999994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107303.66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550</v>
      </c>
      <c r="AW84" s="273">
        <v>0</v>
      </c>
      <c r="AX84" s="273">
        <v>0</v>
      </c>
      <c r="AY84" s="273">
        <v>201893.64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20818.2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-21330.959999999999</v>
      </c>
      <c r="CD84" s="273">
        <v>0</v>
      </c>
      <c r="CE84" s="25">
        <v>6237615.4399999995</v>
      </c>
    </row>
    <row r="85" spans="1:84" x14ac:dyDescent="0.25">
      <c r="A85" s="31" t="s">
        <v>284</v>
      </c>
      <c r="B85" s="25"/>
      <c r="C85" s="25">
        <v>0</v>
      </c>
      <c r="D85" s="25">
        <v>7917553.1500000004</v>
      </c>
      <c r="E85" s="25">
        <v>3456938.7800000012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432936.99</v>
      </c>
      <c r="P85" s="25">
        <v>5964203.1399999997</v>
      </c>
      <c r="Q85" s="25">
        <v>0</v>
      </c>
      <c r="R85" s="25">
        <v>1308604.25</v>
      </c>
      <c r="S85" s="25">
        <v>989994.95</v>
      </c>
      <c r="T85" s="25">
        <v>0</v>
      </c>
      <c r="U85" s="25">
        <v>4853302.6799999988</v>
      </c>
      <c r="V85" s="25">
        <v>0</v>
      </c>
      <c r="W85" s="25">
        <v>1619260.0999999999</v>
      </c>
      <c r="X85" s="25">
        <v>1395092.9000000001</v>
      </c>
      <c r="Y85" s="25">
        <v>1946587.04</v>
      </c>
      <c r="Z85" s="25">
        <v>84740.800000000003</v>
      </c>
      <c r="AA85" s="25">
        <v>0</v>
      </c>
      <c r="AB85" s="25">
        <v>2961220.4</v>
      </c>
      <c r="AC85" s="25">
        <v>764783.00000000012</v>
      </c>
      <c r="AD85" s="25">
        <v>0</v>
      </c>
      <c r="AE85" s="25">
        <v>391231.47000000009</v>
      </c>
      <c r="AF85" s="25">
        <v>0</v>
      </c>
      <c r="AG85" s="25">
        <v>10183142.299999997</v>
      </c>
      <c r="AH85" s="25">
        <v>0</v>
      </c>
      <c r="AI85" s="25">
        <v>892579.8</v>
      </c>
      <c r="AJ85" s="25">
        <v>152973.68000000002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784648.85</v>
      </c>
      <c r="AW85" s="25">
        <v>1389486.4100000001</v>
      </c>
      <c r="AX85" s="25">
        <v>0</v>
      </c>
      <c r="AY85" s="25">
        <v>988942.12</v>
      </c>
      <c r="AZ85" s="25">
        <v>0</v>
      </c>
      <c r="BA85" s="25">
        <v>2961.66</v>
      </c>
      <c r="BB85" s="25">
        <v>566234.30000000005</v>
      </c>
      <c r="BC85" s="25">
        <v>0</v>
      </c>
      <c r="BD85" s="25">
        <v>226032.70000000007</v>
      </c>
      <c r="BE85" s="25">
        <v>1572763.61</v>
      </c>
      <c r="BF85" s="25">
        <v>1332391.92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1350339.3900000004</v>
      </c>
      <c r="BM85" s="25">
        <v>0</v>
      </c>
      <c r="BN85" s="25">
        <v>18839009.370000001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284492.00999999995</v>
      </c>
      <c r="BY85" s="25">
        <v>319465.63999999996</v>
      </c>
      <c r="BZ85" s="25">
        <v>0</v>
      </c>
      <c r="CA85" s="25">
        <v>0</v>
      </c>
      <c r="CB85" s="25">
        <v>0</v>
      </c>
      <c r="CC85" s="25">
        <v>12252054.450000001</v>
      </c>
      <c r="CD85" s="25">
        <v>0</v>
      </c>
      <c r="CE85" s="25">
        <v>85223967.859999999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5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0</v>
      </c>
      <c r="D87" s="282">
        <v>17643460</v>
      </c>
      <c r="E87" s="273">
        <v>9190285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-1424</v>
      </c>
      <c r="P87" s="273">
        <v>6082942.6600000001</v>
      </c>
      <c r="Q87" s="273">
        <v>0</v>
      </c>
      <c r="R87" s="273">
        <v>998012</v>
      </c>
      <c r="S87" s="273">
        <v>0</v>
      </c>
      <c r="T87" s="273">
        <v>0</v>
      </c>
      <c r="U87" s="273">
        <v>2481284.6</v>
      </c>
      <c r="V87" s="273">
        <v>419674</v>
      </c>
      <c r="W87" s="273">
        <v>2136613.23</v>
      </c>
      <c r="X87" s="273">
        <v>6581708.0199999996</v>
      </c>
      <c r="Y87" s="273">
        <v>421372</v>
      </c>
      <c r="Z87" s="273">
        <v>827</v>
      </c>
      <c r="AA87" s="273">
        <v>0</v>
      </c>
      <c r="AB87" s="273">
        <v>5704257.5300000003</v>
      </c>
      <c r="AC87" s="273">
        <v>2300374</v>
      </c>
      <c r="AD87" s="273">
        <v>0</v>
      </c>
      <c r="AE87" s="273">
        <v>1153234</v>
      </c>
      <c r="AF87" s="273">
        <v>0</v>
      </c>
      <c r="AG87" s="273">
        <v>9342163</v>
      </c>
      <c r="AH87" s="273">
        <v>0</v>
      </c>
      <c r="AI87" s="273">
        <v>1706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1711029.86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66167518.899999991</v>
      </c>
      <c r="CF87" s="11">
        <v>66167518.899999991</v>
      </c>
    </row>
    <row r="88" spans="1:84" x14ac:dyDescent="0.25">
      <c r="A88" s="21" t="s">
        <v>287</v>
      </c>
      <c r="B88" s="16"/>
      <c r="C88" s="273">
        <v>0</v>
      </c>
      <c r="D88" s="282">
        <v>1909604</v>
      </c>
      <c r="E88" s="273">
        <v>1701241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5546</v>
      </c>
      <c r="P88" s="273">
        <v>48986678.369999997</v>
      </c>
      <c r="Q88" s="273">
        <v>0</v>
      </c>
      <c r="R88" s="273">
        <v>6388532</v>
      </c>
      <c r="S88" s="273">
        <v>0</v>
      </c>
      <c r="T88" s="273">
        <v>0</v>
      </c>
      <c r="U88" s="273">
        <v>21144196</v>
      </c>
      <c r="V88" s="273">
        <v>2807854</v>
      </c>
      <c r="W88" s="273">
        <v>24704321.710000001</v>
      </c>
      <c r="X88" s="273">
        <v>57510414.030000001</v>
      </c>
      <c r="Y88" s="273">
        <v>13883826</v>
      </c>
      <c r="Z88" s="273">
        <v>1286628</v>
      </c>
      <c r="AA88" s="273">
        <v>0</v>
      </c>
      <c r="AB88" s="273">
        <v>7150667.21</v>
      </c>
      <c r="AC88" s="273">
        <v>405851</v>
      </c>
      <c r="AD88" s="273">
        <v>0</v>
      </c>
      <c r="AE88" s="273">
        <v>128705</v>
      </c>
      <c r="AF88" s="273">
        <v>0</v>
      </c>
      <c r="AG88" s="273">
        <v>123919629.36</v>
      </c>
      <c r="AH88" s="273">
        <v>0</v>
      </c>
      <c r="AI88" s="273">
        <v>1054616</v>
      </c>
      <c r="AJ88" s="273">
        <v>345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901398.3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313890052.98000002</v>
      </c>
      <c r="CF88" s="11">
        <v>313890052.98000002</v>
      </c>
    </row>
    <row r="89" spans="1:84" x14ac:dyDescent="0.25">
      <c r="A89" s="21" t="s">
        <v>288</v>
      </c>
      <c r="B89" s="16"/>
      <c r="C89" s="25">
        <v>0</v>
      </c>
      <c r="D89" s="25">
        <v>19553064</v>
      </c>
      <c r="E89" s="25">
        <v>10891526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4122</v>
      </c>
      <c r="P89" s="25">
        <v>55069621.030000001</v>
      </c>
      <c r="Q89" s="25">
        <v>0</v>
      </c>
      <c r="R89" s="25">
        <v>7386544</v>
      </c>
      <c r="S89" s="25">
        <v>0</v>
      </c>
      <c r="T89" s="25">
        <v>0</v>
      </c>
      <c r="U89" s="25">
        <v>23625480.600000001</v>
      </c>
      <c r="V89" s="25">
        <v>3227528</v>
      </c>
      <c r="W89" s="25">
        <v>26840934.940000001</v>
      </c>
      <c r="X89" s="25">
        <v>64092122.049999997</v>
      </c>
      <c r="Y89" s="25">
        <v>14305198</v>
      </c>
      <c r="Z89" s="25">
        <v>1287455</v>
      </c>
      <c r="AA89" s="25">
        <v>0</v>
      </c>
      <c r="AB89" s="25">
        <v>12854924.74</v>
      </c>
      <c r="AC89" s="25">
        <v>2706225</v>
      </c>
      <c r="AD89" s="25">
        <v>0</v>
      </c>
      <c r="AE89" s="25">
        <v>1281939</v>
      </c>
      <c r="AF89" s="25">
        <v>0</v>
      </c>
      <c r="AG89" s="25">
        <v>133261792.36</v>
      </c>
      <c r="AH89" s="25">
        <v>0</v>
      </c>
      <c r="AI89" s="25">
        <v>1056322</v>
      </c>
      <c r="AJ89" s="25">
        <v>345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2612428.16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380057571.88000005</v>
      </c>
    </row>
    <row r="90" spans="1:84" x14ac:dyDescent="0.25">
      <c r="A90" s="31" t="s">
        <v>289</v>
      </c>
      <c r="B90" s="25"/>
      <c r="C90" s="273">
        <v>0</v>
      </c>
      <c r="D90" s="273">
        <v>30804.759999999987</v>
      </c>
      <c r="E90" s="273">
        <v>0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5652.6400000000012</v>
      </c>
      <c r="Q90" s="273">
        <v>0</v>
      </c>
      <c r="R90" s="273">
        <v>5581.36</v>
      </c>
      <c r="S90" s="273">
        <v>2468.9499999999998</v>
      </c>
      <c r="T90" s="273">
        <v>0</v>
      </c>
      <c r="U90" s="273">
        <v>3830.440000000001</v>
      </c>
      <c r="V90" s="273">
        <v>0</v>
      </c>
      <c r="W90" s="273">
        <v>3948.5449999999992</v>
      </c>
      <c r="X90" s="273">
        <v>926.93000000000006</v>
      </c>
      <c r="Y90" s="273">
        <v>2335.38</v>
      </c>
      <c r="Z90" s="273">
        <v>0</v>
      </c>
      <c r="AA90" s="273">
        <v>0</v>
      </c>
      <c r="AB90" s="273">
        <v>1514.62</v>
      </c>
      <c r="AC90" s="273">
        <v>93</v>
      </c>
      <c r="AD90" s="273">
        <v>0</v>
      </c>
      <c r="AE90" s="273">
        <v>423</v>
      </c>
      <c r="AF90" s="273">
        <v>0</v>
      </c>
      <c r="AG90" s="273">
        <v>17522.574999999997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864.15</v>
      </c>
      <c r="AW90" s="273">
        <v>0</v>
      </c>
      <c r="AX90" s="273">
        <v>0</v>
      </c>
      <c r="AY90" s="273">
        <v>3906.31</v>
      </c>
      <c r="AZ90" s="273">
        <v>0</v>
      </c>
      <c r="BA90" s="273">
        <v>0</v>
      </c>
      <c r="BB90" s="273">
        <v>0</v>
      </c>
      <c r="BC90" s="273">
        <v>0</v>
      </c>
      <c r="BD90" s="273">
        <v>1332.8999999999999</v>
      </c>
      <c r="BE90" s="273">
        <v>8881.5850000000009</v>
      </c>
      <c r="BF90" s="273">
        <v>2349.16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10118.39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0</v>
      </c>
      <c r="BY90" s="273">
        <v>0</v>
      </c>
      <c r="BZ90" s="273">
        <v>0</v>
      </c>
      <c r="CA90" s="273">
        <v>0</v>
      </c>
      <c r="CB90" s="273">
        <v>0</v>
      </c>
      <c r="CC90" s="273">
        <v>169</v>
      </c>
      <c r="CD90" s="224" t="s">
        <v>247</v>
      </c>
      <c r="CE90" s="25">
        <v>102723.69499999998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18519</v>
      </c>
      <c r="E91" s="273">
        <v>11626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1692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31837</v>
      </c>
      <c r="CF91" s="25">
        <v>-31837</v>
      </c>
    </row>
    <row r="92" spans="1:84" x14ac:dyDescent="0.25">
      <c r="A92" s="21" t="s">
        <v>291</v>
      </c>
      <c r="B92" s="16"/>
      <c r="C92" s="273">
        <v>0</v>
      </c>
      <c r="D92" s="273">
        <v>3033.23877936808</v>
      </c>
      <c r="E92" s="273">
        <v>72.763489062921963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3418.4572508776664</v>
      </c>
      <c r="P92" s="273">
        <v>3134.5369700243045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1636.4651363759115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1361.10526600054</v>
      </c>
      <c r="AH92" s="273">
        <v>0</v>
      </c>
      <c r="AI92" s="273">
        <v>0</v>
      </c>
      <c r="AJ92" s="273">
        <v>13759.433108290576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26416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74820.5</v>
      </c>
      <c r="E93" s="273">
        <v>47964.94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43336.37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19816.63</v>
      </c>
      <c r="X93" s="273">
        <v>21044.04</v>
      </c>
      <c r="Y93" s="273">
        <v>16380.91</v>
      </c>
      <c r="Z93" s="273">
        <v>230.8</v>
      </c>
      <c r="AA93" s="273">
        <v>0</v>
      </c>
      <c r="AB93" s="273">
        <v>2639.59</v>
      </c>
      <c r="AC93" s="273">
        <v>0</v>
      </c>
      <c r="AD93" s="273">
        <v>0</v>
      </c>
      <c r="AE93" s="273">
        <v>0</v>
      </c>
      <c r="AF93" s="273">
        <v>0</v>
      </c>
      <c r="AG93" s="273">
        <v>145097.25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73">
        <v>352.2</v>
      </c>
      <c r="BE93" s="24" t="s">
        <v>247</v>
      </c>
      <c r="BF93" s="273">
        <v>14852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73">
        <v>1333.6</v>
      </c>
      <c r="CD93" s="24" t="s">
        <v>247</v>
      </c>
      <c r="CE93" s="25">
        <v>387868.83</v>
      </c>
      <c r="CF93" s="25">
        <v>0</v>
      </c>
    </row>
    <row r="94" spans="1:84" x14ac:dyDescent="0.25">
      <c r="A94" s="21" t="s">
        <v>293</v>
      </c>
      <c r="B94" s="16"/>
      <c r="C94" s="273">
        <v>0</v>
      </c>
      <c r="D94" s="273">
        <v>20.4836275213699</v>
      </c>
      <c r="E94" s="273">
        <v>13.969256181027401</v>
      </c>
      <c r="F94" s="273">
        <v>0</v>
      </c>
      <c r="G94" s="273">
        <v>0</v>
      </c>
      <c r="H94" s="273">
        <v>0</v>
      </c>
      <c r="I94" s="273">
        <v>0</v>
      </c>
      <c r="J94" s="273">
        <v>0</v>
      </c>
      <c r="K94" s="273">
        <v>0</v>
      </c>
      <c r="L94" s="273">
        <v>0</v>
      </c>
      <c r="M94" s="273">
        <v>0</v>
      </c>
      <c r="N94" s="273">
        <v>0</v>
      </c>
      <c r="O94" s="273">
        <v>0</v>
      </c>
      <c r="P94" s="273">
        <v>3.3825305015753417</v>
      </c>
      <c r="Q94" s="273">
        <v>0</v>
      </c>
      <c r="R94" s="273">
        <v>4.7583185616438355</v>
      </c>
      <c r="S94" s="273">
        <v>0</v>
      </c>
      <c r="T94" s="273">
        <v>0</v>
      </c>
      <c r="U94" s="273">
        <v>0</v>
      </c>
      <c r="V94" s="273">
        <v>0</v>
      </c>
      <c r="W94" s="273">
        <v>0</v>
      </c>
      <c r="X94" s="273">
        <v>0</v>
      </c>
      <c r="Y94" s="273">
        <v>0</v>
      </c>
      <c r="Z94" s="273">
        <v>0</v>
      </c>
      <c r="AA94" s="273">
        <v>0</v>
      </c>
      <c r="AB94" s="273">
        <v>0</v>
      </c>
      <c r="AC94" s="273">
        <v>0</v>
      </c>
      <c r="AD94" s="273">
        <v>0</v>
      </c>
      <c r="AE94" s="273">
        <v>0</v>
      </c>
      <c r="AF94" s="273">
        <v>0</v>
      </c>
      <c r="AG94" s="273">
        <v>29.70318723773973</v>
      </c>
      <c r="AH94" s="273">
        <v>0</v>
      </c>
      <c r="AI94" s="273">
        <v>4.296695659315068</v>
      </c>
      <c r="AJ94" s="273">
        <v>0.81902876712328765</v>
      </c>
      <c r="AK94" s="273">
        <v>0</v>
      </c>
      <c r="AL94" s="273">
        <v>0</v>
      </c>
      <c r="AM94" s="273">
        <v>0</v>
      </c>
      <c r="AN94" s="273">
        <v>0</v>
      </c>
      <c r="AO94" s="273">
        <v>0</v>
      </c>
      <c r="AP94" s="273">
        <v>0</v>
      </c>
      <c r="AQ94" s="273">
        <v>0</v>
      </c>
      <c r="AR94" s="273">
        <v>0</v>
      </c>
      <c r="AS94" s="273">
        <v>0</v>
      </c>
      <c r="AT94" s="273">
        <v>0</v>
      </c>
      <c r="AU94" s="273">
        <v>0</v>
      </c>
      <c r="AV94" s="273">
        <v>0.15976301369863011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73">
        <v>0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4" t="s">
        <v>247</v>
      </c>
      <c r="BV94" s="24" t="s">
        <v>247</v>
      </c>
      <c r="BW94" s="24" t="s">
        <v>247</v>
      </c>
      <c r="BX94" s="273">
        <v>0.57203424657534241</v>
      </c>
      <c r="BY94" s="282">
        <v>3.0349315068493149E-3</v>
      </c>
      <c r="BZ94" s="24" t="s">
        <v>247</v>
      </c>
      <c r="CA94" s="24" t="s">
        <v>247</v>
      </c>
      <c r="CB94" s="24" t="s">
        <v>247</v>
      </c>
      <c r="CC94" s="24" t="s">
        <v>247</v>
      </c>
      <c r="CD94" s="24" t="s">
        <v>247</v>
      </c>
      <c r="CE94" s="226">
        <v>78.147476621575379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33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33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33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33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33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338">
        <v>98042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339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340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40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33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34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34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342" t="s">
        <v>1060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28" t="s">
        <v>1061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2260</v>
      </c>
      <c r="D127" s="295">
        <v>8644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24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21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13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58</v>
      </c>
    </row>
    <row r="144" spans="1:5" x14ac:dyDescent="0.25">
      <c r="A144" s="16" t="s">
        <v>348</v>
      </c>
      <c r="B144" s="35" t="s">
        <v>299</v>
      </c>
      <c r="C144" s="292">
        <v>58</v>
      </c>
      <c r="D144" s="16"/>
      <c r="E144" s="16"/>
    </row>
    <row r="145" spans="1:13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13" x14ac:dyDescent="0.25">
      <c r="A146" s="16"/>
      <c r="B146" s="16"/>
      <c r="C146" s="22"/>
      <c r="D146" s="16"/>
      <c r="E146" s="16"/>
    </row>
    <row r="147" spans="1:13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13" x14ac:dyDescent="0.25">
      <c r="A148" s="16"/>
      <c r="B148" s="16"/>
      <c r="C148" s="22"/>
      <c r="D148" s="16"/>
      <c r="E148" s="16"/>
    </row>
    <row r="149" spans="1:13" x14ac:dyDescent="0.25">
      <c r="A149" s="16"/>
      <c r="B149" s="16"/>
      <c r="C149" s="22"/>
      <c r="D149" s="16"/>
      <c r="E149" s="16"/>
    </row>
    <row r="150" spans="1:13" x14ac:dyDescent="0.25">
      <c r="A150" s="16"/>
      <c r="B150" s="16"/>
      <c r="C150" s="22"/>
      <c r="D150" s="16"/>
      <c r="E150" s="16"/>
    </row>
    <row r="151" spans="1:13" x14ac:dyDescent="0.25">
      <c r="A151" s="16"/>
      <c r="B151" s="16"/>
      <c r="C151" s="22"/>
      <c r="D151" s="16"/>
      <c r="E151" s="16"/>
    </row>
    <row r="152" spans="1:13" x14ac:dyDescent="0.25">
      <c r="A152" s="30" t="s">
        <v>351</v>
      </c>
      <c r="B152" s="37"/>
      <c r="C152" s="37"/>
      <c r="D152" s="37"/>
      <c r="E152" s="37"/>
    </row>
    <row r="153" spans="1:13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13" x14ac:dyDescent="0.25">
      <c r="A154" s="16" t="s">
        <v>332</v>
      </c>
      <c r="B154" s="295">
        <v>1023.3092848180678</v>
      </c>
      <c r="C154" s="295">
        <v>622.06712672521962</v>
      </c>
      <c r="D154" s="295">
        <v>614.62358845671258</v>
      </c>
      <c r="E154" s="25">
        <v>2260</v>
      </c>
    </row>
    <row r="155" spans="1:13" x14ac:dyDescent="0.25">
      <c r="A155" s="16" t="s">
        <v>241</v>
      </c>
      <c r="B155" s="295">
        <v>4105.7274788440045</v>
      </c>
      <c r="C155" s="295">
        <v>2539.5114162541913</v>
      </c>
      <c r="D155" s="295">
        <v>1998.7611049018042</v>
      </c>
      <c r="E155" s="25">
        <v>8644</v>
      </c>
    </row>
    <row r="156" spans="1:13" x14ac:dyDescent="0.25">
      <c r="A156" s="16" t="s">
        <v>355</v>
      </c>
      <c r="B156" s="295">
        <v>27283</v>
      </c>
      <c r="C156" s="295">
        <v>27606</v>
      </c>
      <c r="D156" s="295">
        <v>53347</v>
      </c>
      <c r="E156" s="25">
        <v>108236</v>
      </c>
      <c r="G156" s="16" t="s">
        <v>355</v>
      </c>
      <c r="H156" s="343">
        <v>9526.5157011854972</v>
      </c>
      <c r="I156" s="343">
        <v>9691.7078819061317</v>
      </c>
      <c r="J156" s="343">
        <v>14928.776416908371</v>
      </c>
      <c r="K156" s="25">
        <v>34147</v>
      </c>
      <c r="L156" s="11">
        <v>74089</v>
      </c>
      <c r="M156" s="11" t="s">
        <v>1062</v>
      </c>
    </row>
    <row r="157" spans="1:13" x14ac:dyDescent="0.25">
      <c r="A157" s="16" t="s">
        <v>286</v>
      </c>
      <c r="B157" s="295">
        <v>17413680.870420665</v>
      </c>
      <c r="C157" s="295">
        <v>19398693.510965738</v>
      </c>
      <c r="D157" s="295">
        <v>29355144.518613596</v>
      </c>
      <c r="E157" s="25">
        <v>66167518.899999991</v>
      </c>
      <c r="F157" s="14"/>
    </row>
    <row r="158" spans="1:13" x14ac:dyDescent="0.25">
      <c r="A158" s="16" t="s">
        <v>287</v>
      </c>
      <c r="B158" s="295">
        <v>82608223.821328074</v>
      </c>
      <c r="C158" s="295">
        <v>92024864.089317068</v>
      </c>
      <c r="D158" s="295">
        <v>139256965.06935489</v>
      </c>
      <c r="E158" s="25">
        <v>313890052.98000002</v>
      </c>
      <c r="F158" s="14"/>
    </row>
    <row r="159" spans="1:13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13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2171869.8199999998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3561403.95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1525821.67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19652.96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7278748.3999999994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0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62543.199999999997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62543.199999999997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940751.76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940751.76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7890.02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928333.36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936223.38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4909018.8499999996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4909018.8499999996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0</v>
      </c>
      <c r="C211" s="292">
        <v>10287273.77</v>
      </c>
      <c r="D211" s="295">
        <v>13642.95</v>
      </c>
      <c r="E211" s="25">
        <v>10273630.82</v>
      </c>
    </row>
    <row r="212" spans="1:5" x14ac:dyDescent="0.25">
      <c r="A212" s="16" t="s">
        <v>390</v>
      </c>
      <c r="B212" s="295">
        <v>0</v>
      </c>
      <c r="C212" s="292">
        <v>0</v>
      </c>
      <c r="D212" s="295">
        <v>0</v>
      </c>
      <c r="E212" s="25">
        <v>0</v>
      </c>
    </row>
    <row r="213" spans="1:5" x14ac:dyDescent="0.25">
      <c r="A213" s="16" t="s">
        <v>391</v>
      </c>
      <c r="B213" s="295">
        <v>113246802.45999999</v>
      </c>
      <c r="C213" s="292">
        <v>11370324.419999998</v>
      </c>
      <c r="D213" s="295">
        <v>0</v>
      </c>
      <c r="E213" s="25">
        <v>124617126.88</v>
      </c>
    </row>
    <row r="214" spans="1:5" x14ac:dyDescent="0.25">
      <c r="A214" s="16" t="s">
        <v>393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394</v>
      </c>
      <c r="B215" s="295">
        <v>0</v>
      </c>
      <c r="C215" s="292">
        <v>26248.080000000002</v>
      </c>
      <c r="D215" s="295">
        <v>10870.89</v>
      </c>
      <c r="E215" s="25">
        <v>15377.190000000002</v>
      </c>
    </row>
    <row r="216" spans="1:5" x14ac:dyDescent="0.25">
      <c r="A216" s="16" t="s">
        <v>395</v>
      </c>
      <c r="B216" s="295">
        <v>24607105.84</v>
      </c>
      <c r="C216" s="292">
        <v>3389148.879999999</v>
      </c>
      <c r="D216" s="295">
        <v>162638.94</v>
      </c>
      <c r="E216" s="25">
        <v>27833615.779999997</v>
      </c>
    </row>
    <row r="217" spans="1:5" x14ac:dyDescent="0.25">
      <c r="A217" s="16" t="s">
        <v>396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397</v>
      </c>
      <c r="B218" s="295">
        <v>11721.03</v>
      </c>
      <c r="C218" s="292">
        <v>0</v>
      </c>
      <c r="D218" s="295">
        <v>0</v>
      </c>
      <c r="E218" s="25">
        <v>11721.03</v>
      </c>
    </row>
    <row r="219" spans="1:5" x14ac:dyDescent="0.25">
      <c r="A219" s="16" t="s">
        <v>398</v>
      </c>
      <c r="B219" s="295">
        <v>0</v>
      </c>
      <c r="C219" s="292">
        <v>1999749.2400000014</v>
      </c>
      <c r="D219" s="295">
        <v>1999749.2400000002</v>
      </c>
      <c r="E219" s="25">
        <v>1.1641532182693481E-9</v>
      </c>
    </row>
    <row r="220" spans="1:5" x14ac:dyDescent="0.25">
      <c r="A220" s="16" t="s">
        <v>229</v>
      </c>
      <c r="B220" s="25">
        <v>137865629.32999998</v>
      </c>
      <c r="C220" s="225">
        <v>27072744.389999997</v>
      </c>
      <c r="D220" s="25">
        <v>2186902.02</v>
      </c>
      <c r="E220" s="25">
        <v>162751471.69999999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0</v>
      </c>
      <c r="C225" s="292">
        <v>0</v>
      </c>
      <c r="D225" s="295">
        <v>0</v>
      </c>
      <c r="E225" s="25">
        <v>0</v>
      </c>
    </row>
    <row r="226" spans="1:6" x14ac:dyDescent="0.25">
      <c r="A226" s="16" t="s">
        <v>391</v>
      </c>
      <c r="B226" s="295">
        <v>15556229.880000001</v>
      </c>
      <c r="C226" s="292">
        <v>2720562.17</v>
      </c>
      <c r="D226" s="295">
        <v>0</v>
      </c>
      <c r="E226" s="25">
        <v>18276792.050000001</v>
      </c>
    </row>
    <row r="227" spans="1:6" x14ac:dyDescent="0.25">
      <c r="A227" s="16" t="s">
        <v>393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394</v>
      </c>
      <c r="B228" s="295">
        <v>0</v>
      </c>
      <c r="C228" s="292">
        <v>0</v>
      </c>
      <c r="D228" s="295">
        <v>0</v>
      </c>
      <c r="E228" s="25">
        <v>0</v>
      </c>
    </row>
    <row r="229" spans="1:6" x14ac:dyDescent="0.25">
      <c r="A229" s="16" t="s">
        <v>395</v>
      </c>
      <c r="B229" s="295">
        <v>18084277.41</v>
      </c>
      <c r="C229" s="292">
        <v>1108491.9400000004</v>
      </c>
      <c r="D229" s="295">
        <v>0</v>
      </c>
      <c r="E229" s="25">
        <v>19192769.350000001</v>
      </c>
    </row>
    <row r="230" spans="1:6" x14ac:dyDescent="0.25">
      <c r="A230" s="16" t="s">
        <v>396</v>
      </c>
      <c r="B230" s="295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397</v>
      </c>
      <c r="B231" s="295">
        <v>11721.03</v>
      </c>
      <c r="C231" s="292">
        <v>0</v>
      </c>
      <c r="D231" s="295">
        <v>0</v>
      </c>
      <c r="E231" s="25">
        <v>11721.03</v>
      </c>
    </row>
    <row r="232" spans="1:6" x14ac:dyDescent="0.25">
      <c r="A232" s="16" t="s">
        <v>398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33652228.32</v>
      </c>
      <c r="C233" s="225">
        <v>3829054.1100000003</v>
      </c>
      <c r="D233" s="25">
        <v>0</v>
      </c>
      <c r="E233" s="25">
        <v>37481282.430000007</v>
      </c>
    </row>
    <row r="234" spans="1:6" x14ac:dyDescent="0.25">
      <c r="A234" s="16"/>
      <c r="B234" s="16"/>
      <c r="C234" s="22"/>
      <c r="D234" s="16"/>
      <c r="E234" s="16"/>
      <c r="F234" s="11">
        <v>125270189.26999998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4" t="s">
        <v>401</v>
      </c>
      <c r="C236" s="344"/>
      <c r="D236" s="30"/>
      <c r="E236" s="30"/>
    </row>
    <row r="237" spans="1:6" x14ac:dyDescent="0.25">
      <c r="A237" s="43" t="s">
        <v>401</v>
      </c>
      <c r="B237" s="30"/>
      <c r="C237" s="292">
        <v>6048216.3399999999</v>
      </c>
      <c r="D237" s="32">
        <v>6048216.3399999999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71425713.866403326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79567642.384549037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4022426.75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49650889.362426639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66732712.256620988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271399384.62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2">
        <v>3646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1208934.19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7993533.8199999994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9202468.0099999998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54568.63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54568.63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286704637.59999996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56719732.589999996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42583352.200000003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1401210.0100000002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352011.36000000004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15889601.759999994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10273630.82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0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124617126.92000002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27848992.969999999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11721.03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0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162751471.74000001</v>
      </c>
      <c r="E291" s="16"/>
    </row>
    <row r="292" spans="1:5" x14ac:dyDescent="0.25">
      <c r="A292" s="16" t="s">
        <v>440</v>
      </c>
      <c r="B292" s="35" t="s">
        <v>299</v>
      </c>
      <c r="C292" s="292">
        <v>37481282.430000007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125270189.31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129177.81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129177.81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v>141288968.88</v>
      </c>
      <c r="E308" s="16"/>
    </row>
    <row r="309" spans="1:6" x14ac:dyDescent="0.25">
      <c r="A309" s="16"/>
      <c r="B309" s="16"/>
      <c r="C309" s="22"/>
      <c r="D309" s="16"/>
      <c r="E309" s="16"/>
      <c r="F309" s="11">
        <v>141288968.88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2278700.15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0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v>2625139.9900000002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804014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10654238.04999999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16362092.18999999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86041666.849999994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86041666.849999994</v>
      </c>
      <c r="E339" s="16"/>
    </row>
    <row r="340" spans="1:5" x14ac:dyDescent="0.25">
      <c r="A340" s="16" t="s">
        <v>481</v>
      </c>
      <c r="B340" s="16"/>
      <c r="C340" s="22"/>
      <c r="D340" s="25">
        <v>0</v>
      </c>
      <c r="E340" s="16"/>
    </row>
    <row r="341" spans="1:5" x14ac:dyDescent="0.25">
      <c r="A341" s="16" t="s">
        <v>482</v>
      </c>
      <c r="B341" s="16"/>
      <c r="C341" s="22"/>
      <c r="D341" s="25">
        <v>86041666.849999994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38885209.840000004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141288968.88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141288968.88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3">
        <v>66167518.899999991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3">
        <v>313890052.98000002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380057571.88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6048216.3399999999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271453953.25000012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9202468.0099999998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286704637.60000008</v>
      </c>
      <c r="E366" s="16"/>
    </row>
    <row r="367" spans="1:5" x14ac:dyDescent="0.25">
      <c r="A367" s="16" t="s">
        <v>500</v>
      </c>
      <c r="B367" s="16"/>
      <c r="C367" s="22"/>
      <c r="D367" s="25">
        <v>93352934.279999912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6237615.4399999995</v>
      </c>
      <c r="D380" s="25">
        <v>0</v>
      </c>
      <c r="E380" s="204" t="s">
        <v>1063</v>
      </c>
      <c r="F380" s="47"/>
    </row>
    <row r="381" spans="1:6" x14ac:dyDescent="0.25">
      <c r="A381" s="48" t="s">
        <v>514</v>
      </c>
      <c r="B381" s="35"/>
      <c r="C381" s="35"/>
      <c r="D381" s="25">
        <v>6237615.4399999995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6237615.4399999995</v>
      </c>
      <c r="E383" s="16"/>
    </row>
    <row r="384" spans="1:6" x14ac:dyDescent="0.25">
      <c r="A384" s="16" t="s">
        <v>517</v>
      </c>
      <c r="B384" s="16"/>
      <c r="C384" s="22"/>
      <c r="D384" s="25">
        <v>99590549.719999909</v>
      </c>
      <c r="E384" s="16"/>
    </row>
    <row r="385" spans="1:7" x14ac:dyDescent="0.25">
      <c r="A385" s="16"/>
      <c r="B385" s="16"/>
      <c r="C385" s="22"/>
      <c r="D385" s="16"/>
      <c r="E385" s="16"/>
    </row>
    <row r="386" spans="1:7" x14ac:dyDescent="0.25">
      <c r="A386" s="16"/>
      <c r="B386" s="16"/>
      <c r="C386" s="22"/>
      <c r="D386" s="16"/>
      <c r="E386" s="16"/>
    </row>
    <row r="387" spans="1:7" x14ac:dyDescent="0.25">
      <c r="A387" s="16"/>
      <c r="B387" s="16"/>
      <c r="C387" s="22"/>
      <c r="D387" s="16"/>
      <c r="E387" s="16"/>
    </row>
    <row r="388" spans="1:7" x14ac:dyDescent="0.25">
      <c r="A388" s="34" t="s">
        <v>518</v>
      </c>
      <c r="B388" s="34"/>
      <c r="C388" s="34"/>
      <c r="D388" s="34"/>
      <c r="E388" s="34"/>
    </row>
    <row r="389" spans="1:7" x14ac:dyDescent="0.25">
      <c r="A389" s="16" t="s">
        <v>519</v>
      </c>
      <c r="B389" s="35" t="s">
        <v>299</v>
      </c>
      <c r="C389" s="292">
        <v>34167614.650000013</v>
      </c>
      <c r="D389" s="16"/>
      <c r="E389" s="16"/>
      <c r="F389" s="11">
        <v>34167614.649999999</v>
      </c>
      <c r="G389" s="11">
        <v>-1.4901161193847656E-8</v>
      </c>
    </row>
    <row r="390" spans="1:7" x14ac:dyDescent="0.25">
      <c r="A390" s="16" t="s">
        <v>10</v>
      </c>
      <c r="B390" s="35" t="s">
        <v>299</v>
      </c>
      <c r="C390" s="292">
        <v>7278748.3999999985</v>
      </c>
      <c r="D390" s="16"/>
      <c r="E390" s="16"/>
      <c r="F390" s="11">
        <v>7278749</v>
      </c>
      <c r="G390" s="11">
        <v>0.60000000149011612</v>
      </c>
    </row>
    <row r="391" spans="1:7" x14ac:dyDescent="0.25">
      <c r="A391" s="16" t="s">
        <v>263</v>
      </c>
      <c r="B391" s="35" t="s">
        <v>299</v>
      </c>
      <c r="C391" s="292">
        <v>4161109.61</v>
      </c>
      <c r="D391" s="16"/>
      <c r="E391" s="16"/>
      <c r="F391" s="11">
        <v>4161109.6100000003</v>
      </c>
      <c r="G391" s="11">
        <v>4.6566128730773926E-10</v>
      </c>
    </row>
    <row r="392" spans="1:7" x14ac:dyDescent="0.25">
      <c r="A392" s="16" t="s">
        <v>520</v>
      </c>
      <c r="B392" s="35" t="s">
        <v>299</v>
      </c>
      <c r="C392" s="292">
        <v>7858209.879999999</v>
      </c>
      <c r="D392" s="16"/>
      <c r="E392" s="16"/>
      <c r="F392" s="11">
        <v>7858209.8800000008</v>
      </c>
      <c r="G392" s="11">
        <v>1.862645149230957E-9</v>
      </c>
    </row>
    <row r="393" spans="1:7" x14ac:dyDescent="0.25">
      <c r="A393" s="16" t="s">
        <v>521</v>
      </c>
      <c r="B393" s="35" t="s">
        <v>299</v>
      </c>
      <c r="C393" s="292">
        <v>0</v>
      </c>
      <c r="D393" s="16"/>
      <c r="E393" s="16"/>
      <c r="F393" s="11">
        <v>0</v>
      </c>
      <c r="G393" s="11">
        <v>0</v>
      </c>
    </row>
    <row r="394" spans="1:7" x14ac:dyDescent="0.25">
      <c r="A394" s="16" t="s">
        <v>522</v>
      </c>
      <c r="B394" s="35" t="s">
        <v>299</v>
      </c>
      <c r="C394" s="292">
        <v>30080033.409999982</v>
      </c>
      <c r="D394" s="16"/>
      <c r="E394" s="16"/>
      <c r="F394" s="11">
        <v>30080033.41</v>
      </c>
      <c r="G394" s="11">
        <v>1.862645149230957E-8</v>
      </c>
    </row>
    <row r="395" spans="1:7" x14ac:dyDescent="0.25">
      <c r="A395" s="16" t="s">
        <v>15</v>
      </c>
      <c r="B395" s="35" t="s">
        <v>299</v>
      </c>
      <c r="C395" s="292">
        <v>4000824.7100000009</v>
      </c>
      <c r="D395" s="16"/>
      <c r="E395" s="16"/>
      <c r="F395" s="11">
        <v>4000824</v>
      </c>
      <c r="G395" s="11">
        <v>-0.71000000089406967</v>
      </c>
    </row>
    <row r="396" spans="1:7" x14ac:dyDescent="0.25">
      <c r="A396" s="16" t="s">
        <v>523</v>
      </c>
      <c r="B396" s="35" t="s">
        <v>299</v>
      </c>
      <c r="C396" s="292">
        <v>62543.199999999997</v>
      </c>
      <c r="D396" s="16"/>
      <c r="E396" s="16"/>
      <c r="F396" s="11">
        <v>62543.199999999997</v>
      </c>
      <c r="G396" s="11">
        <v>0</v>
      </c>
    </row>
    <row r="397" spans="1:7" x14ac:dyDescent="0.25">
      <c r="A397" s="16" t="s">
        <v>524</v>
      </c>
      <c r="B397" s="35" t="s">
        <v>299</v>
      </c>
      <c r="C397" s="292">
        <v>0</v>
      </c>
      <c r="D397" s="16"/>
      <c r="E397" s="16"/>
    </row>
    <row r="398" spans="1:7" x14ac:dyDescent="0.25">
      <c r="A398" s="16" t="s">
        <v>525</v>
      </c>
      <c r="B398" s="35" t="s">
        <v>299</v>
      </c>
      <c r="C398" s="292">
        <v>0</v>
      </c>
      <c r="D398" s="16"/>
      <c r="E398" s="16"/>
    </row>
    <row r="399" spans="1:7" x14ac:dyDescent="0.25">
      <c r="A399" s="16" t="s">
        <v>526</v>
      </c>
      <c r="B399" s="35" t="s">
        <v>299</v>
      </c>
      <c r="C399" s="292">
        <v>4909018.8499999996</v>
      </c>
      <c r="D399" s="16"/>
      <c r="E399" s="16"/>
      <c r="F399" s="11">
        <v>0</v>
      </c>
      <c r="G399" s="11">
        <v>4909018.8499999996</v>
      </c>
    </row>
    <row r="400" spans="1:7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7890.0199999999995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940751.75999999989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85544.049999999988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-22046.05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16957.14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928333.36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767353.91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1127715.3600000003</v>
      </c>
      <c r="D414" s="25">
        <v>0</v>
      </c>
      <c r="E414" s="204" t="s">
        <v>1063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3852499.5500000003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96370602.25999999</v>
      </c>
      <c r="E416" s="25"/>
    </row>
    <row r="417" spans="1:13" x14ac:dyDescent="0.25">
      <c r="A417" s="25" t="s">
        <v>531</v>
      </c>
      <c r="B417" s="16"/>
      <c r="C417" s="22"/>
      <c r="D417" s="25">
        <v>3219947.4599999189</v>
      </c>
      <c r="E417" s="25"/>
    </row>
    <row r="418" spans="1:13" x14ac:dyDescent="0.25">
      <c r="A418" s="25" t="s">
        <v>532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0</v>
      </c>
      <c r="E420" s="25"/>
      <c r="F420" s="11">
        <v>-4909018.8499999996</v>
      </c>
    </row>
    <row r="421" spans="1:13" x14ac:dyDescent="0.25">
      <c r="A421" s="25" t="s">
        <v>535</v>
      </c>
      <c r="B421" s="16"/>
      <c r="C421" s="22"/>
      <c r="D421" s="25">
        <v>3219947.4599999189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3219947.4599999189</v>
      </c>
      <c r="E424" s="16"/>
    </row>
    <row r="426" spans="1:13" ht="29.1" customHeight="1" x14ac:dyDescent="0.25">
      <c r="A426" s="346" t="s">
        <v>539</v>
      </c>
      <c r="B426" s="346"/>
      <c r="C426" s="346"/>
      <c r="D426" s="346"/>
      <c r="E426" s="346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93842.109999999971</v>
      </c>
      <c r="E612" s="219">
        <f>SUM(C624:D647)+SUM(C668:D713)</f>
        <v>53960490.689171903</v>
      </c>
      <c r="F612" s="219">
        <f>CE64-(AX64+BD64+BE64+BG64+BJ64+BN64+BP64+BQ64+CB64+CC64+CD64)</f>
        <v>7812985.0000000009</v>
      </c>
      <c r="G612" s="217">
        <f>CE91-(AX91+AY91+BD91+BE91+BG91+BJ91+BN91+BP91+BQ91+CB91+CC91+CD91)</f>
        <v>31837</v>
      </c>
      <c r="H612" s="222">
        <f>CE60-(AX60+AY60+AZ60+BD60+BE60+BG60+BJ60+BN60+BO60+BP60+BQ60+BR60+CB60+CC60+CD60)</f>
        <v>291.66407119292279</v>
      </c>
      <c r="I612" s="217">
        <f>CE92-(AX92+AY92+AZ92+BD92+BE92+BF92+BG92+BJ92+BN92+BO92+BP92+BQ92+BR92+CB92+CC92+CD92)</f>
        <v>26416</v>
      </c>
      <c r="J612" s="217">
        <f>CE93-(AX93+AY93+AZ93+BA93+BD93+BE93+BF93+BG93+BJ93+BN93+BO93+BP93+BQ93+BR93+CB93+CC93+CD93)</f>
        <v>371331.03</v>
      </c>
      <c r="K612" s="217">
        <f>CE89-(AW89+AX89+AY89+AZ89+BA89+BB89+BC89+BD89+BE89+BF89+BG89+BH89+BI89+BJ89+BK89+BL89+BM89+BN89+BO89+BP89+BQ89+BR89+BS89+BT89+BU89+BV89+BW89+BX89+CB89+CC89+CD89)</f>
        <v>380057571.88000005</v>
      </c>
      <c r="L612" s="223">
        <f>CE94-(AW94+AX94+AY94+AZ94+BA94+BB94+BC94+BD94+BE94+BF94+BG94+BH94+BI94+BJ94+BK94+BL94+BM94+BN94+BO94+BP94+BQ94+BR94+BS94+BT94+BU94+BV94+BW94+BX94+BY94+BZ94+CA94+CB94+CC94+CD94)</f>
        <v>77.572407443493191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1572763.61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1572763.61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18839009.370000001</v>
      </c>
      <c r="D619" s="217">
        <f>(D615/D612)*BN90</f>
        <v>169580.96513162274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12252054.450000001</v>
      </c>
      <c r="D620" s="217">
        <f>(D615/D612)*CC90</f>
        <v>2832.3856964639872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31263477.170828089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226032.70000000007</v>
      </c>
      <c r="D624" s="217">
        <f>(D615/D612)*BD90</f>
        <v>22338.975708975435</v>
      </c>
      <c r="E624" s="219">
        <f>(E623/E612)*SUM(C624:D624)</f>
        <v>143900.88218686351</v>
      </c>
      <c r="F624" s="219">
        <f>SUM(C624:E624)</f>
        <v>392272.55789583898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988942.12</v>
      </c>
      <c r="D625" s="217">
        <f>(D615/D612)*AY90</f>
        <v>65468.5004139304</v>
      </c>
      <c r="E625" s="219">
        <f>(E623/E612)*SUM(C625:D625)</f>
        <v>610901.45658376103</v>
      </c>
      <c r="F625" s="219">
        <f>(F624/F612)*AY64</f>
        <v>11372.758913195587</v>
      </c>
      <c r="G625" s="217">
        <f>SUM(C625:F625)</f>
        <v>1676684.835910887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1332391.92</v>
      </c>
      <c r="D629" s="217">
        <f>(D615/D612)*BF90</f>
        <v>39371.166761570057</v>
      </c>
      <c r="E629" s="219">
        <f>(E623/E612)*SUM(C629:D629)</f>
        <v>794768.23503684043</v>
      </c>
      <c r="F629" s="219">
        <f>(F624/F612)*BF64</f>
        <v>1871.533807906012</v>
      </c>
      <c r="G629" s="217">
        <f>(G625/G612)*BF91</f>
        <v>0</v>
      </c>
      <c r="H629" s="219">
        <f>(H628/H612)*BF60</f>
        <v>0</v>
      </c>
      <c r="I629" s="217">
        <f>SUM(C629:H629)</f>
        <v>2168402.8556063161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2961.66</v>
      </c>
      <c r="D630" s="217">
        <f>(D615/D612)*BA90</f>
        <v>0</v>
      </c>
      <c r="E630" s="219">
        <f>(E623/E612)*SUM(C630:D630)</f>
        <v>1715.9182323064908</v>
      </c>
      <c r="F630" s="219">
        <f>(F624/F612)*BA64</f>
        <v>145.1074858683435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4822.6857181748337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1389486.4100000001</v>
      </c>
      <c r="D631" s="217">
        <f>(D615/D612)*AW90</f>
        <v>0</v>
      </c>
      <c r="E631" s="219">
        <f>(E623/E612)*SUM(C631:D631)</f>
        <v>805036.72415506584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566234.30000000005</v>
      </c>
      <c r="D632" s="217">
        <f>(D615/D612)*BB90</f>
        <v>0</v>
      </c>
      <c r="E632" s="219">
        <f>(E623/E612)*SUM(C632:D632)</f>
        <v>328063.23451284191</v>
      </c>
      <c r="F632" s="219">
        <f>(F624/F612)*BB64</f>
        <v>10.067662143121179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1350339.3900000004</v>
      </c>
      <c r="D637" s="217">
        <f>(D615/D612)*BL90</f>
        <v>0</v>
      </c>
      <c r="E637" s="219">
        <f>(E623/E612)*SUM(C637:D637)</f>
        <v>782355.83392510482</v>
      </c>
      <c r="F637" s="219">
        <f>(F624/F612)*BL64</f>
        <v>55.623180639727856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284492.00999999995</v>
      </c>
      <c r="D644" s="217">
        <f>(D615/D612)*BX90</f>
        <v>0</v>
      </c>
      <c r="E644" s="219">
        <f>(E623/E612)*SUM(C644:D644)</f>
        <v>164828.17977233054</v>
      </c>
      <c r="F644" s="219">
        <f>(F624/F612)*BX64</f>
        <v>47.550775296764442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5670949.3239834225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319465.63999999996</v>
      </c>
      <c r="D645" s="217">
        <f>(D615/D612)*BY90</f>
        <v>0</v>
      </c>
      <c r="E645" s="219">
        <f>(E623/E612)*SUM(C645:D645)</f>
        <v>185091.10305418642</v>
      </c>
      <c r="F645" s="219">
        <f>(F624/F612)*BY64</f>
        <v>38.722743007591305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504595.46579719393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39124173.579999991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7917553.1500000004</v>
      </c>
      <c r="D669" s="217">
        <f>(D615/D612)*D90</f>
        <v>516277.87933139614</v>
      </c>
      <c r="E669" s="219">
        <f>(E623/E612)*SUM(C669:D669)</f>
        <v>4886369.2764942506</v>
      </c>
      <c r="F669" s="219">
        <f>(F624/F612)*D64</f>
        <v>21759.668169274471</v>
      </c>
      <c r="G669" s="217">
        <f>(G625/G612)*D91</f>
        <v>975296.870818033</v>
      </c>
      <c r="H669" s="219">
        <f>(H628/H612)*D60</f>
        <v>0</v>
      </c>
      <c r="I669" s="217">
        <f>(I629/I612)*D92</f>
        <v>248988.62927458971</v>
      </c>
      <c r="J669" s="217">
        <f>(J630/J612)*D93</f>
        <v>971.73607273461664</v>
      </c>
      <c r="K669" s="217">
        <f>(K644/K612)*D89</f>
        <v>291756.9423077181</v>
      </c>
      <c r="L669" s="217">
        <f>(L647/L612)*D94</f>
        <v>133242.5524873774</v>
      </c>
      <c r="M669" s="202">
        <f t="shared" si="0"/>
        <v>7074664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3456938.7800000012</v>
      </c>
      <c r="D670" s="217">
        <f>(D615/D612)*E90</f>
        <v>0</v>
      </c>
      <c r="E670" s="219">
        <f>(E623/E612)*SUM(C670:D670)</f>
        <v>2002871.4574155572</v>
      </c>
      <c r="F670" s="219">
        <f>(F624/F612)*E64</f>
        <v>10070.419051800007</v>
      </c>
      <c r="G670" s="217">
        <f>(G625/G612)*E91</f>
        <v>612279.35742375138</v>
      </c>
      <c r="H670" s="219">
        <f>(H628/H612)*E60</f>
        <v>0</v>
      </c>
      <c r="I670" s="217">
        <f>(I629/I612)*E92</f>
        <v>5972.9163184402987</v>
      </c>
      <c r="J670" s="217">
        <f>(J630/J612)*E93</f>
        <v>622.94775395181171</v>
      </c>
      <c r="K670" s="217">
        <f>(K644/K612)*E89</f>
        <v>162515.62020279848</v>
      </c>
      <c r="L670" s="217">
        <f>(L647/L612)*E94</f>
        <v>90867.662379055255</v>
      </c>
      <c r="M670" s="202">
        <f t="shared" si="0"/>
        <v>2885200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432936.99</v>
      </c>
      <c r="D680" s="217">
        <f>(D615/D612)*O90</f>
        <v>0</v>
      </c>
      <c r="E680" s="219">
        <f>(E623/E612)*SUM(C680:D680)</f>
        <v>250833.81434090776</v>
      </c>
      <c r="F680" s="219">
        <f>(F624/F612)*O64</f>
        <v>1410.7730812932327</v>
      </c>
      <c r="G680" s="217">
        <f>(G625/G612)*O91</f>
        <v>0</v>
      </c>
      <c r="H680" s="219">
        <f>(H628/H612)*O60</f>
        <v>0</v>
      </c>
      <c r="I680" s="217">
        <f>(I629/I612)*O92</f>
        <v>280609.95096045005</v>
      </c>
      <c r="J680" s="217">
        <f>(J630/J612)*O93</f>
        <v>0</v>
      </c>
      <c r="K680" s="217">
        <f>(K644/K612)*O89</f>
        <v>61.505558218006854</v>
      </c>
      <c r="L680" s="217">
        <f>(L647/L612)*O94</f>
        <v>0</v>
      </c>
      <c r="M680" s="202">
        <f t="shared" si="0"/>
        <v>532916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5964203.1399999997</v>
      </c>
      <c r="D681" s="217">
        <f>(D615/D612)*P90</f>
        <v>94736.430078462698</v>
      </c>
      <c r="E681" s="219">
        <f>(E623/E612)*SUM(C681:D681)</f>
        <v>3510411.3492908995</v>
      </c>
      <c r="F681" s="219">
        <f>(F624/F612)*P64</f>
        <v>157779.80664699225</v>
      </c>
      <c r="G681" s="217">
        <f>(G625/G612)*P91</f>
        <v>0</v>
      </c>
      <c r="H681" s="219">
        <f>(H628/H612)*P60</f>
        <v>0</v>
      </c>
      <c r="I681" s="217">
        <f>(I629/I612)*P92</f>
        <v>257303.86571790854</v>
      </c>
      <c r="J681" s="217">
        <f>(J630/J612)*P93</f>
        <v>562.8339023446016</v>
      </c>
      <c r="K681" s="217">
        <f>(K644/K612)*P89</f>
        <v>821709.79677443951</v>
      </c>
      <c r="L681" s="217">
        <f>(L647/L612)*P94</f>
        <v>22002.792104382388</v>
      </c>
      <c r="M681" s="202">
        <f t="shared" si="0"/>
        <v>4864507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0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1308604.25</v>
      </c>
      <c r="D683" s="217">
        <f>(D615/D612)*R90</f>
        <v>93541.80018234461</v>
      </c>
      <c r="E683" s="219">
        <f>(E623/E612)*SUM(C683:D683)</f>
        <v>812371.43084095302</v>
      </c>
      <c r="F683" s="219">
        <f>(F624/F612)*R64</f>
        <v>4971.5714278145497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110216.76662345201</v>
      </c>
      <c r="L683" s="217">
        <f>(L647/L612)*R94</f>
        <v>30952.062081779623</v>
      </c>
      <c r="M683" s="202">
        <f t="shared" si="0"/>
        <v>1052054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989994.95</v>
      </c>
      <c r="D684" s="217">
        <f>(D615/D612)*S90</f>
        <v>41378.808670324026</v>
      </c>
      <c r="E684" s="219">
        <f>(E623/E612)*SUM(C684:D684)</f>
        <v>597554.42448656622</v>
      </c>
      <c r="F684" s="219">
        <f>(F624/F612)*S64</f>
        <v>8918.1918889151402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0"/>
        <v>647851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4853302.6799999988</v>
      </c>
      <c r="D686" s="217">
        <f>(D615/D612)*U90</f>
        <v>64196.943592683543</v>
      </c>
      <c r="E686" s="219">
        <f>(E623/E612)*SUM(C686:D686)</f>
        <v>2849087.0867969277</v>
      </c>
      <c r="F686" s="219">
        <f>(F624/F612)*U64</f>
        <v>57809.263117427035</v>
      </c>
      <c r="G686" s="217">
        <f>(G625/G612)*U91</f>
        <v>0</v>
      </c>
      <c r="H686" s="219">
        <f>(H628/H612)*U60</f>
        <v>0</v>
      </c>
      <c r="I686" s="217">
        <f>(I629/I612)*U92</f>
        <v>0</v>
      </c>
      <c r="J686" s="217">
        <f>(J630/J612)*U93</f>
        <v>0</v>
      </c>
      <c r="K686" s="217">
        <f>(K644/K612)*U89</f>
        <v>352522.65222505864</v>
      </c>
      <c r="L686" s="217">
        <f>(L647/L612)*U94</f>
        <v>0</v>
      </c>
      <c r="M686" s="202">
        <f t="shared" si="0"/>
        <v>3323616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48158.881927279777</v>
      </c>
      <c r="L687" s="217">
        <f>(L647/L612)*V94</f>
        <v>0</v>
      </c>
      <c r="M687" s="202">
        <f t="shared" si="0"/>
        <v>48159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1619260.0999999999</v>
      </c>
      <c r="D688" s="217">
        <f>(D615/D612)*W90</f>
        <v>66176.345442866223</v>
      </c>
      <c r="E688" s="219">
        <f>(E623/E612)*SUM(C688:D688)</f>
        <v>976503.42244864639</v>
      </c>
      <c r="F688" s="219">
        <f>(F624/F612)*W64</f>
        <v>4683.7850059375414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257.36976110872001</v>
      </c>
      <c r="K688" s="217">
        <f>(K644/K612)*W89</f>
        <v>400501.37956766243</v>
      </c>
      <c r="L688" s="217">
        <f>(L647/L612)*W94</f>
        <v>0</v>
      </c>
      <c r="M688" s="202">
        <f t="shared" si="0"/>
        <v>1448122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1395092.9000000001</v>
      </c>
      <c r="D689" s="217">
        <f>(D615/D612)*X90</f>
        <v>15535.048956351266</v>
      </c>
      <c r="E689" s="219">
        <f>(E623/E612)*SUM(C689:D689)</f>
        <v>817285.64947202359</v>
      </c>
      <c r="F689" s="219">
        <f>(F624/F612)*X64</f>
        <v>12389.397983501238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273.31082770190233</v>
      </c>
      <c r="K689" s="217">
        <f>(K644/K612)*X89</f>
        <v>956337.1528534391</v>
      </c>
      <c r="L689" s="217">
        <f>(L647/L612)*X94</f>
        <v>0</v>
      </c>
      <c r="M689" s="202">
        <f t="shared" si="0"/>
        <v>1801821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1946587.04</v>
      </c>
      <c r="D690" s="217">
        <f>(D615/D612)*Y90</f>
        <v>39140.218389396847</v>
      </c>
      <c r="E690" s="219">
        <f>(E623/E612)*SUM(C690:D690)</f>
        <v>1150485.0681909295</v>
      </c>
      <c r="F690" s="219">
        <f>(F624/F612)*Y64</f>
        <v>5872.6763932389958</v>
      </c>
      <c r="G690" s="217">
        <f>(G625/G612)*Y91</f>
        <v>0</v>
      </c>
      <c r="H690" s="219">
        <f>(H628/H612)*Y60</f>
        <v>0</v>
      </c>
      <c r="I690" s="217">
        <f>(I629/I612)*Y92</f>
        <v>134332.05916178477</v>
      </c>
      <c r="J690" s="217">
        <f>(J630/J612)*Y93</f>
        <v>212.74812586415766</v>
      </c>
      <c r="K690" s="217">
        <f>(K644/K612)*Y89</f>
        <v>213452.01077368151</v>
      </c>
      <c r="L690" s="217">
        <f>(L647/L612)*Y94</f>
        <v>0</v>
      </c>
      <c r="M690" s="202">
        <f t="shared" si="0"/>
        <v>1543495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84740.800000000003</v>
      </c>
      <c r="D691" s="217">
        <f>(D615/D612)*Z90</f>
        <v>0</v>
      </c>
      <c r="E691" s="219">
        <f>(E623/E612)*SUM(C691:D691)</f>
        <v>49096.886118000679</v>
      </c>
      <c r="F691" s="219">
        <f>(F624/F612)*Z64</f>
        <v>46.775065242349804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2.9975298960465317</v>
      </c>
      <c r="K691" s="217">
        <f>(K644/K612)*Z89</f>
        <v>19210.48967869093</v>
      </c>
      <c r="L691" s="217">
        <f>(L647/L612)*Z94</f>
        <v>0</v>
      </c>
      <c r="M691" s="202">
        <f t="shared" si="0"/>
        <v>68357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2961220.4</v>
      </c>
      <c r="D693" s="217">
        <f>(D615/D612)*AB90</f>
        <v>25384.544518214698</v>
      </c>
      <c r="E693" s="219">
        <f>(E623/E612)*SUM(C693:D693)</f>
        <v>1730370.76402947</v>
      </c>
      <c r="F693" s="219">
        <f>(F624/F612)*AB64</f>
        <v>48562.844455798069</v>
      </c>
      <c r="G693" s="217">
        <f>(G625/G612)*AB91</f>
        <v>0</v>
      </c>
      <c r="H693" s="219">
        <f>(H628/H612)*AB60</f>
        <v>0</v>
      </c>
      <c r="I693" s="217">
        <f>(I629/I612)*AB92</f>
        <v>0</v>
      </c>
      <c r="J693" s="217">
        <f>(J630/J612)*AB93</f>
        <v>34.281845486592132</v>
      </c>
      <c r="K693" s="217">
        <f>(K644/K612)*AB89</f>
        <v>191812.06258713407</v>
      </c>
      <c r="L693" s="217">
        <f>(L647/L612)*AB94</f>
        <v>0</v>
      </c>
      <c r="M693" s="202">
        <f t="shared" si="0"/>
        <v>1996164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764783.00000000012</v>
      </c>
      <c r="D694" s="217">
        <f>(D615/D612)*AC90</f>
        <v>1558.650116989058</v>
      </c>
      <c r="E694" s="219">
        <f>(E623/E612)*SUM(C694:D694)</f>
        <v>444000.86762544769</v>
      </c>
      <c r="F694" s="219">
        <f>(F624/F612)*AC64</f>
        <v>2880.1657429703664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40380.368580428338</v>
      </c>
      <c r="L694" s="217">
        <f>(L647/L612)*AC94</f>
        <v>0</v>
      </c>
      <c r="M694" s="202">
        <f t="shared" si="0"/>
        <v>488820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391231.47000000009</v>
      </c>
      <c r="D696" s="217">
        <f>(D615/D612)*AE90</f>
        <v>7089.3440804986194</v>
      </c>
      <c r="E696" s="219">
        <f>(E623/E612)*SUM(C696:D696)</f>
        <v>230777.99179780655</v>
      </c>
      <c r="F696" s="219">
        <f>(F624/F612)*AE64</f>
        <v>266.61982998444387</v>
      </c>
      <c r="G696" s="217">
        <f>(G625/G612)*AE91</f>
        <v>0</v>
      </c>
      <c r="H696" s="219">
        <f>(H628/H612)*AE60</f>
        <v>0</v>
      </c>
      <c r="I696" s="217">
        <f>(I629/I612)*AE92</f>
        <v>0</v>
      </c>
      <c r="J696" s="217">
        <f>(J630/J612)*AE93</f>
        <v>0</v>
      </c>
      <c r="K696" s="217">
        <f>(K644/K612)*AE89</f>
        <v>19128.183841929524</v>
      </c>
      <c r="L696" s="217">
        <f>(L647/L612)*AE94</f>
        <v>0</v>
      </c>
      <c r="M696" s="202">
        <f t="shared" si="0"/>
        <v>257262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10183142.299999997</v>
      </c>
      <c r="D698" s="217">
        <f>(D615/D612)*AG90</f>
        <v>293672.72659891978</v>
      </c>
      <c r="E698" s="219">
        <f>(E623/E612)*SUM(C698:D698)</f>
        <v>6070027.5928512039</v>
      </c>
      <c r="F698" s="219">
        <f>(F624/F612)*AG64</f>
        <v>40130.616088059753</v>
      </c>
      <c r="G698" s="217">
        <f>(G625/G612)*AG91</f>
        <v>89108.607669102639</v>
      </c>
      <c r="H698" s="219">
        <f>(H628/H612)*AG60</f>
        <v>0</v>
      </c>
      <c r="I698" s="217">
        <f>(I629/I612)*AG92</f>
        <v>111728.66995670676</v>
      </c>
      <c r="J698" s="217">
        <f>(J630/J612)*AG93</f>
        <v>1884.4598990863849</v>
      </c>
      <c r="K698" s="217">
        <f>(K644/K612)*AG89</f>
        <v>1988437.8768156043</v>
      </c>
      <c r="L698" s="217">
        <f>(L647/L612)*AG94</f>
        <v>193214.23807565164</v>
      </c>
      <c r="M698" s="202">
        <f t="shared" si="0"/>
        <v>8788205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892579.8</v>
      </c>
      <c r="D700" s="217">
        <f>(D615/D612)*AI90</f>
        <v>0</v>
      </c>
      <c r="E700" s="219">
        <f>(E623/E612)*SUM(C700:D700)</f>
        <v>517140.37148372241</v>
      </c>
      <c r="F700" s="219">
        <f>(F624/F612)*AI64</f>
        <v>310.42309729017217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15761.687110131354</v>
      </c>
      <c r="L700" s="217">
        <f>(L647/L612)*AI94</f>
        <v>27949.282728916114</v>
      </c>
      <c r="M700" s="202">
        <f t="shared" si="0"/>
        <v>561162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152973.68000000002</v>
      </c>
      <c r="D701" s="217">
        <f>(D615/D612)*AJ90</f>
        <v>0</v>
      </c>
      <c r="E701" s="219">
        <f>(E623/E612)*SUM(C701:D701)</f>
        <v>88629.460024114465</v>
      </c>
      <c r="F701" s="219">
        <f>(F624/F612)*AJ64</f>
        <v>113.27877182979255</v>
      </c>
      <c r="G701" s="217">
        <f>(G625/G612)*AJ91</f>
        <v>0</v>
      </c>
      <c r="H701" s="219">
        <f>(H628/H612)*AJ60</f>
        <v>0</v>
      </c>
      <c r="I701" s="217">
        <f>(I629/I612)*AJ92</f>
        <v>1129466.7642164361</v>
      </c>
      <c r="J701" s="217">
        <f>(J630/J612)*AJ93</f>
        <v>0</v>
      </c>
      <c r="K701" s="217">
        <f>(K644/K612)*AJ89</f>
        <v>5.1478451201388564</v>
      </c>
      <c r="L701" s="217">
        <f>(L647/L612)*AJ94</f>
        <v>5327.6444017665044</v>
      </c>
      <c r="M701" s="202">
        <f t="shared" si="0"/>
        <v>1223542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784648.85</v>
      </c>
      <c r="D713" s="217">
        <f>(D615/D612)*AV90</f>
        <v>14482.876328990264</v>
      </c>
      <c r="E713" s="219">
        <f>(E623/E612)*SUM(C713:D713)</f>
        <v>462998.68966136401</v>
      </c>
      <c r="F713" s="219">
        <f>(F624/F612)*AV64</f>
        <v>754.9175104123849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38980.798710635747</v>
      </c>
      <c r="L713" s="217">
        <f>(L647/L612)*AV94</f>
        <v>1039.2315382650384</v>
      </c>
      <c r="M713" s="202">
        <f t="shared" si="0"/>
        <v>518257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85223967.859999985</v>
      </c>
      <c r="D715" s="202">
        <f>SUM(D616:D647)+SUM(D668:D713)</f>
        <v>1572763.6100000003</v>
      </c>
      <c r="E715" s="202">
        <f>SUM(E624:E647)+SUM(E668:E713)</f>
        <v>31263477.170828093</v>
      </c>
      <c r="F715" s="202">
        <f>SUM(F625:F648)+SUM(F668:F713)</f>
        <v>392272.55789583892</v>
      </c>
      <c r="G715" s="202">
        <f>SUM(G626:G647)+SUM(G668:G713)</f>
        <v>1676684.8359108872</v>
      </c>
      <c r="H715" s="202">
        <f>SUM(H629:H647)+SUM(H668:H713)</f>
        <v>0</v>
      </c>
      <c r="I715" s="202">
        <f>SUM(I630:I647)+SUM(I668:I713)</f>
        <v>2168402.8556063161</v>
      </c>
      <c r="J715" s="202">
        <f>SUM(J631:J647)+SUM(J668:J713)</f>
        <v>4822.6857181748337</v>
      </c>
      <c r="K715" s="202">
        <f>SUM(K668:K713)</f>
        <v>5670949.3239834225</v>
      </c>
      <c r="L715" s="202">
        <f>SUM(L668:L713)</f>
        <v>504595.46579719387</v>
      </c>
      <c r="M715" s="202">
        <f>SUM(M668:M713)</f>
        <v>39124174</v>
      </c>
      <c r="N715" s="211" t="s">
        <v>694</v>
      </c>
    </row>
    <row r="716" spans="1:14" s="202" customFormat="1" ht="12.6" customHeight="1" x14ac:dyDescent="0.2">
      <c r="C716" s="214">
        <f>CE85</f>
        <v>85223967.859999999</v>
      </c>
      <c r="D716" s="202">
        <f>D615</f>
        <v>1572763.61</v>
      </c>
      <c r="E716" s="202">
        <f>E623</f>
        <v>31263477.170828089</v>
      </c>
      <c r="F716" s="202">
        <f>F624</f>
        <v>392272.55789583898</v>
      </c>
      <c r="G716" s="202">
        <f>G625</f>
        <v>1676684.835910887</v>
      </c>
      <c r="H716" s="202">
        <f>H628</f>
        <v>0</v>
      </c>
      <c r="I716" s="202">
        <f>I629</f>
        <v>2168402.8556063161</v>
      </c>
      <c r="J716" s="202">
        <f>J630</f>
        <v>4822.6857181748337</v>
      </c>
      <c r="K716" s="202">
        <f>K644</f>
        <v>5670949.3239834225</v>
      </c>
      <c r="L716" s="202">
        <f>L647</f>
        <v>504595.46579719393</v>
      </c>
      <c r="M716" s="202">
        <f>C648</f>
        <v>39124173.579999991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212</v>
      </c>
      <c r="C2" s="11" t="str">
        <f>SUBSTITUTE(LEFT(data!C98,49),",","")</f>
        <v>MultiCare Covington Medical Center</v>
      </c>
      <c r="D2" s="11" t="str">
        <f>LEFT(data!C99, 49)</f>
        <v>17700 SE 272nd St</v>
      </c>
      <c r="E2" s="11" t="str">
        <f>LEFT(data!C100, 100)</f>
        <v>Covington</v>
      </c>
      <c r="F2" s="11" t="str">
        <f>LEFT(data!C101, 2)</f>
        <v>WA</v>
      </c>
      <c r="G2" s="11" t="str">
        <f>LEFT(data!C102, 100)</f>
        <v>98042</v>
      </c>
      <c r="H2" s="11" t="str">
        <f>LEFT(data!C103, 100)</f>
        <v>King</v>
      </c>
      <c r="I2" s="11" t="str">
        <f>LEFT(data!C104, 49)</f>
        <v/>
      </c>
      <c r="J2" s="11" t="str">
        <f>LEFT(data!C105, 49)</f>
        <v>Natalia Martinez-Kohler</v>
      </c>
      <c r="K2" s="11" t="str">
        <f>LEFT(data!C107, 49)</f>
        <v>(253) 403-1000</v>
      </c>
      <c r="L2" s="11" t="str">
        <f>LEFT(data!C108, 49)</f>
        <v>(253) 459-7859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212</v>
      </c>
      <c r="B2" s="200" t="str">
        <f>RIGHT(data!C96,4)</f>
        <v>2024</v>
      </c>
      <c r="C2" s="12" t="s">
        <v>1162</v>
      </c>
      <c r="D2" s="199">
        <f>ROUND(N(data!C181),0)</f>
        <v>2634558</v>
      </c>
      <c r="E2" s="199">
        <f>ROUND(N(data!C182),0)</f>
        <v>0</v>
      </c>
      <c r="F2" s="199">
        <f>ROUND(N(data!C183),0)</f>
        <v>0</v>
      </c>
      <c r="G2" s="199">
        <f>ROUND(N(data!C184),0)</f>
        <v>4003651</v>
      </c>
      <c r="H2" s="199">
        <f>ROUND(N(data!C185),0)</f>
        <v>0</v>
      </c>
      <c r="I2" s="199">
        <f>ROUND(N(data!C186),0)</f>
        <v>0</v>
      </c>
      <c r="J2" s="199">
        <f>ROUND(N(data!C187)+N(data!C188),0)</f>
        <v>1996442</v>
      </c>
      <c r="K2" s="199">
        <f>ROUND(N(data!C191),0)</f>
        <v>0</v>
      </c>
      <c r="L2" s="199">
        <f>ROUND(N(data!C192),0)</f>
        <v>229456</v>
      </c>
      <c r="M2" s="199">
        <f>ROUND(N(data!C195),0)</f>
        <v>1084084</v>
      </c>
      <c r="N2" s="199">
        <f>ROUND(N(data!C196),0)</f>
        <v>17372</v>
      </c>
      <c r="O2" s="199">
        <f>ROUND(N(data!C199),0)</f>
        <v>27239</v>
      </c>
      <c r="P2" s="199">
        <f>ROUND(N(data!C200),0)</f>
        <v>991433</v>
      </c>
      <c r="Q2" s="199">
        <f>ROUND(N(data!C201),0)</f>
        <v>104103</v>
      </c>
      <c r="R2" s="199">
        <f>ROUND(N(data!C204),0)</f>
        <v>0</v>
      </c>
      <c r="S2" s="199">
        <f>ROUND(N(data!C205),0)</f>
        <v>5494173</v>
      </c>
      <c r="T2" s="199">
        <f>ROUND(N(data!B211),0)</f>
        <v>10273631</v>
      </c>
      <c r="U2" s="199">
        <f>ROUND(N(data!C211),0)</f>
        <v>0</v>
      </c>
      <c r="V2" s="199">
        <f>ROUND(N(data!D211),0)</f>
        <v>0</v>
      </c>
      <c r="W2" s="199">
        <f>ROUND(N(data!B212),0)</f>
        <v>0</v>
      </c>
      <c r="X2" s="199">
        <f>ROUND(N(data!C212),0)</f>
        <v>0</v>
      </c>
      <c r="Y2" s="199">
        <f>ROUND(N(data!D212),0)</f>
        <v>0</v>
      </c>
      <c r="Z2" s="199">
        <f>ROUND(N(data!B213),0)</f>
        <v>124617127</v>
      </c>
      <c r="AA2" s="199">
        <f>ROUND(N(data!C213),0)</f>
        <v>152738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15377</v>
      </c>
      <c r="AG2" s="199">
        <f>ROUND(N(data!C215),0)</f>
        <v>29181</v>
      </c>
      <c r="AH2" s="199">
        <f>ROUND(N(data!D215),0)</f>
        <v>4370</v>
      </c>
      <c r="AI2" s="199">
        <f>ROUND(N(data!B216),0)</f>
        <v>27833189</v>
      </c>
      <c r="AJ2" s="199">
        <f>ROUND(N(data!C216),0)</f>
        <v>1935061</v>
      </c>
      <c r="AK2" s="199">
        <f>ROUND(N(data!D216),0)</f>
        <v>427815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11721</v>
      </c>
      <c r="AP2" s="199">
        <f>ROUND(N(data!C218),0)</f>
        <v>0</v>
      </c>
      <c r="AQ2" s="199">
        <f>ROUND(N(data!D218),0)</f>
        <v>0</v>
      </c>
      <c r="AR2" s="199">
        <f>ROUND(N(data!B219),0)</f>
        <v>427</v>
      </c>
      <c r="AS2" s="199">
        <f>ROUND(N(data!C219),0)</f>
        <v>3732337</v>
      </c>
      <c r="AT2" s="199">
        <f>ROUND(N(data!D219),0)</f>
        <v>2044802</v>
      </c>
      <c r="AU2" s="199">
        <v>0</v>
      </c>
      <c r="AV2" s="199">
        <v>0</v>
      </c>
      <c r="AW2" s="199">
        <v>0</v>
      </c>
      <c r="AX2" s="199">
        <f>ROUND(N(data!B225),0)</f>
        <v>0</v>
      </c>
      <c r="AY2" s="199">
        <f>ROUND(N(data!C225),0)</f>
        <v>0</v>
      </c>
      <c r="AZ2" s="199">
        <f>ROUND(N(data!D225),0)</f>
        <v>0</v>
      </c>
      <c r="BA2" s="199">
        <f>ROUND(N(data!B226),0)</f>
        <v>18276792</v>
      </c>
      <c r="BB2" s="199">
        <f>ROUND(N(data!C226),0)</f>
        <v>3335154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19192769</v>
      </c>
      <c r="BK2" s="199">
        <f>ROUND(N(data!C229),0)</f>
        <v>1392610</v>
      </c>
      <c r="BL2" s="199">
        <f>ROUND(N(data!D229),0)</f>
        <v>427815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11721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88307049</v>
      </c>
      <c r="BW2" s="199">
        <f>ROUND(N(data!C240),0)</f>
        <v>84006307</v>
      </c>
      <c r="BX2" s="199">
        <f>ROUND(N(data!C241),0)</f>
        <v>5508090</v>
      </c>
      <c r="BY2" s="199">
        <f>ROUND(N(data!C242),0)</f>
        <v>9212442</v>
      </c>
      <c r="BZ2" s="199">
        <f>ROUND(N(data!C243),0)</f>
        <v>0</v>
      </c>
      <c r="CA2" s="199">
        <f>ROUND(N(data!C244),0)</f>
        <v>115514834</v>
      </c>
      <c r="CB2" s="199">
        <f>ROUND(N(data!C247),0)</f>
        <v>4344</v>
      </c>
      <c r="CC2" s="199">
        <f>ROUND(N(data!C249),0)</f>
        <v>1711145</v>
      </c>
      <c r="CD2" s="199">
        <f>ROUND(N(data!C250),0)</f>
        <v>10257986</v>
      </c>
      <c r="CE2" s="199">
        <f>ROUND(N(data!C254)+N(data!C255),0)</f>
        <v>3005079</v>
      </c>
      <c r="CF2" s="199">
        <f>ROUND(N(data!D237),0)</f>
        <v>5931828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212</v>
      </c>
      <c r="B2" s="12" t="str">
        <f>RIGHT(data!C96,4)</f>
        <v>2024</v>
      </c>
      <c r="C2" s="12" t="s">
        <v>1162</v>
      </c>
      <c r="D2" s="198">
        <f>ROUND(N(data!C127),0)</f>
        <v>2591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9868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29</v>
      </c>
      <c r="N2" s="198">
        <f>ROUND(N(data!C134),0)</f>
        <v>28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58</v>
      </c>
      <c r="X2" s="198">
        <f>ROUND(N(data!C145),0)</f>
        <v>0</v>
      </c>
      <c r="Y2" s="198">
        <f>ROUND(N(data!B154),0)</f>
        <v>749</v>
      </c>
      <c r="Z2" s="198">
        <f>ROUND(N(data!B155),0)</f>
        <v>2852</v>
      </c>
      <c r="AA2" s="198">
        <f>ROUND(N(data!B156),0)</f>
        <v>20739</v>
      </c>
      <c r="AB2" s="198">
        <f>ROUND(N(data!B157),0)</f>
        <v>45463469</v>
      </c>
      <c r="AC2" s="198">
        <f>ROUND(N(data!B158),0)</f>
        <v>81889159</v>
      </c>
      <c r="AD2" s="198">
        <f>ROUND(N(data!C154),0)</f>
        <v>712</v>
      </c>
      <c r="AE2" s="198">
        <f>ROUND(N(data!C155),0)</f>
        <v>2713</v>
      </c>
      <c r="AF2" s="198">
        <f>ROUND(N(data!C156),0)</f>
        <v>9677</v>
      </c>
      <c r="AG2" s="198">
        <f>ROUND(N(data!C157),0)</f>
        <v>15055864</v>
      </c>
      <c r="AH2" s="198">
        <f>ROUND(N(data!C158),0)</f>
        <v>104614240</v>
      </c>
      <c r="AI2" s="198">
        <f>ROUND(N(data!D154),0)</f>
        <v>1130</v>
      </c>
      <c r="AJ2" s="198">
        <f>ROUND(N(data!D155),0)</f>
        <v>4303</v>
      </c>
      <c r="AK2" s="198">
        <f>ROUND(N(data!D156),0)</f>
        <v>33753</v>
      </c>
      <c r="AL2" s="198">
        <f>ROUND(N(data!D157),0)</f>
        <v>22171525</v>
      </c>
      <c r="AM2" s="198">
        <f>ROUND(N(data!D158),0)</f>
        <v>169161661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I24" sqref="I2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212</v>
      </c>
      <c r="B2" s="200" t="str">
        <f>RIGHT(data!C96,4)</f>
        <v>2024</v>
      </c>
      <c r="C2" s="12" t="s">
        <v>1162</v>
      </c>
      <c r="D2" s="198">
        <f>ROUND(N(data!C266),0)</f>
        <v>0</v>
      </c>
      <c r="E2" s="198">
        <f>ROUND(N(data!C267),0)</f>
        <v>0</v>
      </c>
      <c r="F2" s="198">
        <f>ROUND(N(data!C268),0)</f>
        <v>55141746</v>
      </c>
      <c r="G2" s="198">
        <f>ROUND(N(data!C269),0)</f>
        <v>40145636</v>
      </c>
      <c r="H2" s="198">
        <f>ROUND(N(data!C270),0)</f>
        <v>0</v>
      </c>
      <c r="I2" s="198">
        <f>ROUND(N(data!C271),0)</f>
        <v>119682</v>
      </c>
      <c r="J2" s="198">
        <f>ROUND(N(data!C272),0)</f>
        <v>0</v>
      </c>
      <c r="K2" s="198">
        <f>ROUND(N(data!C273),0)</f>
        <v>1370625</v>
      </c>
      <c r="L2" s="198">
        <f>ROUND(N(data!C274),0)</f>
        <v>317745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10273631</v>
      </c>
      <c r="R2" s="198">
        <f>ROUND(N(data!C284),0)</f>
        <v>0</v>
      </c>
      <c r="S2" s="198">
        <f>ROUND(N(data!C285),0)</f>
        <v>124769865</v>
      </c>
      <c r="T2" s="198">
        <f>ROUND(N(data!C286),0)</f>
        <v>0</v>
      </c>
      <c r="U2" s="198">
        <f>ROUND(N(data!C287),0)</f>
        <v>0</v>
      </c>
      <c r="V2" s="198">
        <f>ROUND(N(data!C288),0)</f>
        <v>30664649</v>
      </c>
      <c r="W2" s="198">
        <f>ROUND(N(data!C289),0)</f>
        <v>11721</v>
      </c>
      <c r="X2" s="198">
        <f>ROUND(N(data!C290),0)</f>
        <v>403935</v>
      </c>
      <c r="Y2" s="198">
        <f>ROUND(N(data!C291),0)</f>
        <v>0</v>
      </c>
      <c r="Z2" s="198">
        <f>ROUND(N(data!C292),0)</f>
        <v>41781231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3951498</v>
      </c>
      <c r="AK2" s="198">
        <f>ROUND(N(data!C316),0)</f>
        <v>28889706</v>
      </c>
      <c r="AL2" s="198">
        <f>ROUND(N(data!C317),0)</f>
        <v>0</v>
      </c>
      <c r="AM2" s="198">
        <f>ROUND(N(data!C318),0)</f>
        <v>0</v>
      </c>
      <c r="AN2" s="198">
        <f>ROUND(N(data!C319),0)</f>
        <v>2473356</v>
      </c>
      <c r="AO2" s="198">
        <f>ROUND(N(data!C320),0)</f>
        <v>265000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105567173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393</v>
      </c>
      <c r="BL2" s="198">
        <f>ROUND(N(data!C358),0)</f>
        <v>82690859</v>
      </c>
      <c r="BM2" s="198">
        <f>ROUND(N(data!C359),0)</f>
        <v>355665061</v>
      </c>
      <c r="BN2" s="198">
        <f>ROUND(N(data!C363),0)</f>
        <v>302548722</v>
      </c>
      <c r="BO2" s="198">
        <f>ROUND(N(data!C364),0)</f>
        <v>11969131</v>
      </c>
      <c r="BP2" s="198">
        <f>ROUND(N(data!C365),0)</f>
        <v>3005079</v>
      </c>
      <c r="BQ2" s="198">
        <f>ROUND(N(data!D381),0)</f>
        <v>6643960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6412699</v>
      </c>
      <c r="BZ2" s="198">
        <f>ROUND(N(data!C378),0)</f>
        <v>0</v>
      </c>
      <c r="CA2" s="198">
        <f>ROUND(N(data!C379),0)</f>
        <v>16528</v>
      </c>
      <c r="CB2" s="198">
        <f>ROUND(N(data!C380),0)</f>
        <v>214733</v>
      </c>
      <c r="CC2" s="198">
        <f>ROUND(N(data!C382),0)</f>
        <v>0</v>
      </c>
      <c r="CD2" s="198">
        <f>ROUND(N(data!C389),0)</f>
        <v>36156749</v>
      </c>
      <c r="CE2" s="198">
        <f>ROUND(N(data!C390),0)</f>
        <v>8634651</v>
      </c>
      <c r="CF2" s="198">
        <f>ROUND(N(data!C391),0)</f>
        <v>3409792</v>
      </c>
      <c r="CG2" s="198">
        <f>ROUND(N(data!C392),0)</f>
        <v>9020680</v>
      </c>
      <c r="CH2" s="198">
        <f>ROUND(N(data!C393),0)</f>
        <v>0</v>
      </c>
      <c r="CI2" s="198">
        <f>ROUND(N(data!C394),0)</f>
        <v>22624329</v>
      </c>
      <c r="CJ2" s="198">
        <f>ROUND(N(data!C395),0)</f>
        <v>4677488</v>
      </c>
      <c r="CK2" s="198">
        <f>ROUND(N(data!C396),0)</f>
        <v>229456</v>
      </c>
      <c r="CL2" s="198">
        <f>ROUND(N(data!C397),0)</f>
        <v>0</v>
      </c>
      <c r="CM2" s="198">
        <f>ROUND(N(data!C398),0)</f>
        <v>0</v>
      </c>
      <c r="CN2" s="198">
        <f>ROUND(N(data!C399),0)</f>
        <v>5494173</v>
      </c>
      <c r="CO2" s="198">
        <f>ROUND(N(data!C362),0)</f>
        <v>5931828</v>
      </c>
      <c r="CP2" s="198">
        <f>ROUND(N(data!D415),0)</f>
        <v>20868910</v>
      </c>
      <c r="CQ2" s="52">
        <f>ROUND(N(data!C401),0)</f>
        <v>103561</v>
      </c>
      <c r="CR2" s="52">
        <f>ROUND(N(data!C402),0)</f>
        <v>3272909</v>
      </c>
      <c r="CS2" s="52">
        <f>ROUND(N(data!C403),0)</f>
        <v>105538</v>
      </c>
      <c r="CT2" s="52">
        <f>ROUND(N(data!C404),0)</f>
        <v>1101455</v>
      </c>
      <c r="CU2" s="52">
        <f>ROUND(N(data!C405),0)</f>
        <v>290365</v>
      </c>
      <c r="CV2" s="52">
        <f>ROUND(N(data!C406),0)</f>
        <v>30094</v>
      </c>
      <c r="CW2" s="52">
        <f>ROUND(N(data!C407),0)</f>
        <v>0</v>
      </c>
      <c r="CX2" s="52">
        <f>ROUND(N(data!C408),0)</f>
        <v>705128</v>
      </c>
      <c r="CY2" s="52">
        <f>ROUND(N(data!C409),0)</f>
        <v>8457210</v>
      </c>
      <c r="CZ2" s="52">
        <f>ROUND(N(data!C410),0)</f>
        <v>-16470</v>
      </c>
      <c r="DA2" s="52">
        <f>ROUND(N(data!C411),0)</f>
        <v>57343</v>
      </c>
      <c r="DB2" s="52">
        <f>ROUND(N(data!C412),0)</f>
        <v>1095537</v>
      </c>
      <c r="DC2" s="52">
        <f>ROUND(N(data!C413),0)</f>
        <v>833734</v>
      </c>
      <c r="DD2" s="52">
        <f>ROUND(N(data!C414),0)</f>
        <v>4832508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nMIZEoItUBcfQPQKlPLQ6OkWY5tVKl01b1jE9RuRuu0nhHmu5mbtd6MuDYhsp3jH8LImbFHzhT+4wZZ/SnRsqw==" saltValue="zwFFKFPPphjiR9YGzfV7k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212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>
        <f>ROUND(N(data!C59), 0)</f>
        <v>9863</v>
      </c>
      <c r="F2" s="271">
        <f>ROUND(N(data!C60), 2)</f>
        <v>83</v>
      </c>
      <c r="G2" s="198">
        <f>ROUND(N(data!C61), 0)</f>
        <v>7718599</v>
      </c>
      <c r="H2" s="198">
        <f>ROUND(N(data!C62), 0)</f>
        <v>1864280</v>
      </c>
      <c r="I2" s="198">
        <f>ROUND(N(data!C63), 0)</f>
        <v>0</v>
      </c>
      <c r="J2" s="198">
        <f>ROUND(N(data!C64), 0)</f>
        <v>819793</v>
      </c>
      <c r="K2" s="198">
        <f>ROUND(N(data!C65), 0)</f>
        <v>0</v>
      </c>
      <c r="L2" s="198">
        <f>ROUND(N(data!C66), 0)</f>
        <v>7921308</v>
      </c>
      <c r="M2" s="198">
        <f>ROUND(N(data!C67), 0)</f>
        <v>877766</v>
      </c>
      <c r="N2" s="198">
        <f>ROUND(N(data!C68), 0)</f>
        <v>19364</v>
      </c>
      <c r="O2" s="198">
        <f>ROUND(N(data!C69), 0)</f>
        <v>2365725</v>
      </c>
      <c r="P2" s="198">
        <f>ROUND(N(data!C70), 0)</f>
        <v>0</v>
      </c>
      <c r="Q2" s="198">
        <f>ROUND(N(data!C71), 0)</f>
        <v>1558457</v>
      </c>
      <c r="R2" s="198">
        <f>ROUND(N(data!C72), 0)</f>
        <v>611</v>
      </c>
      <c r="S2" s="198">
        <f>ROUND(N(data!C73), 0)</f>
        <v>161766</v>
      </c>
      <c r="T2" s="198">
        <f>ROUND(N(data!C74), 0)</f>
        <v>72912</v>
      </c>
      <c r="U2" s="198">
        <f>ROUND(N(data!C75), 0)</f>
        <v>0</v>
      </c>
      <c r="V2" s="198">
        <f>ROUND(N(data!C76), 0)</f>
        <v>0</v>
      </c>
      <c r="W2" s="198">
        <f>ROUND(N(data!C77), 0)</f>
        <v>41916</v>
      </c>
      <c r="X2" s="198">
        <f>ROUND(N(data!C78), 0)</f>
        <v>250431</v>
      </c>
      <c r="Y2" s="198">
        <f>ROUND(N(data!C79), 0)</f>
        <v>0</v>
      </c>
      <c r="Z2" s="198">
        <f>ROUND(N(data!C80), 0)</f>
        <v>6013</v>
      </c>
      <c r="AA2" s="198">
        <f>ROUND(N(data!C81), 0)</f>
        <v>0</v>
      </c>
      <c r="AB2" s="198">
        <f>ROUND(N(data!C82), 0)</f>
        <v>250919</v>
      </c>
      <c r="AC2" s="198">
        <f>ROUND(N(data!C83), 0)</f>
        <v>22701</v>
      </c>
      <c r="AD2" s="198">
        <f>ROUND(N(data!C84), 0)</f>
        <v>0</v>
      </c>
      <c r="AE2" s="198">
        <f>ROUND(N(data!C89), 0)</f>
        <v>40452039</v>
      </c>
      <c r="AF2" s="198">
        <f>ROUND(N(data!C87), 0)</f>
        <v>36489663</v>
      </c>
      <c r="AG2" s="198">
        <f>ROUND(N(data!C90), 0)</f>
        <v>0</v>
      </c>
      <c r="AH2" s="198">
        <f>ROUND(N(data!C91), 0)</f>
        <v>0</v>
      </c>
      <c r="AI2" s="198">
        <f>ROUND(N(data!C92), 0)</f>
        <v>2961</v>
      </c>
      <c r="AJ2" s="198">
        <f>ROUND(N(data!C93), 0)</f>
        <v>16284</v>
      </c>
      <c r="AK2" s="271">
        <f>ROUND(N(data!C94), 2)</f>
        <v>43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212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13482</v>
      </c>
      <c r="H3" s="198">
        <f>ROUND(N(data!D62), 0)</f>
        <v>1722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10955</v>
      </c>
      <c r="M3" s="198">
        <f>ROUND(N(data!D67), 0)</f>
        <v>0</v>
      </c>
      <c r="N3" s="198">
        <f>ROUND(N(data!D68), 0)</f>
        <v>0</v>
      </c>
      <c r="O3" s="198">
        <f>ROUND(N(data!D69), 0)</f>
        <v>1351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446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905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34604</v>
      </c>
      <c r="AF3" s="198">
        <f>ROUND(N(data!D87), 0)</f>
        <v>0</v>
      </c>
      <c r="AG3" s="198">
        <f>ROUND(N(data!D90), 0)</f>
        <v>30805</v>
      </c>
      <c r="AH3" s="198">
        <f>ROUND(N(data!D91), 0)</f>
        <v>19722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212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5</v>
      </c>
      <c r="F4" s="271">
        <f>ROUND(N(data!E60), 2)</f>
        <v>0</v>
      </c>
      <c r="G4" s="198">
        <f>ROUND(N(data!E61), 0)</f>
        <v>0</v>
      </c>
      <c r="H4" s="198">
        <f>ROUND(N(data!E62), 0)</f>
        <v>0</v>
      </c>
      <c r="I4" s="198">
        <f>ROUND(N(data!E63), 0)</f>
        <v>0</v>
      </c>
      <c r="J4" s="198">
        <f>ROUND(N(data!E64), 0)</f>
        <v>0</v>
      </c>
      <c r="K4" s="198">
        <f>ROUND(N(data!E65), 0)</f>
        <v>0</v>
      </c>
      <c r="L4" s="198">
        <f>ROUND(N(data!E66), 0)</f>
        <v>0</v>
      </c>
      <c r="M4" s="198">
        <f>ROUND(N(data!E67), 0)</f>
        <v>0</v>
      </c>
      <c r="N4" s="198">
        <f>ROUND(N(data!E68), 0)</f>
        <v>0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0</v>
      </c>
      <c r="AE4" s="198">
        <f>ROUND(N(data!E89), 0)</f>
        <v>0</v>
      </c>
      <c r="AF4" s="198">
        <f>ROUND(N(data!E87), 0)</f>
        <v>0</v>
      </c>
      <c r="AG4" s="198">
        <f>ROUND(N(data!E90), 0)</f>
        <v>0</v>
      </c>
      <c r="AH4" s="198">
        <f>ROUND(N(data!E91), 0)</f>
        <v>14927</v>
      </c>
      <c r="AI4" s="198">
        <f>ROUND(N(data!E92), 0)</f>
        <v>4207</v>
      </c>
      <c r="AJ4" s="198">
        <f>ROUND(N(data!E93), 0)</f>
        <v>27807</v>
      </c>
      <c r="AK4" s="271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212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212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212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212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212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251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212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212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212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212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212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544</v>
      </c>
      <c r="K14" s="198">
        <f>ROUND(N(data!O65), 0)</f>
        <v>0</v>
      </c>
      <c r="L14" s="198">
        <f>ROUND(N(data!O66), 0)</f>
        <v>13</v>
      </c>
      <c r="M14" s="198">
        <f>ROUND(N(data!O67), 0)</f>
        <v>21591</v>
      </c>
      <c r="N14" s="198">
        <f>ROUND(N(data!O68), 0)</f>
        <v>0</v>
      </c>
      <c r="O14" s="198">
        <f>ROUND(N(data!O69), 0)</f>
        <v>84946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84946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1270</v>
      </c>
      <c r="AI14" s="198">
        <f>ROUND(N(data!O92), 0)</f>
        <v>7941</v>
      </c>
      <c r="AJ14" s="198">
        <f>ROUND(N(data!O93), 0)</f>
        <v>12532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212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694605</v>
      </c>
      <c r="F15" s="271">
        <f>ROUND(N(data!P60), 2)</f>
        <v>29</v>
      </c>
      <c r="G15" s="198">
        <f>ROUND(N(data!P61), 0)</f>
        <v>2989762</v>
      </c>
      <c r="H15" s="198">
        <f>ROUND(N(data!P62), 0)</f>
        <v>586099</v>
      </c>
      <c r="I15" s="198">
        <f>ROUND(N(data!P63), 0)</f>
        <v>1209993</v>
      </c>
      <c r="J15" s="198">
        <f>ROUND(N(data!P64), 0)</f>
        <v>4253430</v>
      </c>
      <c r="K15" s="198">
        <f>ROUND(N(data!P65), 0)</f>
        <v>0</v>
      </c>
      <c r="L15" s="198">
        <f>ROUND(N(data!P66), 0)</f>
        <v>4753559</v>
      </c>
      <c r="M15" s="198">
        <f>ROUND(N(data!P67), 0)</f>
        <v>656355</v>
      </c>
      <c r="N15" s="198">
        <f>ROUND(N(data!P68), 0)</f>
        <v>91236</v>
      </c>
      <c r="O15" s="198">
        <f>ROUND(N(data!P69), 0)</f>
        <v>342553</v>
      </c>
      <c r="P15" s="198">
        <f>ROUND(N(data!P70), 0)</f>
        <v>0</v>
      </c>
      <c r="Q15" s="198">
        <f>ROUND(N(data!P71), 0)</f>
        <v>194731</v>
      </c>
      <c r="R15" s="198">
        <f>ROUND(N(data!P72), 0)</f>
        <v>42044</v>
      </c>
      <c r="S15" s="198">
        <f>ROUND(N(data!P73), 0)</f>
        <v>141545</v>
      </c>
      <c r="T15" s="198">
        <f>ROUND(N(data!P74), 0)</f>
        <v>44837</v>
      </c>
      <c r="U15" s="198">
        <f>ROUND(N(data!P75), 0)</f>
        <v>0</v>
      </c>
      <c r="V15" s="198">
        <f>ROUND(N(data!P76), 0)</f>
        <v>0</v>
      </c>
      <c r="W15" s="198">
        <f>ROUND(N(data!P77), 0)</f>
        <v>58723</v>
      </c>
      <c r="X15" s="198">
        <f>ROUND(N(data!P78), 0)</f>
        <v>-270578</v>
      </c>
      <c r="Y15" s="198">
        <f>ROUND(N(data!P79), 0)</f>
        <v>0</v>
      </c>
      <c r="Z15" s="198">
        <f>ROUND(N(data!P80), 0)</f>
        <v>3897</v>
      </c>
      <c r="AA15" s="198">
        <f>ROUND(N(data!P81), 0)</f>
        <v>0</v>
      </c>
      <c r="AB15" s="198">
        <f>ROUND(N(data!P82), 0)</f>
        <v>115091</v>
      </c>
      <c r="AC15" s="198">
        <f>ROUND(N(data!P83), 0)</f>
        <v>12262</v>
      </c>
      <c r="AD15" s="198">
        <f>ROUND(N(data!P84), 0)</f>
        <v>5400</v>
      </c>
      <c r="AE15" s="198">
        <f>ROUND(N(data!P89), 0)</f>
        <v>65979295</v>
      </c>
      <c r="AF15" s="198">
        <f>ROUND(N(data!P87), 0)</f>
        <v>6892451</v>
      </c>
      <c r="AG15" s="198">
        <f>ROUND(N(data!P90), 0)</f>
        <v>5653</v>
      </c>
      <c r="AH15" s="198">
        <f>ROUND(N(data!P91), 0)</f>
        <v>0</v>
      </c>
      <c r="AI15" s="198">
        <f>ROUND(N(data!P92), 0)</f>
        <v>796</v>
      </c>
      <c r="AJ15" s="198">
        <f>ROUND(N(data!P93), 0)</f>
        <v>36655</v>
      </c>
      <c r="AK15" s="271">
        <f>ROUND(N(data!P94), 2)</f>
        <v>14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212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1011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212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0</v>
      </c>
      <c r="F17" s="271">
        <f>ROUND(N(data!R60), 2)</f>
        <v>8</v>
      </c>
      <c r="G17" s="198">
        <f>ROUND(N(data!R61), 0)</f>
        <v>1118723</v>
      </c>
      <c r="H17" s="198">
        <f>ROUND(N(data!R62), 0)</f>
        <v>197847</v>
      </c>
      <c r="I17" s="198">
        <f>ROUND(N(data!R63), 0)</f>
        <v>0</v>
      </c>
      <c r="J17" s="198">
        <f>ROUND(N(data!R64), 0)</f>
        <v>48572</v>
      </c>
      <c r="K17" s="198">
        <f>ROUND(N(data!R65), 0)</f>
        <v>0</v>
      </c>
      <c r="L17" s="198">
        <f>ROUND(N(data!R66), 0)</f>
        <v>1360961</v>
      </c>
      <c r="M17" s="198">
        <f>ROUND(N(data!R67), 0)</f>
        <v>157447</v>
      </c>
      <c r="N17" s="198">
        <f>ROUND(N(data!R68), 0)</f>
        <v>0</v>
      </c>
      <c r="O17" s="198">
        <f>ROUND(N(data!R69), 0)</f>
        <v>110005</v>
      </c>
      <c r="P17" s="198">
        <f>ROUND(N(data!R70), 0)</f>
        <v>0</v>
      </c>
      <c r="Q17" s="198">
        <f>ROUND(N(data!R71), 0)</f>
        <v>3560</v>
      </c>
      <c r="R17" s="198">
        <f>ROUND(N(data!R72), 0)</f>
        <v>0</v>
      </c>
      <c r="S17" s="198">
        <f>ROUND(N(data!R73), 0)</f>
        <v>21396</v>
      </c>
      <c r="T17" s="198">
        <f>ROUND(N(data!R74), 0)</f>
        <v>120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35357</v>
      </c>
      <c r="Y17" s="198">
        <f>ROUND(N(data!R79), 0)</f>
        <v>0</v>
      </c>
      <c r="Z17" s="198">
        <f>ROUND(N(data!R80), 0)</f>
        <v>1411</v>
      </c>
      <c r="AA17" s="198">
        <f>ROUND(N(data!R81), 0)</f>
        <v>0</v>
      </c>
      <c r="AB17" s="198">
        <f>ROUND(N(data!R82), 0)</f>
        <v>45460</v>
      </c>
      <c r="AC17" s="198">
        <f>ROUND(N(data!R83), 0)</f>
        <v>2701</v>
      </c>
      <c r="AD17" s="198">
        <f>ROUND(N(data!R84), 0)</f>
        <v>0</v>
      </c>
      <c r="AE17" s="198">
        <f>ROUND(N(data!R89), 0)</f>
        <v>8169571</v>
      </c>
      <c r="AF17" s="198">
        <f>ROUND(N(data!R87), 0)</f>
        <v>966463</v>
      </c>
      <c r="AG17" s="198">
        <f>ROUND(N(data!R90), 0)</f>
        <v>5581</v>
      </c>
      <c r="AH17" s="198">
        <f>ROUND(N(data!R91), 0)</f>
        <v>0</v>
      </c>
      <c r="AI17" s="198">
        <f>ROUND(N(data!R92), 0)</f>
        <v>120</v>
      </c>
      <c r="AJ17" s="198">
        <f>ROUND(N(data!R93), 0)</f>
        <v>0</v>
      </c>
      <c r="AK17" s="271">
        <f>ROUND(N(data!R94), 2)</f>
        <v>8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212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6</v>
      </c>
      <c r="G18" s="198">
        <f>ROUND(N(data!S61), 0)</f>
        <v>411707</v>
      </c>
      <c r="H18" s="198">
        <f>ROUND(N(data!S62), 0)</f>
        <v>133971</v>
      </c>
      <c r="I18" s="198">
        <f>ROUND(N(data!S63), 0)</f>
        <v>0</v>
      </c>
      <c r="J18" s="198">
        <f>ROUND(N(data!S64), 0)</f>
        <v>212303</v>
      </c>
      <c r="K18" s="198">
        <f>ROUND(N(data!S65), 0)</f>
        <v>0</v>
      </c>
      <c r="L18" s="198">
        <f>ROUND(N(data!S66), 0)</f>
        <v>-835364</v>
      </c>
      <c r="M18" s="198">
        <f>ROUND(N(data!S67), 0)</f>
        <v>106534</v>
      </c>
      <c r="N18" s="198">
        <f>ROUND(N(data!S68), 0)</f>
        <v>0</v>
      </c>
      <c r="O18" s="198">
        <f>ROUND(N(data!S69), 0)</f>
        <v>127163</v>
      </c>
      <c r="P18" s="198">
        <f>ROUND(N(data!S70), 0)</f>
        <v>0</v>
      </c>
      <c r="Q18" s="198">
        <f>ROUND(N(data!S71), 0)</f>
        <v>84725</v>
      </c>
      <c r="R18" s="198">
        <f>ROUND(N(data!S72), 0)</f>
        <v>0</v>
      </c>
      <c r="S18" s="198">
        <f>ROUND(N(data!S73), 0)</f>
        <v>15313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20115</v>
      </c>
      <c r="AC18" s="198">
        <f>ROUND(N(data!S83), 0)</f>
        <v>7009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2469</v>
      </c>
      <c r="AH18" s="198">
        <f>ROUND(N(data!S91), 0)</f>
        <v>0</v>
      </c>
      <c r="AI18" s="198">
        <f>ROUND(N(data!S92), 0)</f>
        <v>1017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212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212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280615</v>
      </c>
      <c r="F20" s="271">
        <f>ROUND(N(data!U60), 2)</f>
        <v>26</v>
      </c>
      <c r="G20" s="198">
        <f>ROUND(N(data!U61), 0)</f>
        <v>1652990</v>
      </c>
      <c r="H20" s="198">
        <f>ROUND(N(data!U62), 0)</f>
        <v>469493</v>
      </c>
      <c r="I20" s="198">
        <f>ROUND(N(data!U63), 0)</f>
        <v>0</v>
      </c>
      <c r="J20" s="198">
        <f>ROUND(N(data!U64), 0)</f>
        <v>1210455</v>
      </c>
      <c r="K20" s="198">
        <f>ROUND(N(data!U65), 0)</f>
        <v>0</v>
      </c>
      <c r="L20" s="198">
        <f>ROUND(N(data!U66), 0)</f>
        <v>9266328</v>
      </c>
      <c r="M20" s="198">
        <f>ROUND(N(data!U67), 0)</f>
        <v>224672</v>
      </c>
      <c r="N20" s="198">
        <f>ROUND(N(data!U68), 0)</f>
        <v>0</v>
      </c>
      <c r="O20" s="198">
        <f>ROUND(N(data!U69), 0)</f>
        <v>287682</v>
      </c>
      <c r="P20" s="198">
        <f>ROUND(N(data!U70), 0)</f>
        <v>103503</v>
      </c>
      <c r="Q20" s="198">
        <f>ROUND(N(data!U71), 0)</f>
        <v>0</v>
      </c>
      <c r="R20" s="198">
        <f>ROUND(N(data!U72), 0)</f>
        <v>1000</v>
      </c>
      <c r="S20" s="198">
        <f>ROUND(N(data!U73), 0)</f>
        <v>42205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24171</v>
      </c>
      <c r="X20" s="198">
        <f>ROUND(N(data!U78), 0)</f>
        <v>68075</v>
      </c>
      <c r="Y20" s="198">
        <f>ROUND(N(data!U79), 0)</f>
        <v>0</v>
      </c>
      <c r="Z20" s="198">
        <f>ROUND(N(data!U80), 0)</f>
        <v>12</v>
      </c>
      <c r="AA20" s="198">
        <f>ROUND(N(data!U81), 0)</f>
        <v>0</v>
      </c>
      <c r="AB20" s="198">
        <f>ROUND(N(data!U82), 0)</f>
        <v>31198</v>
      </c>
      <c r="AC20" s="198">
        <f>ROUND(N(data!U83), 0)</f>
        <v>17519</v>
      </c>
      <c r="AD20" s="198">
        <f>ROUND(N(data!U84), 0)</f>
        <v>6412699</v>
      </c>
      <c r="AE20" s="198">
        <f>ROUND(N(data!U89), 0)</f>
        <v>25212691</v>
      </c>
      <c r="AF20" s="198">
        <f>ROUND(N(data!U87), 0)</f>
        <v>2822455</v>
      </c>
      <c r="AG20" s="198">
        <f>ROUND(N(data!U90), 0)</f>
        <v>3830</v>
      </c>
      <c r="AH20" s="198">
        <f>ROUND(N(data!U91), 0)</f>
        <v>0</v>
      </c>
      <c r="AI20" s="198">
        <f>ROUND(N(data!U92), 0)</f>
        <v>966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212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212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5525</v>
      </c>
      <c r="F22" s="271">
        <f>ROUND(N(data!W60), 2)</f>
        <v>7</v>
      </c>
      <c r="G22" s="198">
        <f>ROUND(N(data!W61), 0)</f>
        <v>750184</v>
      </c>
      <c r="H22" s="198">
        <f>ROUND(N(data!W62), 0)</f>
        <v>161703</v>
      </c>
      <c r="I22" s="198">
        <f>ROUND(N(data!W63), 0)</f>
        <v>12000</v>
      </c>
      <c r="J22" s="198">
        <f>ROUND(N(data!W64), 0)</f>
        <v>66022</v>
      </c>
      <c r="K22" s="198">
        <f>ROUND(N(data!W65), 0)</f>
        <v>0</v>
      </c>
      <c r="L22" s="198">
        <f>ROUND(N(data!W66), 0)</f>
        <v>544491</v>
      </c>
      <c r="M22" s="198">
        <f>ROUND(N(data!W67), 0)</f>
        <v>16853</v>
      </c>
      <c r="N22" s="198">
        <f>ROUND(N(data!W68), 0)</f>
        <v>88254</v>
      </c>
      <c r="O22" s="198">
        <f>ROUND(N(data!W69), 0)</f>
        <v>45101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12347</v>
      </c>
      <c r="T22" s="198">
        <f>ROUND(N(data!W74), 0)</f>
        <v>6405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19018</v>
      </c>
      <c r="Y22" s="198">
        <f>ROUND(N(data!W79), 0)</f>
        <v>0</v>
      </c>
      <c r="Z22" s="198">
        <f>ROUND(N(data!W80), 0)</f>
        <v>445</v>
      </c>
      <c r="AA22" s="198">
        <f>ROUND(N(data!W81), 0)</f>
        <v>0</v>
      </c>
      <c r="AB22" s="198">
        <f>ROUND(N(data!W82), 0)</f>
        <v>5645</v>
      </c>
      <c r="AC22" s="198">
        <f>ROUND(N(data!W83), 0)</f>
        <v>1241</v>
      </c>
      <c r="AD22" s="198">
        <f>ROUND(N(data!W84), 0)</f>
        <v>0</v>
      </c>
      <c r="AE22" s="198">
        <f>ROUND(N(data!W89), 0)</f>
        <v>15841456</v>
      </c>
      <c r="AF22" s="198">
        <f>ROUND(N(data!W87), 0)</f>
        <v>1534646</v>
      </c>
      <c r="AG22" s="198">
        <f>ROUND(N(data!W90), 0)</f>
        <v>3949</v>
      </c>
      <c r="AH22" s="198">
        <f>ROUND(N(data!W91), 0)</f>
        <v>0</v>
      </c>
      <c r="AI22" s="198">
        <f>ROUND(N(data!W92), 0)</f>
        <v>311</v>
      </c>
      <c r="AJ22" s="198">
        <f>ROUND(N(data!W93), 0)</f>
        <v>27115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212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19402</v>
      </c>
      <c r="F23" s="271">
        <f>ROUND(N(data!X60), 2)</f>
        <v>8</v>
      </c>
      <c r="G23" s="198">
        <f>ROUND(N(data!X61), 0)</f>
        <v>758956</v>
      </c>
      <c r="H23" s="198">
        <f>ROUND(N(data!X62), 0)</f>
        <v>180239</v>
      </c>
      <c r="I23" s="198">
        <f>ROUND(N(data!X63), 0)</f>
        <v>0</v>
      </c>
      <c r="J23" s="198">
        <f>ROUND(N(data!X64), 0)</f>
        <v>282304</v>
      </c>
      <c r="K23" s="198">
        <f>ROUND(N(data!X65), 0)</f>
        <v>0</v>
      </c>
      <c r="L23" s="198">
        <f>ROUND(N(data!X66), 0)</f>
        <v>2262236</v>
      </c>
      <c r="M23" s="198">
        <f>ROUND(N(data!X67), 0)</f>
        <v>135577</v>
      </c>
      <c r="N23" s="198">
        <f>ROUND(N(data!X68), 0)</f>
        <v>0</v>
      </c>
      <c r="O23" s="198">
        <f>ROUND(N(data!X69), 0)</f>
        <v>249136</v>
      </c>
      <c r="P23" s="198">
        <f>ROUND(N(data!X70), 0)</f>
        <v>0</v>
      </c>
      <c r="Q23" s="198">
        <f>ROUND(N(data!X71), 0)</f>
        <v>167736</v>
      </c>
      <c r="R23" s="198">
        <f>ROUND(N(data!X72), 0)</f>
        <v>0</v>
      </c>
      <c r="S23" s="198">
        <f>ROUND(N(data!X73), 0)</f>
        <v>17525</v>
      </c>
      <c r="T23" s="198">
        <f>ROUND(N(data!X74), 0)</f>
        <v>14597</v>
      </c>
      <c r="U23" s="198">
        <f>ROUND(N(data!X75), 0)</f>
        <v>0</v>
      </c>
      <c r="V23" s="198">
        <f>ROUND(N(data!X76), 0)</f>
        <v>0</v>
      </c>
      <c r="W23" s="198">
        <f>ROUND(N(data!X77), 0)</f>
        <v>7213</v>
      </c>
      <c r="X23" s="198">
        <f>ROUND(N(data!X78), 0)</f>
        <v>33590</v>
      </c>
      <c r="Y23" s="198">
        <f>ROUND(N(data!X79), 0)</f>
        <v>0</v>
      </c>
      <c r="Z23" s="198">
        <f>ROUND(N(data!X80), 0)</f>
        <v>382</v>
      </c>
      <c r="AA23" s="198">
        <f>ROUND(N(data!X81), 0)</f>
        <v>0</v>
      </c>
      <c r="AB23" s="198">
        <f>ROUND(N(data!X82), 0)</f>
        <v>7546</v>
      </c>
      <c r="AC23" s="198">
        <f>ROUND(N(data!X83), 0)</f>
        <v>548</v>
      </c>
      <c r="AD23" s="198">
        <f>ROUND(N(data!X84), 0)</f>
        <v>0</v>
      </c>
      <c r="AE23" s="198">
        <f>ROUND(N(data!X89), 0)</f>
        <v>70278203</v>
      </c>
      <c r="AF23" s="198">
        <f>ROUND(N(data!X87), 0)</f>
        <v>8320191</v>
      </c>
      <c r="AG23" s="198">
        <f>ROUND(N(data!X90), 0)</f>
        <v>927</v>
      </c>
      <c r="AH23" s="198">
        <f>ROUND(N(data!X91), 0)</f>
        <v>0</v>
      </c>
      <c r="AI23" s="198">
        <f>ROUND(N(data!X92), 0)</f>
        <v>2106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212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69117</v>
      </c>
      <c r="F24" s="271">
        <f>ROUND(N(data!Y60), 2)</f>
        <v>27</v>
      </c>
      <c r="G24" s="198">
        <f>ROUND(N(data!Y61), 0)</f>
        <v>2345646</v>
      </c>
      <c r="H24" s="198">
        <f>ROUND(N(data!Y62), 0)</f>
        <v>540382</v>
      </c>
      <c r="I24" s="198">
        <f>ROUND(N(data!Y63), 0)</f>
        <v>0</v>
      </c>
      <c r="J24" s="198">
        <f>ROUND(N(data!Y64), 0)</f>
        <v>166669</v>
      </c>
      <c r="K24" s="198">
        <f>ROUND(N(data!Y65), 0)</f>
        <v>0</v>
      </c>
      <c r="L24" s="198">
        <f>ROUND(N(data!Y66), 0)</f>
        <v>2469968</v>
      </c>
      <c r="M24" s="198">
        <f>ROUND(N(data!Y67), 0)</f>
        <v>200058</v>
      </c>
      <c r="N24" s="198">
        <f>ROUND(N(data!Y68), 0)</f>
        <v>0</v>
      </c>
      <c r="O24" s="198">
        <f>ROUND(N(data!Y69), 0)</f>
        <v>234616</v>
      </c>
      <c r="P24" s="198">
        <f>ROUND(N(data!Y70), 0)</f>
        <v>0</v>
      </c>
      <c r="Q24" s="198">
        <f>ROUND(N(data!Y71), 0)</f>
        <v>43259</v>
      </c>
      <c r="R24" s="198">
        <f>ROUND(N(data!Y72), 0)</f>
        <v>0</v>
      </c>
      <c r="S24" s="198">
        <f>ROUND(N(data!Y73), 0)</f>
        <v>44178</v>
      </c>
      <c r="T24" s="198">
        <f>ROUND(N(data!Y74), 0)</f>
        <v>18101</v>
      </c>
      <c r="U24" s="198">
        <f>ROUND(N(data!Y75), 0)</f>
        <v>0</v>
      </c>
      <c r="V24" s="198">
        <f>ROUND(N(data!Y76), 0)</f>
        <v>0</v>
      </c>
      <c r="W24" s="198">
        <f>ROUND(N(data!Y77), 0)</f>
        <v>38</v>
      </c>
      <c r="X24" s="198">
        <f>ROUND(N(data!Y78), 0)</f>
        <v>71807</v>
      </c>
      <c r="Y24" s="198">
        <f>ROUND(N(data!Y79), 0)</f>
        <v>0</v>
      </c>
      <c r="Z24" s="198">
        <f>ROUND(N(data!Y80), 0)</f>
        <v>1521</v>
      </c>
      <c r="AA24" s="198">
        <f>ROUND(N(data!Y81), 0)</f>
        <v>0</v>
      </c>
      <c r="AB24" s="198">
        <f>ROUND(N(data!Y82), 0)</f>
        <v>45541</v>
      </c>
      <c r="AC24" s="198">
        <f>ROUND(N(data!Y83), 0)</f>
        <v>10172</v>
      </c>
      <c r="AD24" s="198">
        <f>ROUND(N(data!Y84), 0)</f>
        <v>0</v>
      </c>
      <c r="AE24" s="198">
        <f>ROUND(N(data!Y89), 0)</f>
        <v>37786933</v>
      </c>
      <c r="AF24" s="198">
        <f>ROUND(N(data!Y87), 0)</f>
        <v>4110163</v>
      </c>
      <c r="AG24" s="198">
        <f>ROUND(N(data!Y90), 0)</f>
        <v>2335</v>
      </c>
      <c r="AH24" s="198">
        <f>ROUND(N(data!Y91), 0)</f>
        <v>0</v>
      </c>
      <c r="AI24" s="198">
        <f>ROUND(N(data!Y92), 0)</f>
        <v>4950</v>
      </c>
      <c r="AJ24" s="198">
        <f>ROUND(N(data!Y93), 0)</f>
        <v>1108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212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1772</v>
      </c>
      <c r="AJ25" s="198">
        <f>ROUND(N(data!Z93), 0)</f>
        <v>7445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212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128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212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17</v>
      </c>
      <c r="G27" s="198">
        <f>ROUND(N(data!AB61), 0)</f>
        <v>1623277</v>
      </c>
      <c r="H27" s="198">
        <f>ROUND(N(data!AB62), 0)</f>
        <v>338017</v>
      </c>
      <c r="I27" s="198">
        <f>ROUND(N(data!AB63), 0)</f>
        <v>0</v>
      </c>
      <c r="J27" s="198">
        <f>ROUND(N(data!AB64), 0)</f>
        <v>886312</v>
      </c>
      <c r="K27" s="198">
        <f>ROUND(N(data!AB65), 0)</f>
        <v>0</v>
      </c>
      <c r="L27" s="198">
        <f>ROUND(N(data!AB66), 0)</f>
        <v>1336625</v>
      </c>
      <c r="M27" s="198">
        <f>ROUND(N(data!AB67), 0)</f>
        <v>66964</v>
      </c>
      <c r="N27" s="198">
        <f>ROUND(N(data!AB68), 0)</f>
        <v>10457</v>
      </c>
      <c r="O27" s="198">
        <f>ROUND(N(data!AB69), 0)</f>
        <v>132199</v>
      </c>
      <c r="P27" s="198">
        <f>ROUND(N(data!AB70), 0)</f>
        <v>0</v>
      </c>
      <c r="Q27" s="198">
        <f>ROUND(N(data!AB71), 0)</f>
        <v>0</v>
      </c>
      <c r="R27" s="198">
        <f>ROUND(N(data!AB72), 0)</f>
        <v>-518</v>
      </c>
      <c r="S27" s="198">
        <f>ROUND(N(data!AB73), 0)</f>
        <v>40607</v>
      </c>
      <c r="T27" s="198">
        <f>ROUND(N(data!AB74), 0)</f>
        <v>3468</v>
      </c>
      <c r="U27" s="198">
        <f>ROUND(N(data!AB75), 0)</f>
        <v>0</v>
      </c>
      <c r="V27" s="198">
        <f>ROUND(N(data!AB76), 0)</f>
        <v>0</v>
      </c>
      <c r="W27" s="198">
        <f>ROUND(N(data!AB77), 0)</f>
        <v>1155</v>
      </c>
      <c r="X27" s="198">
        <f>ROUND(N(data!AB78), 0)</f>
        <v>70066</v>
      </c>
      <c r="Y27" s="198">
        <f>ROUND(N(data!AB79), 0)</f>
        <v>0</v>
      </c>
      <c r="Z27" s="198">
        <f>ROUND(N(data!AB80), 0)</f>
        <v>1061</v>
      </c>
      <c r="AA27" s="198">
        <f>ROUND(N(data!AB81), 0)</f>
        <v>0</v>
      </c>
      <c r="AB27" s="198">
        <f>ROUND(N(data!AB82), 0)</f>
        <v>12338</v>
      </c>
      <c r="AC27" s="198">
        <f>ROUND(N(data!AB83), 0)</f>
        <v>4023</v>
      </c>
      <c r="AD27" s="198">
        <f>ROUND(N(data!AB84), 0)</f>
        <v>0</v>
      </c>
      <c r="AE27" s="198">
        <f>ROUND(N(data!AB89), 0)</f>
        <v>14550544</v>
      </c>
      <c r="AF27" s="198">
        <f>ROUND(N(data!AB87), 0)</f>
        <v>6884928</v>
      </c>
      <c r="AG27" s="198">
        <f>ROUND(N(data!AB90), 0)</f>
        <v>1515</v>
      </c>
      <c r="AH27" s="198">
        <f>ROUND(N(data!AB91), 0)</f>
        <v>0</v>
      </c>
      <c r="AI27" s="198">
        <f>ROUND(N(data!AB92), 0)</f>
        <v>443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212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16892</v>
      </c>
      <c r="F28" s="271">
        <f>ROUND(N(data!AC60), 2)</f>
        <v>6</v>
      </c>
      <c r="G28" s="198">
        <f>ROUND(N(data!AC61), 0)</f>
        <v>582554</v>
      </c>
      <c r="H28" s="198">
        <f>ROUND(N(data!AC62), 0)</f>
        <v>140299</v>
      </c>
      <c r="I28" s="198">
        <f>ROUND(N(data!AC63), 0)</f>
        <v>0</v>
      </c>
      <c r="J28" s="198">
        <f>ROUND(N(data!AC64), 0)</f>
        <v>70730</v>
      </c>
      <c r="K28" s="198">
        <f>ROUND(N(data!AC65), 0)</f>
        <v>0</v>
      </c>
      <c r="L28" s="198">
        <f>ROUND(N(data!AC66), 0)</f>
        <v>485586</v>
      </c>
      <c r="M28" s="198">
        <f>ROUND(N(data!AC67), 0)</f>
        <v>12046</v>
      </c>
      <c r="N28" s="198">
        <f>ROUND(N(data!AC68), 0)</f>
        <v>0</v>
      </c>
      <c r="O28" s="198">
        <f>ROUND(N(data!AC69), 0)</f>
        <v>33306</v>
      </c>
      <c r="P28" s="198">
        <f>ROUND(N(data!AC70), 0)</f>
        <v>58</v>
      </c>
      <c r="Q28" s="198">
        <f>ROUND(N(data!AC71), 0)</f>
        <v>0</v>
      </c>
      <c r="R28" s="198">
        <f>ROUND(N(data!AC72), 0)</f>
        <v>0</v>
      </c>
      <c r="S28" s="198">
        <f>ROUND(N(data!AC73), 0)</f>
        <v>10915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18311</v>
      </c>
      <c r="Y28" s="198">
        <f>ROUND(N(data!AC79), 0)</f>
        <v>0</v>
      </c>
      <c r="Z28" s="198">
        <f>ROUND(N(data!AC80), 0)</f>
        <v>1665</v>
      </c>
      <c r="AA28" s="198">
        <f>ROUND(N(data!AC81), 0)</f>
        <v>0</v>
      </c>
      <c r="AB28" s="198">
        <f>ROUND(N(data!AC82), 0)</f>
        <v>760</v>
      </c>
      <c r="AC28" s="198">
        <f>ROUND(N(data!AC83), 0)</f>
        <v>1595</v>
      </c>
      <c r="AD28" s="198">
        <f>ROUND(N(data!AC84), 0)</f>
        <v>0</v>
      </c>
      <c r="AE28" s="198">
        <f>ROUND(N(data!AC89), 0)</f>
        <v>2618588</v>
      </c>
      <c r="AF28" s="198">
        <f>ROUND(N(data!AC87), 0)</f>
        <v>1580853</v>
      </c>
      <c r="AG28" s="198">
        <f>ROUND(N(data!AC90), 0)</f>
        <v>93</v>
      </c>
      <c r="AH28" s="198">
        <f>ROUND(N(data!AC91), 0)</f>
        <v>0</v>
      </c>
      <c r="AI28" s="198">
        <f>ROUND(N(data!AC92), 0)</f>
        <v>1490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212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212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0</v>
      </c>
      <c r="F30" s="271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0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423</v>
      </c>
      <c r="AH30" s="198">
        <f>ROUND(N(data!AE91), 0)</f>
        <v>0</v>
      </c>
      <c r="AI30" s="198">
        <f>ROUND(N(data!AE92), 0)</f>
        <v>1483</v>
      </c>
      <c r="AJ30" s="198">
        <f>ROUND(N(data!AE93), 0)</f>
        <v>1405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212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212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38636</v>
      </c>
      <c r="F32" s="271">
        <f>ROUND(N(data!AG60), 2)</f>
        <v>70</v>
      </c>
      <c r="G32" s="198">
        <f>ROUND(N(data!AG61), 0)</f>
        <v>6987159</v>
      </c>
      <c r="H32" s="198">
        <f>ROUND(N(data!AG62), 0)</f>
        <v>1551309</v>
      </c>
      <c r="I32" s="198">
        <f>ROUND(N(data!AG63), 0)</f>
        <v>378854</v>
      </c>
      <c r="J32" s="198">
        <f>ROUND(N(data!AG64), 0)</f>
        <v>944075</v>
      </c>
      <c r="K32" s="198">
        <f>ROUND(N(data!AG65), 0)</f>
        <v>0</v>
      </c>
      <c r="L32" s="198">
        <f>ROUND(N(data!AG66), 0)</f>
        <v>12657660</v>
      </c>
      <c r="M32" s="198">
        <f>ROUND(N(data!AG67), 0)</f>
        <v>480275</v>
      </c>
      <c r="N32" s="198">
        <f>ROUND(N(data!AG68), 0)</f>
        <v>4219</v>
      </c>
      <c r="O32" s="198">
        <f>ROUND(N(data!AG69), 0)</f>
        <v>1457588</v>
      </c>
      <c r="P32" s="198">
        <f>ROUND(N(data!AG70), 0)</f>
        <v>0</v>
      </c>
      <c r="Q32" s="198">
        <f>ROUND(N(data!AG71), 0)</f>
        <v>834758</v>
      </c>
      <c r="R32" s="198">
        <f>ROUND(N(data!AG72), 0)</f>
        <v>5262</v>
      </c>
      <c r="S32" s="198">
        <f>ROUND(N(data!AG73), 0)</f>
        <v>128120</v>
      </c>
      <c r="T32" s="198">
        <f>ROUND(N(data!AG74), 0)</f>
        <v>95851</v>
      </c>
      <c r="U32" s="198">
        <f>ROUND(N(data!AG75), 0)</f>
        <v>0</v>
      </c>
      <c r="V32" s="198">
        <f>ROUND(N(data!AG76), 0)</f>
        <v>0</v>
      </c>
      <c r="W32" s="198">
        <f>ROUND(N(data!AG77), 0)</f>
        <v>4235</v>
      </c>
      <c r="X32" s="198">
        <f>ROUND(N(data!AG78), 0)</f>
        <v>223812</v>
      </c>
      <c r="Y32" s="198">
        <f>ROUND(N(data!AG79), 0)</f>
        <v>0</v>
      </c>
      <c r="Z32" s="198">
        <f>ROUND(N(data!AG80), 0)</f>
        <v>13091</v>
      </c>
      <c r="AA32" s="198">
        <f>ROUND(N(data!AG81), 0)</f>
        <v>0</v>
      </c>
      <c r="AB32" s="198">
        <f>ROUND(N(data!AG82), 0)</f>
        <v>142729</v>
      </c>
      <c r="AC32" s="198">
        <f>ROUND(N(data!AG83), 0)</f>
        <v>9730</v>
      </c>
      <c r="AD32" s="198">
        <f>ROUND(N(data!AG84), 0)</f>
        <v>0</v>
      </c>
      <c r="AE32" s="198">
        <f>ROUND(N(data!AG89), 0)</f>
        <v>155128508</v>
      </c>
      <c r="AF32" s="198">
        <f>ROUND(N(data!AG87), 0)</f>
        <v>11480310</v>
      </c>
      <c r="AG32" s="198">
        <f>ROUND(N(data!AG90), 0)</f>
        <v>17523</v>
      </c>
      <c r="AH32" s="198">
        <f>ROUND(N(data!AG91), 0)</f>
        <v>1476</v>
      </c>
      <c r="AI32" s="198">
        <f>ROUND(N(data!AG92), 0)</f>
        <v>1496</v>
      </c>
      <c r="AJ32" s="198">
        <f>ROUND(N(data!AG93), 0)</f>
        <v>27477</v>
      </c>
      <c r="AK32" s="271">
        <f>ROUND(N(data!AG94), 2)</f>
        <v>47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212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212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1753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212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0</v>
      </c>
      <c r="F35" s="271">
        <f>ROUND(N(data!AJ60), 2)</f>
        <v>2</v>
      </c>
      <c r="G35" s="198">
        <f>ROUND(N(data!AJ61), 0)</f>
        <v>138146</v>
      </c>
      <c r="H35" s="198">
        <f>ROUND(N(data!AJ62), 0)</f>
        <v>29709</v>
      </c>
      <c r="I35" s="198">
        <f>ROUND(N(data!AJ63), 0)</f>
        <v>0</v>
      </c>
      <c r="J35" s="198">
        <f>ROUND(N(data!AJ64), 0)</f>
        <v>4397</v>
      </c>
      <c r="K35" s="198">
        <f>ROUND(N(data!AJ65), 0)</f>
        <v>0</v>
      </c>
      <c r="L35" s="198">
        <f>ROUND(N(data!AJ66), 0)</f>
        <v>84143</v>
      </c>
      <c r="M35" s="198">
        <f>ROUND(N(data!AJ67), 0)</f>
        <v>8068</v>
      </c>
      <c r="N35" s="198">
        <f>ROUND(N(data!AJ68), 0)</f>
        <v>0</v>
      </c>
      <c r="O35" s="198">
        <f>ROUND(N(data!AJ69), 0)</f>
        <v>9577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2714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3790</v>
      </c>
      <c r="Y35" s="198">
        <f>ROUND(N(data!AJ79), 0)</f>
        <v>0</v>
      </c>
      <c r="Z35" s="198">
        <f>ROUND(N(data!AJ80), 0)</f>
        <v>109</v>
      </c>
      <c r="AA35" s="198">
        <f>ROUND(N(data!AJ81), 0)</f>
        <v>0</v>
      </c>
      <c r="AB35" s="198">
        <f>ROUND(N(data!AJ82), 0)</f>
        <v>2707</v>
      </c>
      <c r="AC35" s="198">
        <f>ROUND(N(data!AJ83), 0)</f>
        <v>257</v>
      </c>
      <c r="AD35" s="198">
        <f>ROUND(N(data!AJ84), 0)</f>
        <v>0</v>
      </c>
      <c r="AE35" s="198">
        <f>ROUND(N(data!AJ89), 0)</f>
        <v>501678</v>
      </c>
      <c r="AF35" s="198">
        <f>ROUND(N(data!AJ87), 0)</f>
        <v>351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6012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212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9046</v>
      </c>
      <c r="F36" s="271">
        <f>ROUND(N(data!AK60), 2)</f>
        <v>6</v>
      </c>
      <c r="G36" s="198">
        <f>ROUND(N(data!AK61), 0)</f>
        <v>306142</v>
      </c>
      <c r="H36" s="198">
        <f>ROUND(N(data!AK62), 0)</f>
        <v>77572</v>
      </c>
      <c r="I36" s="198">
        <f>ROUND(N(data!AK63), 0)</f>
        <v>0</v>
      </c>
      <c r="J36" s="198">
        <f>ROUND(N(data!AK64), 0)</f>
        <v>66</v>
      </c>
      <c r="K36" s="198">
        <f>ROUND(N(data!AK65), 0)</f>
        <v>0</v>
      </c>
      <c r="L36" s="198">
        <f>ROUND(N(data!AK66), 0)</f>
        <v>248666</v>
      </c>
      <c r="M36" s="198">
        <f>ROUND(N(data!AK67), 0)</f>
        <v>10284</v>
      </c>
      <c r="N36" s="198">
        <f>ROUND(N(data!AK68), 0)</f>
        <v>0</v>
      </c>
      <c r="O36" s="198">
        <f>ROUND(N(data!AK69), 0)</f>
        <v>23913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9593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10251</v>
      </c>
      <c r="Y36" s="198">
        <f>ROUND(N(data!AK79), 0)</f>
        <v>0</v>
      </c>
      <c r="Z36" s="198">
        <f>ROUND(N(data!AK80), 0)</f>
        <v>410</v>
      </c>
      <c r="AA36" s="198">
        <f>ROUND(N(data!AK81), 0)</f>
        <v>0</v>
      </c>
      <c r="AB36" s="198">
        <f>ROUND(N(data!AK82), 0)</f>
        <v>3445</v>
      </c>
      <c r="AC36" s="198">
        <f>ROUND(N(data!AK83), 0)</f>
        <v>214</v>
      </c>
      <c r="AD36" s="198">
        <f>ROUND(N(data!AK84), 0)</f>
        <v>0</v>
      </c>
      <c r="AE36" s="198">
        <f>ROUND(N(data!AK89), 0)</f>
        <v>1726827</v>
      </c>
      <c r="AF36" s="198">
        <f>ROUND(N(data!AK87), 0)</f>
        <v>1538255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212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212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212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212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0</v>
      </c>
      <c r="F40" s="271">
        <f>ROUND(N(data!AO60), 2)</f>
        <v>0</v>
      </c>
      <c r="G40" s="198">
        <f>ROUND(N(data!AO61), 0)</f>
        <v>280024</v>
      </c>
      <c r="H40" s="198">
        <f>ROUND(N(data!AO62), 0)</f>
        <v>8819</v>
      </c>
      <c r="I40" s="198">
        <f>ROUND(N(data!AO63), 0)</f>
        <v>254996</v>
      </c>
      <c r="J40" s="198">
        <f>ROUND(N(data!AO64), 0)</f>
        <v>0</v>
      </c>
      <c r="K40" s="198">
        <f>ROUND(N(data!AO65), 0)</f>
        <v>0</v>
      </c>
      <c r="L40" s="198">
        <f>ROUND(N(data!AO66), 0)</f>
        <v>-458580</v>
      </c>
      <c r="M40" s="198">
        <f>ROUND(N(data!AO67), 0)</f>
        <v>0</v>
      </c>
      <c r="N40" s="198">
        <f>ROUND(N(data!AO68), 0)</f>
        <v>0</v>
      </c>
      <c r="O40" s="198">
        <f>ROUND(N(data!AO69), 0)</f>
        <v>10373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10373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74983</v>
      </c>
      <c r="AF40" s="198">
        <f>ROUND(N(data!AO87), 0)</f>
        <v>70130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212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212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212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212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212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212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212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0</v>
      </c>
      <c r="G47" s="198">
        <f>ROUND(N(data!AV61), 0)</f>
        <v>22158</v>
      </c>
      <c r="H47" s="198">
        <f>ROUND(N(data!AV62), 0)</f>
        <v>4941</v>
      </c>
      <c r="I47" s="198">
        <f>ROUND(N(data!AV63), 0)</f>
        <v>0</v>
      </c>
      <c r="J47" s="198">
        <f>ROUND(N(data!AV64), 0)</f>
        <v>121</v>
      </c>
      <c r="K47" s="198">
        <f>ROUND(N(data!AV65), 0)</f>
        <v>0</v>
      </c>
      <c r="L47" s="198">
        <f>ROUND(N(data!AV66), 0)</f>
        <v>5864</v>
      </c>
      <c r="M47" s="198">
        <f>ROUND(N(data!AV67), 0)</f>
        <v>25159</v>
      </c>
      <c r="N47" s="198">
        <f>ROUND(N(data!AV68), 0)</f>
        <v>0</v>
      </c>
      <c r="O47" s="198">
        <f>ROUND(N(data!AV69), 0)</f>
        <v>6590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877</v>
      </c>
      <c r="T47" s="198">
        <f>ROUND(N(data!AV74), 0)</f>
        <v>101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441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4332</v>
      </c>
      <c r="AC47" s="198">
        <f>ROUND(N(data!AV83), 0)</f>
        <v>841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864</v>
      </c>
      <c r="AH47" s="198">
        <f>ROUND(N(data!AV91), 0)</f>
        <v>0</v>
      </c>
      <c r="AI47" s="198">
        <f>ROUND(N(data!AV92), 0)</f>
        <v>15829</v>
      </c>
      <c r="AJ47" s="198">
        <f>ROUND(N(data!AV93), 0)</f>
        <v>17884</v>
      </c>
      <c r="AK47" s="271">
        <f>ROUND(N(data!AV94), 2)</f>
        <v>18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212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7</v>
      </c>
      <c r="G48" s="198">
        <f>ROUND(N(data!AW61), 0)</f>
        <v>1216427</v>
      </c>
      <c r="H48" s="198">
        <f>ROUND(N(data!AW62), 0)</f>
        <v>273052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-980165</v>
      </c>
      <c r="M48" s="198">
        <f>ROUND(N(data!AW67), 0)</f>
        <v>0</v>
      </c>
      <c r="N48" s="198">
        <f>ROUND(N(data!AW68), 0)</f>
        <v>0</v>
      </c>
      <c r="O48" s="198">
        <f>ROUND(N(data!AW69), 0)</f>
        <v>210741</v>
      </c>
      <c r="P48" s="198">
        <f>ROUND(N(data!AW70), 0)</f>
        <v>0</v>
      </c>
      <c r="Q48" s="198">
        <f>ROUND(N(data!AW71), 0)</f>
        <v>191209</v>
      </c>
      <c r="R48" s="198">
        <f>ROUND(N(data!AW72), 0)</f>
        <v>1425</v>
      </c>
      <c r="S48" s="198">
        <f>ROUND(N(data!AW73), 0)</f>
        <v>5316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12792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212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212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37396</v>
      </c>
      <c r="F50" s="271">
        <f>ROUND(N(data!AY60), 2)</f>
        <v>13</v>
      </c>
      <c r="G50" s="198">
        <f>ROUND(N(data!AY61), 0)</f>
        <v>623993</v>
      </c>
      <c r="H50" s="198">
        <f>ROUND(N(data!AY62), 0)</f>
        <v>226312</v>
      </c>
      <c r="I50" s="198">
        <f>ROUND(N(data!AY63), 0)</f>
        <v>0</v>
      </c>
      <c r="J50" s="198">
        <f>ROUND(N(data!AY64), 0)</f>
        <v>244824</v>
      </c>
      <c r="K50" s="198">
        <f>ROUND(N(data!AY65), 0)</f>
        <v>0</v>
      </c>
      <c r="L50" s="198">
        <f>ROUND(N(data!AY66), 0)</f>
        <v>-1008971</v>
      </c>
      <c r="M50" s="198">
        <f>ROUND(N(data!AY67), 0)</f>
        <v>95793</v>
      </c>
      <c r="N50" s="198">
        <f>ROUND(N(data!AY68), 0)</f>
        <v>0</v>
      </c>
      <c r="O50" s="198">
        <f>ROUND(N(data!AY69), 0)</f>
        <v>80700</v>
      </c>
      <c r="P50" s="198">
        <f>ROUND(N(data!AY70), 0)</f>
        <v>0</v>
      </c>
      <c r="Q50" s="198">
        <f>ROUND(N(data!AY71), 0)</f>
        <v>0</v>
      </c>
      <c r="R50" s="198">
        <f>ROUND(N(data!AY72), 0)</f>
        <v>19857</v>
      </c>
      <c r="S50" s="198">
        <f>ROUND(N(data!AY73), 0)</f>
        <v>14649</v>
      </c>
      <c r="T50" s="198">
        <f>ROUND(N(data!AY74), 0)</f>
        <v>5708</v>
      </c>
      <c r="U50" s="198">
        <f>ROUND(N(data!AY75), 0)</f>
        <v>0</v>
      </c>
      <c r="V50" s="198">
        <f>ROUND(N(data!AY76), 0)</f>
        <v>0</v>
      </c>
      <c r="W50" s="198">
        <f>ROUND(N(data!AY77), 0)</f>
        <v>4880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31820</v>
      </c>
      <c r="AC50" s="198">
        <f>ROUND(N(data!AY83), 0)</f>
        <v>3787</v>
      </c>
      <c r="AD50" s="198">
        <f>ROUND(N(data!AY84), 0)</f>
        <v>227453</v>
      </c>
      <c r="AE50" s="198">
        <f>ROUND(N(data!AY89), 0)</f>
        <v>0</v>
      </c>
      <c r="AF50" s="198">
        <f>ROUND(N(data!AY87), 0)</f>
        <v>0</v>
      </c>
      <c r="AG50" s="198">
        <f>ROUND(N(data!AY90), 0)</f>
        <v>3906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212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212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1</v>
      </c>
      <c r="G52" s="198">
        <f>ROUND(N(data!BA61), 0)</f>
        <v>54140</v>
      </c>
      <c r="H52" s="198">
        <f>ROUND(N(data!BA62), 0)</f>
        <v>23767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-66920</v>
      </c>
      <c r="M52" s="198">
        <f>ROUND(N(data!BA67), 0)</f>
        <v>0</v>
      </c>
      <c r="N52" s="198">
        <f>ROUND(N(data!BA68), 0)</f>
        <v>0</v>
      </c>
      <c r="O52" s="198">
        <f>ROUND(N(data!BA69), 0)</f>
        <v>4023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4023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212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4</v>
      </c>
      <c r="G53" s="198">
        <f>ROUND(N(data!BB61), 0)</f>
        <v>401082</v>
      </c>
      <c r="H53" s="198">
        <f>ROUND(N(data!BB62), 0)</f>
        <v>93964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-669492</v>
      </c>
      <c r="M53" s="198">
        <f>ROUND(N(data!BB67), 0)</f>
        <v>0</v>
      </c>
      <c r="N53" s="198">
        <f>ROUND(N(data!BB68), 0)</f>
        <v>0</v>
      </c>
      <c r="O53" s="198">
        <f>ROUND(N(data!BB69), 0)</f>
        <v>8995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8933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61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261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212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212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1333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212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102724</v>
      </c>
      <c r="F56" s="271">
        <f>ROUND(N(data!BE60), 2)</f>
        <v>7</v>
      </c>
      <c r="G56" s="198">
        <f>ROUND(N(data!BE61), 0)</f>
        <v>761223</v>
      </c>
      <c r="H56" s="198">
        <f>ROUND(N(data!BE62), 0)</f>
        <v>194108</v>
      </c>
      <c r="I56" s="198">
        <f>ROUND(N(data!BE63), 0)</f>
        <v>213</v>
      </c>
      <c r="J56" s="198">
        <f>ROUND(N(data!BE64), 0)</f>
        <v>8011</v>
      </c>
      <c r="K56" s="198">
        <f>ROUND(N(data!BE65), 0)</f>
        <v>0</v>
      </c>
      <c r="L56" s="198">
        <f>ROUND(N(data!BE66), 0)</f>
        <v>-1404974</v>
      </c>
      <c r="M56" s="198">
        <f>ROUND(N(data!BE67), 0)</f>
        <v>216738</v>
      </c>
      <c r="N56" s="198">
        <f>ROUND(N(data!BE68), 0)</f>
        <v>0</v>
      </c>
      <c r="O56" s="198">
        <f>ROUND(N(data!BE69), 0)</f>
        <v>614133</v>
      </c>
      <c r="P56" s="198">
        <f>ROUND(N(data!BE70), 0)</f>
        <v>0</v>
      </c>
      <c r="Q56" s="198">
        <f>ROUND(N(data!BE71), 0)</f>
        <v>0</v>
      </c>
      <c r="R56" s="198">
        <f>ROUND(N(data!BE72), 0)</f>
        <v>106</v>
      </c>
      <c r="S56" s="198">
        <f>ROUND(N(data!BE73), 0)</f>
        <v>19711</v>
      </c>
      <c r="T56" s="198">
        <f>ROUND(N(data!BE74), 0)</f>
        <v>3952</v>
      </c>
      <c r="U56" s="198">
        <f>ROUND(N(data!BE75), 0)</f>
        <v>0</v>
      </c>
      <c r="V56" s="198">
        <f>ROUND(N(data!BE76), 0)</f>
        <v>0</v>
      </c>
      <c r="W56" s="198">
        <f>ROUND(N(data!BE77), 0)</f>
        <v>509958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72349</v>
      </c>
      <c r="AC56" s="198">
        <f>ROUND(N(data!BE83), 0)</f>
        <v>8056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8882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212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14</v>
      </c>
      <c r="G57" s="198">
        <f>ROUND(N(data!BF61), 0)</f>
        <v>832958</v>
      </c>
      <c r="H57" s="198">
        <f>ROUND(N(data!BF62), 0)</f>
        <v>314535</v>
      </c>
      <c r="I57" s="198">
        <f>ROUND(N(data!BF63), 0)</f>
        <v>0</v>
      </c>
      <c r="J57" s="198">
        <f>ROUND(N(data!BF64), 0)</f>
        <v>47984</v>
      </c>
      <c r="K57" s="198">
        <f>ROUND(N(data!BF65), 0)</f>
        <v>0</v>
      </c>
      <c r="L57" s="198">
        <f>ROUND(N(data!BF66), 0)</f>
        <v>-1396421</v>
      </c>
      <c r="M57" s="198">
        <f>ROUND(N(data!BF67), 0)</f>
        <v>57112</v>
      </c>
      <c r="N57" s="198">
        <f>ROUND(N(data!BF68), 0)</f>
        <v>0</v>
      </c>
      <c r="O57" s="198">
        <f>ROUND(N(data!BF69), 0)</f>
        <v>179230</v>
      </c>
      <c r="P57" s="198">
        <f>ROUND(N(data!BF70), 0)</f>
        <v>0</v>
      </c>
      <c r="Q57" s="198">
        <f>ROUND(N(data!BF71), 0)</f>
        <v>0</v>
      </c>
      <c r="R57" s="198">
        <f>ROUND(N(data!BF72), 0)</f>
        <v>731</v>
      </c>
      <c r="S57" s="198">
        <f>ROUND(N(data!BF73), 0)</f>
        <v>17175</v>
      </c>
      <c r="T57" s="198">
        <f>ROUND(N(data!BF74), 0)</f>
        <v>20808</v>
      </c>
      <c r="U57" s="198">
        <f>ROUND(N(data!BF75), 0)</f>
        <v>0</v>
      </c>
      <c r="V57" s="198">
        <f>ROUND(N(data!BF76), 0)</f>
        <v>0</v>
      </c>
      <c r="W57" s="198">
        <f>ROUND(N(data!BF77), 0)</f>
        <v>4184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19136</v>
      </c>
      <c r="AC57" s="198">
        <f>ROUND(N(data!BF83), 0)</f>
        <v>117197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2349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212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212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265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212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4</v>
      </c>
      <c r="G60" s="198">
        <f>ROUND(N(data!BI61), 0)</f>
        <v>225861</v>
      </c>
      <c r="H60" s="198">
        <f>ROUND(N(data!BI62), 0)</f>
        <v>85004</v>
      </c>
      <c r="I60" s="198">
        <f>ROUND(N(data!BI63), 0)</f>
        <v>0</v>
      </c>
      <c r="J60" s="198">
        <f>ROUND(N(data!BI64), 0)</f>
        <v>35052</v>
      </c>
      <c r="K60" s="198">
        <f>ROUND(N(data!BI65), 0)</f>
        <v>0</v>
      </c>
      <c r="L60" s="198">
        <f>ROUND(N(data!BI66), 0)</f>
        <v>-287598</v>
      </c>
      <c r="M60" s="198">
        <f>ROUND(N(data!BI67), 0)</f>
        <v>32407</v>
      </c>
      <c r="N60" s="198">
        <f>ROUND(N(data!BI68), 0)</f>
        <v>0</v>
      </c>
      <c r="O60" s="198">
        <f>ROUND(N(data!BI69), 0)</f>
        <v>19611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3837</v>
      </c>
      <c r="T60" s="198">
        <f>ROUND(N(data!BI74), 0)</f>
        <v>2718</v>
      </c>
      <c r="U60" s="198">
        <f>ROUND(N(data!BI75), 0)</f>
        <v>0</v>
      </c>
      <c r="V60" s="198">
        <f>ROUND(N(data!BI76), 0)</f>
        <v>0</v>
      </c>
      <c r="W60" s="198">
        <f>ROUND(N(data!BI77), 0)</f>
        <v>908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10852</v>
      </c>
      <c r="AC60" s="198">
        <f>ROUND(N(data!BI83), 0)</f>
        <v>1296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212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212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212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18</v>
      </c>
      <c r="G63" s="198">
        <f>ROUND(N(data!BL61), 0)</f>
        <v>1057198</v>
      </c>
      <c r="H63" s="198">
        <f>ROUND(N(data!BL62), 0)</f>
        <v>370627</v>
      </c>
      <c r="I63" s="198">
        <f>ROUND(N(data!BL63), 0)</f>
        <v>0</v>
      </c>
      <c r="J63" s="198">
        <f>ROUND(N(data!BL64), 0)</f>
        <v>5768</v>
      </c>
      <c r="K63" s="198">
        <f>ROUND(N(data!BL65), 0)</f>
        <v>0</v>
      </c>
      <c r="L63" s="198">
        <f>ROUND(N(data!BL66), 0)</f>
        <v>-1454724</v>
      </c>
      <c r="M63" s="198">
        <f>ROUND(N(data!BL67), 0)</f>
        <v>0</v>
      </c>
      <c r="N63" s="198">
        <f>ROUND(N(data!BL68), 0)</f>
        <v>0</v>
      </c>
      <c r="O63" s="198">
        <f>ROUND(N(data!BL69), 0)</f>
        <v>22000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22000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634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212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212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0</v>
      </c>
      <c r="G65" s="198">
        <f>ROUND(N(data!BN61), 0)</f>
        <v>0</v>
      </c>
      <c r="H65" s="198">
        <f>ROUND(N(data!BN62), 0)</f>
        <v>0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0</v>
      </c>
      <c r="M65" s="198">
        <f>ROUND(N(data!BN67), 0)</f>
        <v>0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10118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212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212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-650</v>
      </c>
      <c r="M67" s="198">
        <f>ROUND(N(data!BP67), 0)</f>
        <v>0</v>
      </c>
      <c r="N67" s="198">
        <f>ROUND(N(data!BP68), 0)</f>
        <v>257</v>
      </c>
      <c r="O67" s="198">
        <f>ROUND(N(data!BP69), 0)</f>
        <v>106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106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212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212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212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101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212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212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212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1181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212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212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29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212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410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212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212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789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212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212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30</v>
      </c>
      <c r="G80" s="198">
        <f>ROUND(N(data!CC61), 0)</f>
        <v>3284358</v>
      </c>
      <c r="H80" s="198">
        <f>ROUND(N(data!CC62), 0)</f>
        <v>766881</v>
      </c>
      <c r="I80" s="198">
        <f>ROUND(N(data!CC63), 0)</f>
        <v>1553736</v>
      </c>
      <c r="J80" s="198">
        <f>ROUND(N(data!CC64), 0)</f>
        <v>-286752</v>
      </c>
      <c r="K80" s="198">
        <f>ROUND(N(data!CC65), 0)</f>
        <v>0</v>
      </c>
      <c r="L80" s="198">
        <f>ROUND(N(data!CC66), 0)</f>
        <v>-12220179</v>
      </c>
      <c r="M80" s="198">
        <f>ROUND(N(data!CC67), 0)</f>
        <v>1275791</v>
      </c>
      <c r="N80" s="198">
        <f>ROUND(N(data!CC68), 0)</f>
        <v>15670</v>
      </c>
      <c r="O80" s="198">
        <f>ROUND(N(data!CC69), 0)</f>
        <v>14207545</v>
      </c>
      <c r="P80" s="198">
        <f>ROUND(N(data!CC70), 0)</f>
        <v>0</v>
      </c>
      <c r="Q80" s="198">
        <f>ROUND(N(data!CC71), 0)</f>
        <v>194474</v>
      </c>
      <c r="R80" s="198">
        <f>ROUND(N(data!CC72), 0)</f>
        <v>35020</v>
      </c>
      <c r="S80" s="198">
        <f>ROUND(N(data!CC73), 0)</f>
        <v>260838</v>
      </c>
      <c r="T80" s="198">
        <f>ROUND(N(data!CC74), 0)</f>
        <v>786</v>
      </c>
      <c r="U80" s="198">
        <f>ROUND(N(data!CC75), 0)</f>
        <v>30094</v>
      </c>
      <c r="V80" s="198">
        <f>ROUND(N(data!CC76), 0)</f>
        <v>0</v>
      </c>
      <c r="W80" s="198">
        <f>ROUND(N(data!CC77), 0)</f>
        <v>47748</v>
      </c>
      <c r="X80" s="198">
        <f>ROUND(N(data!CC78), 0)</f>
        <v>7921934</v>
      </c>
      <c r="Y80" s="198">
        <f>ROUND(N(data!CC79), 0)</f>
        <v>-16470</v>
      </c>
      <c r="Z80" s="198">
        <f>ROUND(N(data!CC80), 0)</f>
        <v>14535</v>
      </c>
      <c r="AA80" s="198">
        <f>ROUND(N(data!CC81), 0)</f>
        <v>1095537</v>
      </c>
      <c r="AB80" s="198">
        <f>ROUND(N(data!CC82), 0)</f>
        <v>11751</v>
      </c>
      <c r="AC80" s="198">
        <f>ROUND(N(data!CC83), 0)</f>
        <v>4611298</v>
      </c>
      <c r="AD80" s="198">
        <f>ROUND(N(data!CC84), 0)</f>
        <v>-1592</v>
      </c>
      <c r="AE80" s="198">
        <f>ROUND(N(data!CC89), 0)</f>
        <v>0</v>
      </c>
      <c r="AF80" s="198">
        <f>ROUND(N(data!CC87), 0)</f>
        <v>0</v>
      </c>
      <c r="AG80" s="198">
        <f>ROUND(N(data!CC90), 0)</f>
        <v>169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MultiCare Covington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H-212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17700 SE 272nd St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17700 SE 272nd St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Covington,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025Qt4jCBZkxOKNqDFrrTtWHEXQvAr2A5ZqdkBTfMACAroAbgp7jj3hDNgg8EWUMQ8PE5V6d4SANl0sBBiFclA==" saltValue="BtFfxa4Ucq3vVa4Nu5Kxl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34" zoomScale="85" zoomScaleNormal="85" workbookViewId="0">
      <selection activeCell="I69" sqref="I6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212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0</v>
      </c>
      <c r="C15" s="228">
        <f>data!C85</f>
        <v>21586834.780000001</v>
      </c>
      <c r="D15" s="228">
        <f>ROUND(N('Prior Year'!C59), 0)</f>
        <v>0</v>
      </c>
      <c r="E15" s="1">
        <f>data!C59</f>
        <v>9863</v>
      </c>
      <c r="F15" s="205" t="str">
        <f t="shared" ref="F15:F59" si="0">IF(B15=0,"",IF(D15=0,"",B15/D15))</f>
        <v/>
      </c>
      <c r="G15" s="205">
        <f t="shared" ref="G15:G29" si="1">IF(C15=0,"",IF(E15=0,"",C15/E15))</f>
        <v>2188.6682327892122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7917553</v>
      </c>
      <c r="C16" s="228">
        <f>data!D85</f>
        <v>27510.28</v>
      </c>
      <c r="D16" s="228">
        <f>ROUND(N('Prior Year'!D59), 0)</f>
        <v>5263</v>
      </c>
      <c r="E16" s="1">
        <f>data!D59</f>
        <v>0</v>
      </c>
      <c r="F16" s="205">
        <f t="shared" si="0"/>
        <v>1504.3802014060423</v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3456939</v>
      </c>
      <c r="C17" s="228">
        <f>data!E85</f>
        <v>0</v>
      </c>
      <c r="D17" s="228">
        <f>ROUND(N('Prior Year'!E59), 0)</f>
        <v>3277</v>
      </c>
      <c r="E17" s="1">
        <f>data!E59</f>
        <v>5</v>
      </c>
      <c r="F17" s="205">
        <f t="shared" si="0"/>
        <v>1054.9096734818431</v>
      </c>
      <c r="G17" s="205" t="str">
        <f t="shared" si="1"/>
        <v/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432937</v>
      </c>
      <c r="C27" s="228">
        <f>data!O85</f>
        <v>107093.88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5964203</v>
      </c>
      <c r="C28" s="228">
        <f>data!P85</f>
        <v>14877587.140000001</v>
      </c>
      <c r="D28" s="228">
        <f>ROUND(N('Prior Year'!P59), 0)</f>
        <v>0</v>
      </c>
      <c r="E28" s="1">
        <f>data!P59</f>
        <v>694605</v>
      </c>
      <c r="F28" s="205" t="str">
        <f t="shared" si="0"/>
        <v/>
      </c>
      <c r="G28" s="205">
        <f t="shared" si="1"/>
        <v>21.418773461175778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1308604</v>
      </c>
      <c r="C30" s="228">
        <f>data!R85</f>
        <v>2993554.7700000005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989995</v>
      </c>
      <c r="C31" s="228">
        <f>data!S85</f>
        <v>156313.0400000001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0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4853303</v>
      </c>
      <c r="C33" s="228">
        <f>data!U85</f>
        <v>6698921.6899999976</v>
      </c>
      <c r="D33" s="228">
        <f>ROUND(N('Prior Year'!U59), 0)</f>
        <v>0</v>
      </c>
      <c r="E33" s="1">
        <f>data!U59</f>
        <v>280615</v>
      </c>
      <c r="F33" s="205" t="str">
        <f t="shared" si="0"/>
        <v/>
      </c>
      <c r="G33" s="205">
        <f t="shared" ref="G33:G69" si="4">IF(C33=0,"",IF(E33=0,"",C33/E33))</f>
        <v>23.872286549186601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1619260</v>
      </c>
      <c r="C35" s="228">
        <f>data!W85</f>
        <v>1684609.3499999999</v>
      </c>
      <c r="D35" s="228">
        <f>ROUND(N('Prior Year'!W59), 0)</f>
        <v>0</v>
      </c>
      <c r="E35" s="1">
        <f>data!W59</f>
        <v>5525</v>
      </c>
      <c r="F35" s="205" t="str">
        <f t="shared" si="0"/>
        <v/>
      </c>
      <c r="G35" s="205">
        <f t="shared" si="4"/>
        <v>304.90666968325792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1395093</v>
      </c>
      <c r="C36" s="228">
        <f>data!X85</f>
        <v>3868447.93</v>
      </c>
      <c r="D36" s="228">
        <f>ROUND(N('Prior Year'!X59), 0)</f>
        <v>0</v>
      </c>
      <c r="E36" s="1">
        <f>data!X59</f>
        <v>19402</v>
      </c>
      <c r="F36" s="205" t="str">
        <f t="shared" si="0"/>
        <v/>
      </c>
      <c r="G36" s="205">
        <f t="shared" si="4"/>
        <v>199.38397742500774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1946587</v>
      </c>
      <c r="C37" s="228">
        <f>data!Y85</f>
        <v>5957339.0300000003</v>
      </c>
      <c r="D37" s="228">
        <f>ROUND(N('Prior Year'!Y59), 0)</f>
        <v>0</v>
      </c>
      <c r="E37" s="1">
        <f>data!Y59</f>
        <v>69117</v>
      </c>
      <c r="F37" s="205" t="str">
        <f t="shared" si="0"/>
        <v/>
      </c>
      <c r="G37" s="205">
        <f t="shared" si="4"/>
        <v>86.19209499833616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84741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2961220</v>
      </c>
      <c r="C40" s="228">
        <f>data!AB85</f>
        <v>4393852.3400000008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764783</v>
      </c>
      <c r="C41" s="228">
        <f>data!AC85</f>
        <v>1324520.9500000002</v>
      </c>
      <c r="D41" s="228">
        <f>ROUND(N('Prior Year'!AC59), 0)</f>
        <v>0</v>
      </c>
      <c r="E41" s="1">
        <f>data!AC59</f>
        <v>16892</v>
      </c>
      <c r="F41" s="205" t="str">
        <f t="shared" si="0"/>
        <v/>
      </c>
      <c r="G41" s="205">
        <f t="shared" si="4"/>
        <v>78.411138408714194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391231</v>
      </c>
      <c r="C43" s="228">
        <f>data!AE85</f>
        <v>0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10183142</v>
      </c>
      <c r="C45" s="228">
        <f>data!AG85</f>
        <v>24461138.049999997</v>
      </c>
      <c r="D45" s="228">
        <f>ROUND(N('Prior Year'!AG59), 0)</f>
        <v>0</v>
      </c>
      <c r="E45" s="1">
        <f>data!AG59</f>
        <v>38636</v>
      </c>
      <c r="F45" s="205" t="str">
        <f t="shared" si="0"/>
        <v/>
      </c>
      <c r="G45" s="205">
        <f t="shared" si="4"/>
        <v>633.11776710839627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892580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152974</v>
      </c>
      <c r="C48" s="228">
        <f>data!AJ85</f>
        <v>274039.88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0</v>
      </c>
      <c r="C49" s="228">
        <f>data!AK85</f>
        <v>666642.72</v>
      </c>
      <c r="D49" s="228">
        <f>ROUND(N('Prior Year'!AK59), 0)</f>
        <v>0</v>
      </c>
      <c r="E49" s="1">
        <f>data!AK59</f>
        <v>9046</v>
      </c>
      <c r="F49" s="205" t="str">
        <f t="shared" si="0"/>
        <v/>
      </c>
      <c r="G49" s="205">
        <f t="shared" si="4"/>
        <v>73.694751271280126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95632.08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784649</v>
      </c>
      <c r="C60" s="228">
        <f>data!AV85</f>
        <v>64834.049999999996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1389486</v>
      </c>
      <c r="C61" s="228">
        <f>data!AW85</f>
        <v>720055.73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988942</v>
      </c>
      <c r="C63" s="228">
        <f>data!AY85</f>
        <v>35198.46000000005</v>
      </c>
      <c r="D63" s="228">
        <f>ROUND(N('Prior Year'!AY59), 0)</f>
        <v>0</v>
      </c>
      <c r="E63" s="1">
        <f>data!AY59</f>
        <v>37396</v>
      </c>
      <c r="F63" s="205" t="str">
        <f>IF(B63=0,"",IF(D63=0,"",B63/D63))</f>
        <v/>
      </c>
      <c r="G63" s="205">
        <f t="shared" si="4"/>
        <v>0.9412359610653559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2962</v>
      </c>
      <c r="C65" s="228">
        <f>data!BA85</f>
        <v>15011.259999999998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566234</v>
      </c>
      <c r="C66" s="228">
        <f>data!BB85</f>
        <v>-165451.74999999994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0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226033</v>
      </c>
      <c r="C68" s="228">
        <f>data!BD85</f>
        <v>0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1572764</v>
      </c>
      <c r="C69" s="228">
        <f>data!BE85</f>
        <v>389451.75999999989</v>
      </c>
      <c r="D69" s="228">
        <f>ROUND(N('Prior Year'!BE59), 0)</f>
        <v>102724</v>
      </c>
      <c r="E69" s="1">
        <f>data!BE59</f>
        <v>102723.69499999998</v>
      </c>
      <c r="F69" s="205">
        <f>IF(B69=0,"",IF(D69=0,"",B69/D69))</f>
        <v>15.310579806082318</v>
      </c>
      <c r="G69" s="205">
        <f t="shared" si="4"/>
        <v>3.7912553671282949</v>
      </c>
      <c r="H69" s="6">
        <f>IF(B69 = 0, "", IF(C69 = 0, "", IF(D69 = 0, "", IF(E69 = 0, "", IF(G69 / F69 - 1 &lt; -0.25, G69 / F69 - 1, IF(G69 / F69 - 1 &gt; 0.25, G69 / F69 - 1, ""))))))</f>
        <v>-0.75237676070097803</v>
      </c>
      <c r="I69" s="228" t="s">
        <v>1369</v>
      </c>
      <c r="M69" s="7"/>
    </row>
    <row r="70" spans="1:13" x14ac:dyDescent="0.25">
      <c r="A70" s="1" t="s">
        <v>789</v>
      </c>
      <c r="B70" s="228">
        <f>ROUND(N('Prior Year'!BF85), 0)</f>
        <v>1332392</v>
      </c>
      <c r="C70" s="228">
        <f>data!BF85</f>
        <v>35398.749999999796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0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0</v>
      </c>
      <c r="C72" s="228">
        <f>data!BH85</f>
        <v>0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110338.07999999996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0</v>
      </c>
      <c r="C74" s="228">
        <f>data!BJ85</f>
        <v>0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0</v>
      </c>
      <c r="C75" s="228">
        <f>data!BK85</f>
        <v>0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1350339</v>
      </c>
      <c r="C76" s="228">
        <f>data!BL85</f>
        <v>868.91000000023269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18839009</v>
      </c>
      <c r="C78" s="228">
        <f>data!BN85</f>
        <v>0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0</v>
      </c>
      <c r="C80" s="228">
        <f>data!BP85</f>
        <v>-286.48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0</v>
      </c>
      <c r="C82" s="228">
        <f>data!BR85</f>
        <v>0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0</v>
      </c>
      <c r="C86" s="228">
        <f>data!BV85</f>
        <v>0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0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284492</v>
      </c>
      <c r="C88" s="228">
        <f>data!BX85</f>
        <v>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319466</v>
      </c>
      <c r="C89" s="228">
        <f>data!BY85</f>
        <v>0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12252054</v>
      </c>
      <c r="C93" s="228">
        <f>data!CC85</f>
        <v>8598641.3200000003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0</v>
      </c>
      <c r="C94" s="228">
        <f>data!CD85</f>
        <v>0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RMT7fiZx2Rb9vJ5OXhcz5znv7j1mPF9wBNAVFy/TPPElAcq7SxTQ+G9GqP2PAnhvn9+fTucgSSgMbGvxQy/4mA==" saltValue="nvnWnVhwuDEMpniwecQm1A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6" workbookViewId="0">
      <selection activeCell="D29" sqref="D29"/>
    </sheetView>
  </sheetViews>
  <sheetFormatPr defaultRowHeight="15" x14ac:dyDescent="0.2"/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214732.87999999989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267" t="s">
        <v>824</v>
      </c>
      <c r="B15" s="267"/>
      <c r="C15" s="267"/>
      <c r="D15" s="267"/>
    </row>
    <row r="16" spans="1:4" ht="15.75" x14ac:dyDescent="0.25">
      <c r="A16" s="267" t="s">
        <v>824</v>
      </c>
      <c r="B16" s="267"/>
      <c r="C16" s="267"/>
      <c r="D16" s="267"/>
    </row>
    <row r="17" spans="1:4" ht="15.75" x14ac:dyDescent="0.25">
      <c r="A17" s="267" t="s">
        <v>824</v>
      </c>
      <c r="B17" s="267"/>
      <c r="C17" s="267"/>
      <c r="D17" s="267"/>
    </row>
    <row r="18" spans="1:4" ht="15.75" x14ac:dyDescent="0.25">
      <c r="A18" s="267" t="s">
        <v>824</v>
      </c>
      <c r="B18" s="267"/>
      <c r="C18" s="267"/>
      <c r="D18" s="267"/>
    </row>
    <row r="19" spans="1:4" ht="15.75" x14ac:dyDescent="0.25">
      <c r="A19" s="267" t="s">
        <v>824</v>
      </c>
      <c r="B19" s="267"/>
      <c r="C19" s="267"/>
      <c r="D19" s="267"/>
    </row>
    <row r="20" spans="1:4" ht="15.75" x14ac:dyDescent="0.25">
      <c r="A20" s="267" t="s">
        <v>824</v>
      </c>
      <c r="B20" s="267"/>
      <c r="C20" s="267"/>
      <c r="D20" s="267"/>
    </row>
    <row r="21" spans="1:4" ht="15.75" x14ac:dyDescent="0.25">
      <c r="A21" s="267" t="s">
        <v>824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825</v>
      </c>
      <c r="B25" s="267"/>
      <c r="C25" s="267"/>
      <c r="D25" s="267">
        <f>N(data!C414)</f>
        <v>4832507.9800000023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1" t="s">
        <v>1370</v>
      </c>
      <c r="B29" s="267"/>
      <c r="C29" s="267"/>
      <c r="D29" s="267">
        <v>4517300</v>
      </c>
    </row>
    <row r="30" spans="1:4" ht="15.75" x14ac:dyDescent="0.25">
      <c r="A30" s="267" t="s">
        <v>826</v>
      </c>
      <c r="B30" s="267"/>
      <c r="C30" s="267"/>
      <c r="D30" s="267"/>
    </row>
    <row r="31" spans="1:4" ht="15.75" x14ac:dyDescent="0.25">
      <c r="A31" s="267" t="s">
        <v>826</v>
      </c>
      <c r="B31" s="267"/>
      <c r="C31" s="267"/>
      <c r="D31" s="267"/>
    </row>
    <row r="32" spans="1:4" ht="15.75" x14ac:dyDescent="0.25">
      <c r="A32" s="267" t="s">
        <v>826</v>
      </c>
      <c r="B32" s="267"/>
      <c r="C32" s="267"/>
      <c r="D32" s="267"/>
    </row>
    <row r="33" spans="1:4" ht="15.75" x14ac:dyDescent="0.25">
      <c r="A33" s="267" t="s">
        <v>826</v>
      </c>
      <c r="B33" s="267"/>
      <c r="C33" s="267"/>
      <c r="D33" s="267"/>
    </row>
    <row r="34" spans="1:4" ht="15.75" x14ac:dyDescent="0.25">
      <c r="A34" s="267" t="s">
        <v>826</v>
      </c>
      <c r="B34" s="267"/>
      <c r="C34" s="267"/>
      <c r="D34" s="267"/>
    </row>
    <row r="35" spans="1:4" ht="15.75" x14ac:dyDescent="0.25">
      <c r="A35" s="267" t="s">
        <v>826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NS6yg7P4PI5xYAXpciXvAcCVAMdYDfjDE6cG97qYzCub/5hGrquRNdUF25Vig5EUqebYQUkeihsthE6VbnIy1g==" saltValue="td+PFx7IwMw2SOM8w7dYug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827</v>
      </c>
    </row>
    <row r="2" spans="1:7" ht="20.100000000000001" customHeight="1" x14ac:dyDescent="0.25">
      <c r="A2" s="62" t="s">
        <v>828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H-212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MultiCare Covington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King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829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830</v>
      </c>
      <c r="C8" s="67"/>
      <c r="D8" s="64" t="str">
        <f>"  "&amp;data!C105</f>
        <v xml:space="preserve">  Natalia Martinez-Kohler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831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832</v>
      </c>
      <c r="C10" s="67"/>
      <c r="D10" s="64" t="str">
        <f>"  "&amp;data!C107</f>
        <v xml:space="preserve">  (253) 403-1000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833</v>
      </c>
      <c r="C11" s="67"/>
      <c r="D11" s="64" t="str">
        <f>"  "&amp;data!C108</f>
        <v xml:space="preserve">  (253) 459-7859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835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836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837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838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839</v>
      </c>
      <c r="C23" s="64"/>
      <c r="D23" s="64"/>
      <c r="E23" s="64"/>
      <c r="F23" s="63">
        <f>data!C127</f>
        <v>2591</v>
      </c>
      <c r="G23" s="67">
        <f>data!D127</f>
        <v>9868</v>
      </c>
    </row>
    <row r="24" spans="1:7" ht="20.100000000000001" customHeight="1" x14ac:dyDescent="0.2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841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842</v>
      </c>
      <c r="C29" s="67"/>
      <c r="D29" s="79" t="s">
        <v>193</v>
      </c>
      <c r="E29" s="83" t="s">
        <v>842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843</v>
      </c>
      <c r="C31" s="67"/>
      <c r="D31" s="67">
        <f>data!C133</f>
        <v>29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844</v>
      </c>
      <c r="C32" s="67"/>
      <c r="D32" s="67">
        <f>data!C134</f>
        <v>28</v>
      </c>
      <c r="E32" s="64" t="s">
        <v>845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848</v>
      </c>
      <c r="C34" s="67"/>
      <c r="D34" s="67">
        <f>data!C136</f>
        <v>0</v>
      </c>
      <c r="E34" s="64" t="s">
        <v>347</v>
      </c>
      <c r="F34" s="67"/>
      <c r="G34" s="67">
        <f>data!E143</f>
        <v>57</v>
      </c>
    </row>
    <row r="35" spans="1:7" ht="20.100000000000001" customHeight="1" x14ac:dyDescent="0.25">
      <c r="A35" s="63"/>
      <c r="B35" s="83" t="s">
        <v>849</v>
      </c>
      <c r="C35" s="67"/>
      <c r="D35" s="67">
        <f>data!C137</f>
        <v>0</v>
      </c>
      <c r="E35" s="64" t="s">
        <v>850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58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851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852</v>
      </c>
      <c r="G1" s="61" t="s">
        <v>853</v>
      </c>
    </row>
    <row r="2" spans="1:7" ht="20.100000000000001" customHeight="1" x14ac:dyDescent="0.25">
      <c r="A2" s="1" t="str">
        <f>"Hospital: "&amp;data!C98</f>
        <v>Hospital: MultiCare Covington Medical Center</v>
      </c>
      <c r="G2" s="4" t="s">
        <v>854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855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856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857</v>
      </c>
      <c r="B6" s="79" t="s">
        <v>332</v>
      </c>
      <c r="C6" s="79" t="s">
        <v>858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748.81596287447996</v>
      </c>
      <c r="C7" s="127">
        <f>data!B155</f>
        <v>2851.9166042629749</v>
      </c>
      <c r="D7" s="127">
        <f>data!B156</f>
        <v>20739</v>
      </c>
      <c r="E7" s="127">
        <f>data!B157</f>
        <v>45463468.689999998</v>
      </c>
      <c r="F7" s="127">
        <f>data!B158</f>
        <v>81889159.329999998</v>
      </c>
      <c r="G7" s="127">
        <f>data!B157+data!B158</f>
        <v>127352628.02</v>
      </c>
    </row>
    <row r="8" spans="1:7" ht="20.100000000000001" customHeight="1" x14ac:dyDescent="0.25">
      <c r="A8" s="63" t="s">
        <v>354</v>
      </c>
      <c r="B8" s="127">
        <f>data!C154</f>
        <v>712.34703049884467</v>
      </c>
      <c r="C8" s="127">
        <f>data!C155</f>
        <v>2713.0221910314931</v>
      </c>
      <c r="D8" s="127">
        <f>data!C156</f>
        <v>9677</v>
      </c>
      <c r="E8" s="127">
        <f>data!C157</f>
        <v>15055864.41</v>
      </c>
      <c r="F8" s="127">
        <f>data!C158</f>
        <v>104614240.28</v>
      </c>
      <c r="G8" s="127">
        <f>data!C157+data!C158</f>
        <v>119670104.69</v>
      </c>
    </row>
    <row r="9" spans="1:7" ht="20.100000000000001" customHeight="1" x14ac:dyDescent="0.25">
      <c r="A9" s="63" t="s">
        <v>859</v>
      </c>
      <c r="B9" s="127">
        <f>data!D154</f>
        <v>1129.8370066266752</v>
      </c>
      <c r="C9" s="127">
        <f>data!D155</f>
        <v>4303.061204705532</v>
      </c>
      <c r="D9" s="127">
        <f>data!D156</f>
        <v>33753</v>
      </c>
      <c r="E9" s="127">
        <f>data!D157</f>
        <v>22171525.420000002</v>
      </c>
      <c r="F9" s="127">
        <f>data!D158</f>
        <v>169161661.30000001</v>
      </c>
      <c r="G9" s="127">
        <f>data!D157+data!D158</f>
        <v>191333186.72000003</v>
      </c>
    </row>
    <row r="10" spans="1:7" ht="20.100000000000001" customHeight="1" x14ac:dyDescent="0.25">
      <c r="A10" s="78" t="s">
        <v>229</v>
      </c>
      <c r="B10" s="127">
        <f>data!E154</f>
        <v>2591</v>
      </c>
      <c r="C10" s="127">
        <f>data!E155</f>
        <v>9868</v>
      </c>
      <c r="D10" s="127">
        <f>data!E156</f>
        <v>64169</v>
      </c>
      <c r="E10" s="127">
        <f>data!E157</f>
        <v>82690858.519999996</v>
      </c>
      <c r="F10" s="127">
        <f>data!E158</f>
        <v>355665060.91000003</v>
      </c>
      <c r="G10" s="127">
        <f>E10+F10</f>
        <v>438355919.43000001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860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856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857</v>
      </c>
      <c r="B15" s="79" t="s">
        <v>332</v>
      </c>
      <c r="C15" s="79" t="s">
        <v>858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861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856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857</v>
      </c>
      <c r="B24" s="79" t="s">
        <v>332</v>
      </c>
      <c r="C24" s="79" t="s">
        <v>858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859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862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863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864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865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MultiCare Covington Medical Center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866</v>
      </c>
      <c r="C6" s="63">
        <f>data!C181</f>
        <v>2634557.92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4003651.04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0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1974503.95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21938.46</v>
      </c>
    </row>
    <row r="14" spans="1:3" ht="20.100000000000001" customHeight="1" x14ac:dyDescent="0.25">
      <c r="A14" s="144">
        <v>10</v>
      </c>
      <c r="B14" s="64" t="s">
        <v>867</v>
      </c>
      <c r="C14" s="63">
        <f>data!D189</f>
        <v>8634651.370000001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868</v>
      </c>
      <c r="C18" s="63">
        <f>data!C191</f>
        <v>0</v>
      </c>
    </row>
    <row r="19" spans="1:3" ht="20.100000000000001" customHeight="1" x14ac:dyDescent="0.25">
      <c r="A19" s="63">
        <v>13</v>
      </c>
      <c r="B19" s="64" t="s">
        <v>869</v>
      </c>
      <c r="C19" s="63">
        <f>data!C192</f>
        <v>229456.48</v>
      </c>
    </row>
    <row r="20" spans="1:3" ht="20.100000000000001" customHeight="1" x14ac:dyDescent="0.25">
      <c r="A20" s="63">
        <v>14</v>
      </c>
      <c r="B20" s="64" t="s">
        <v>870</v>
      </c>
      <c r="C20" s="63">
        <f>data!D193</f>
        <v>229456.48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871</v>
      </c>
      <c r="C24" s="148"/>
    </row>
    <row r="25" spans="1:3" ht="20.100000000000001" customHeight="1" x14ac:dyDescent="0.25">
      <c r="A25" s="63">
        <v>17</v>
      </c>
      <c r="B25" s="64" t="s">
        <v>872</v>
      </c>
      <c r="C25" s="63">
        <f>data!C195</f>
        <v>1084083.6299999999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17371.71</v>
      </c>
    </row>
    <row r="27" spans="1:3" ht="20.100000000000001" customHeight="1" x14ac:dyDescent="0.25">
      <c r="A27" s="63">
        <v>19</v>
      </c>
      <c r="B27" s="64" t="s">
        <v>873</v>
      </c>
      <c r="C27" s="63">
        <f>data!D197</f>
        <v>1101455.3399999999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874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27239.23</v>
      </c>
    </row>
    <row r="32" spans="1:3" ht="20.100000000000001" customHeight="1" x14ac:dyDescent="0.25">
      <c r="A32" s="63">
        <v>22</v>
      </c>
      <c r="B32" s="64" t="s">
        <v>875</v>
      </c>
      <c r="C32" s="63">
        <f>data!C200</f>
        <v>991433.49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104103.1</v>
      </c>
    </row>
    <row r="34" spans="1:3" ht="20.100000000000001" customHeight="1" x14ac:dyDescent="0.25">
      <c r="A34" s="63">
        <v>24</v>
      </c>
      <c r="B34" s="64" t="s">
        <v>876</v>
      </c>
      <c r="C34" s="63">
        <f>data!D202</f>
        <v>1122775.82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877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5494173.1200000001</v>
      </c>
    </row>
    <row r="40" spans="1:3" ht="20.100000000000001" customHeight="1" x14ac:dyDescent="0.25">
      <c r="A40" s="63">
        <v>28</v>
      </c>
      <c r="B40" s="64" t="s">
        <v>878</v>
      </c>
      <c r="C40" s="63">
        <f>data!D206</f>
        <v>5494173.1200000001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879</v>
      </c>
    </row>
    <row r="3" spans="1:6" ht="20.100000000000001" customHeight="1" x14ac:dyDescent="0.25">
      <c r="A3" s="120" t="str">
        <f>"Hospital: "&amp;data!C98</f>
        <v>Hospital: MultiCare Covington Medical Center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880</v>
      </c>
      <c r="D5" s="151"/>
      <c r="E5" s="151"/>
      <c r="F5" s="151" t="s">
        <v>881</v>
      </c>
    </row>
    <row r="6" spans="1:6" ht="20.100000000000001" customHeight="1" x14ac:dyDescent="0.25">
      <c r="A6" s="152"/>
      <c r="B6" s="70"/>
      <c r="C6" s="153" t="s">
        <v>882</v>
      </c>
      <c r="D6" s="153" t="s">
        <v>386</v>
      </c>
      <c r="E6" s="153" t="s">
        <v>883</v>
      </c>
      <c r="F6" s="153" t="s">
        <v>882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10273630.82</v>
      </c>
      <c r="D7" s="67">
        <f>data!C211</f>
        <v>0</v>
      </c>
      <c r="E7" s="67">
        <f>data!D211</f>
        <v>0</v>
      </c>
      <c r="F7" s="67">
        <f>data!E211</f>
        <v>10273630.82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0</v>
      </c>
      <c r="D8" s="67">
        <f>data!C212</f>
        <v>0</v>
      </c>
      <c r="E8" s="67">
        <f>data!D212</f>
        <v>0</v>
      </c>
      <c r="F8" s="67">
        <f>data!E212</f>
        <v>0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124617126.92</v>
      </c>
      <c r="D9" s="67">
        <f>data!C213</f>
        <v>152737.87</v>
      </c>
      <c r="E9" s="67">
        <f>data!D213</f>
        <v>0</v>
      </c>
      <c r="F9" s="67">
        <f>data!E213</f>
        <v>124769864.79000001</v>
      </c>
    </row>
    <row r="10" spans="1:6" ht="20.100000000000001" customHeight="1" x14ac:dyDescent="0.25">
      <c r="A10" s="63">
        <v>4</v>
      </c>
      <c r="B10" s="67" t="s">
        <v>884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885</v>
      </c>
      <c r="C11" s="67">
        <f>data!B215</f>
        <v>15377.19</v>
      </c>
      <c r="D11" s="67">
        <f>data!C215</f>
        <v>29180.73</v>
      </c>
      <c r="E11" s="67">
        <f>data!D215</f>
        <v>4370.03</v>
      </c>
      <c r="F11" s="67">
        <f>data!E215</f>
        <v>40187.89</v>
      </c>
    </row>
    <row r="12" spans="1:6" ht="20.100000000000001" customHeight="1" x14ac:dyDescent="0.25">
      <c r="A12" s="63">
        <v>6</v>
      </c>
      <c r="B12" s="67" t="s">
        <v>886</v>
      </c>
      <c r="C12" s="67">
        <f>data!B216</f>
        <v>27833188.829999998</v>
      </c>
      <c r="D12" s="67">
        <f>data!C216</f>
        <v>1935061.41</v>
      </c>
      <c r="E12" s="67">
        <f>data!D216</f>
        <v>427815.38</v>
      </c>
      <c r="F12" s="67">
        <f>data!E216</f>
        <v>29340434.859999999</v>
      </c>
    </row>
    <row r="13" spans="1:6" ht="20.100000000000001" customHeight="1" x14ac:dyDescent="0.25">
      <c r="A13" s="63">
        <v>7</v>
      </c>
      <c r="B13" s="67" t="s">
        <v>887</v>
      </c>
      <c r="C13" s="67">
        <f>data!B217</f>
        <v>1.3405951904132962E-9</v>
      </c>
      <c r="D13" s="67">
        <f>data!C217</f>
        <v>0</v>
      </c>
      <c r="E13" s="67">
        <f>data!D217</f>
        <v>0</v>
      </c>
      <c r="F13" s="67">
        <f>data!E217</f>
        <v>1.3405951904132962E-9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11721.03</v>
      </c>
      <c r="D14" s="67">
        <f>data!C218</f>
        <v>0</v>
      </c>
      <c r="E14" s="67">
        <f>data!D218</f>
        <v>0</v>
      </c>
      <c r="F14" s="67">
        <f>data!E218</f>
        <v>11721.03</v>
      </c>
    </row>
    <row r="15" spans="1:6" ht="20.100000000000001" customHeight="1" x14ac:dyDescent="0.25">
      <c r="A15" s="63">
        <v>9</v>
      </c>
      <c r="B15" s="67" t="s">
        <v>888</v>
      </c>
      <c r="C15" s="67">
        <f>data!B219</f>
        <v>426.95</v>
      </c>
      <c r="D15" s="67">
        <f>data!C219</f>
        <v>3732336.85</v>
      </c>
      <c r="E15" s="67">
        <f>data!D219</f>
        <v>2044802.13</v>
      </c>
      <c r="F15" s="67">
        <f>data!E219</f>
        <v>1687961.6700000004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162751471.73999998</v>
      </c>
      <c r="D16" s="67">
        <f>data!C220</f>
        <v>5849316.8599999994</v>
      </c>
      <c r="E16" s="67">
        <f>data!D220</f>
        <v>2476987.54</v>
      </c>
      <c r="F16" s="67">
        <f>data!E220</f>
        <v>166123801.06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880</v>
      </c>
      <c r="D21" s="4" t="s">
        <v>229</v>
      </c>
      <c r="E21" s="153"/>
      <c r="F21" s="153" t="s">
        <v>881</v>
      </c>
    </row>
    <row r="22" spans="1:6" ht="20.100000000000001" customHeight="1" x14ac:dyDescent="0.2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0</v>
      </c>
      <c r="D24" s="67">
        <f>data!C225</f>
        <v>0</v>
      </c>
      <c r="E24" s="67">
        <f>data!D225</f>
        <v>0</v>
      </c>
      <c r="F24" s="67">
        <f>data!E225</f>
        <v>0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18276792.050000001</v>
      </c>
      <c r="D25" s="67">
        <f>data!C226</f>
        <v>3335154.42</v>
      </c>
      <c r="E25" s="67">
        <f>data!D226</f>
        <v>0</v>
      </c>
      <c r="F25" s="67">
        <f>data!E226</f>
        <v>21611946.469999999</v>
      </c>
    </row>
    <row r="26" spans="1:6" ht="20.100000000000001" customHeight="1" x14ac:dyDescent="0.25">
      <c r="A26" s="63">
        <v>14</v>
      </c>
      <c r="B26" s="67" t="s">
        <v>884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885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886</v>
      </c>
      <c r="C28" s="67">
        <f>data!B229</f>
        <v>19192769.350000001</v>
      </c>
      <c r="D28" s="67">
        <f>data!C229</f>
        <v>1392609.5599999998</v>
      </c>
      <c r="E28" s="67">
        <f>data!D229</f>
        <v>427815.38</v>
      </c>
      <c r="F28" s="67">
        <f>data!E229</f>
        <v>20157563.530000001</v>
      </c>
    </row>
    <row r="29" spans="1:6" ht="20.100000000000001" customHeight="1" x14ac:dyDescent="0.25">
      <c r="A29" s="63">
        <v>17</v>
      </c>
      <c r="B29" s="67" t="s">
        <v>887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11721.03</v>
      </c>
      <c r="D30" s="67">
        <f>data!C231</f>
        <v>0</v>
      </c>
      <c r="E30" s="67">
        <f>data!D231</f>
        <v>0</v>
      </c>
      <c r="F30" s="67">
        <f>data!E231</f>
        <v>11721.03</v>
      </c>
    </row>
    <row r="31" spans="1:6" ht="20.100000000000001" customHeight="1" x14ac:dyDescent="0.2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37481282.430000007</v>
      </c>
      <c r="D32" s="67">
        <f>data!C233</f>
        <v>4727763.9799999995</v>
      </c>
      <c r="E32" s="67">
        <f>data!D233</f>
        <v>427815.38</v>
      </c>
      <c r="F32" s="67">
        <f>data!E233</f>
        <v>41781231.030000001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890</v>
      </c>
      <c r="B1" s="62"/>
      <c r="C1" s="62"/>
      <c r="D1" s="61" t="s">
        <v>891</v>
      </c>
    </row>
    <row r="2" spans="1:4" ht="20.100000000000001" customHeight="1" x14ac:dyDescent="0.25">
      <c r="A2" s="120" t="str">
        <f>"Hospital: "&amp;data!C98</f>
        <v>Hospital: MultiCare Covington Medical Center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892</v>
      </c>
      <c r="C4" s="156" t="s">
        <v>893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5931827.7599999998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88307048.844465092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84006307.471059635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5508089.6800000006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9212442.1954485308</v>
      </c>
    </row>
    <row r="11" spans="1:4" ht="20.100000000000001" customHeight="1" x14ac:dyDescent="0.25">
      <c r="A11" s="63">
        <v>7</v>
      </c>
      <c r="B11" s="158">
        <v>5850</v>
      </c>
      <c r="C11" s="67" t="s">
        <v>894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115514833.56902675</v>
      </c>
    </row>
    <row r="13" spans="1:4" ht="20.100000000000001" customHeight="1" x14ac:dyDescent="0.25">
      <c r="A13" s="63">
        <v>9</v>
      </c>
      <c r="B13" s="67"/>
      <c r="C13" s="67" t="s">
        <v>895</v>
      </c>
      <c r="D13" s="67">
        <f>data!D245</f>
        <v>302548721.75999999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896</v>
      </c>
      <c r="D16" s="63">
        <f>data!C247</f>
        <v>4344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1711144.66</v>
      </c>
    </row>
    <row r="19" spans="1:4" ht="20.100000000000001" customHeight="1" x14ac:dyDescent="0.25">
      <c r="A19" s="161">
        <v>15</v>
      </c>
      <c r="B19" s="158">
        <v>5910</v>
      </c>
      <c r="C19" s="80" t="s">
        <v>897</v>
      </c>
      <c r="D19" s="67">
        <f>data!C250</f>
        <v>10257986.15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898</v>
      </c>
      <c r="D22" s="67">
        <f>data!D252</f>
        <v>11969130.810000001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3005079.04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899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900</v>
      </c>
      <c r="C27" s="79"/>
      <c r="D27" s="67">
        <f>data!D256</f>
        <v>3005079.04</v>
      </c>
    </row>
    <row r="28" spans="1:4" ht="20.100000000000001" customHeight="1" x14ac:dyDescent="0.25">
      <c r="A28" s="72">
        <v>24</v>
      </c>
      <c r="B28" s="138" t="s">
        <v>901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