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harityCare\Annual Report\"/>
    </mc:Choice>
  </mc:AlternateContent>
  <bookViews>
    <workbookView xWindow="312" yWindow="11808" windowWidth="17556" windowHeight="9336" tabRatio="769"/>
  </bookViews>
  <sheets>
    <sheet name="2016-Region" sheetId="16" r:id="rId1"/>
    <sheet name="2015-Region" sheetId="15" r:id="rId2"/>
    <sheet name="2014-Region" sheetId="12" r:id="rId3"/>
    <sheet name="2013-Region" sheetId="13" r:id="rId4"/>
    <sheet name="2012-Region" sheetId="11" r:id="rId5"/>
    <sheet name="2011-Region" sheetId="10" r:id="rId6"/>
    <sheet name="2010-Region" sheetId="1" r:id="rId7"/>
    <sheet name="2009-Region" sheetId="6" r:id="rId8"/>
    <sheet name="2008-Region" sheetId="7" r:id="rId9"/>
    <sheet name="2007-Region" sheetId="8" r:id="rId10"/>
  </sheets>
  <definedNames>
    <definedName name="_xlnm.Print_Area" localSheetId="9">'2007-Region'!$A$1:$I$126</definedName>
    <definedName name="_xlnm.Print_Area" localSheetId="8">'2008-Region'!#REF!</definedName>
    <definedName name="_xlnm.Print_Area" localSheetId="7">'2009-Region'!#REF!</definedName>
    <definedName name="_xlnm.Print_Area" localSheetId="6">'2010-Region'!$A$1:$I$139</definedName>
    <definedName name="_xlnm.Print_Area" localSheetId="5">'2011-Region'!$A$1:$H$139</definedName>
    <definedName name="_xlnm.Print_Area" localSheetId="4">'2012-Region'!$A$2:$I$142</definedName>
    <definedName name="_xlnm.Print_Area" localSheetId="3">'2013-Region'!$A$2:$I$134</definedName>
    <definedName name="_xlnm.Print_Area" localSheetId="2">'2014-Region'!$A$2:$I$136</definedName>
    <definedName name="_xlnm.Print_Area" localSheetId="1">'2015-Region'!$A$2:$I$134</definedName>
    <definedName name="_xlnm.Print_Area" localSheetId="0">'2016-Region'!$A$2:$I$136</definedName>
    <definedName name="_xlnm.Print_Area">'2010-Region'!#REF!</definedName>
    <definedName name="Print_Area_MI" localSheetId="9">'2007-Region'!#REF!</definedName>
    <definedName name="Print_Area_MI" localSheetId="8">'2008-Region'!#REF!</definedName>
    <definedName name="Print_Area_MI" localSheetId="7">'2009-Region'!#REF!</definedName>
    <definedName name="Print_Area_MI" localSheetId="6">'2010-Region'!#REF!</definedName>
    <definedName name="Print_Area_MI" localSheetId="5">'2011-Region'!#REF!</definedName>
    <definedName name="Print_Area_MI" localSheetId="4">'2012-Region'!#REF!</definedName>
    <definedName name="Print_Area_MI" localSheetId="3">'2013-Region'!#REF!</definedName>
    <definedName name="Print_Area_MI" localSheetId="2">'2014-Region'!#REF!</definedName>
    <definedName name="Print_Area_MI" localSheetId="1">'2015-Region'!#REF!</definedName>
    <definedName name="Print_Area_MI" localSheetId="0">'2016-Region'!#REF!</definedName>
    <definedName name="PRINT_AREA_MI">'2010-Region'!#REF!</definedName>
    <definedName name="_xlnm.Print_Titles" localSheetId="8">'2008-Region'!$A$1:$IV$7</definedName>
    <definedName name="_xlnm.Print_Titles" localSheetId="7">'2009-Region'!$1:$7</definedName>
    <definedName name="Print_Titles_MI" localSheetId="9">'2007-Region'!#REF!,'2007-Region'!$B$1:$B$65536</definedName>
    <definedName name="Print_Titles_MI" localSheetId="8">'2008-Region'!#REF!,'2008-Region'!$B$1:$B$65536</definedName>
    <definedName name="Print_Titles_MI" localSheetId="7">'2009-Region'!#REF!,'2009-Region'!$B:$B</definedName>
    <definedName name="Print_Titles_MI" localSheetId="6">'2010-Region'!#REF!,'2010-Region'!$B:$B</definedName>
    <definedName name="Print_Titles_MI" localSheetId="5">'2011-Region'!#REF!,'2011-Region'!$A:$A</definedName>
    <definedName name="Print_Titles_MI" localSheetId="4">'2012-Region'!#REF!,'2012-Region'!$B:$B</definedName>
    <definedName name="Print_Titles_MI" localSheetId="3">'2013-Region'!#REF!,'2013-Region'!$B:$B</definedName>
    <definedName name="Print_Titles_MI" localSheetId="2">'2014-Region'!#REF!,'2014-Region'!$B:$B</definedName>
    <definedName name="Print_Titles_MI" localSheetId="1">'2015-Region'!#REF!,'2015-Region'!$B:$B</definedName>
    <definedName name="Print_Titles_MI" localSheetId="0">'2016-Region'!#REF!,'2016-Region'!$B:$B</definedName>
  </definedNames>
  <calcPr calcId="152511"/>
</workbook>
</file>

<file path=xl/calcChain.xml><?xml version="1.0" encoding="utf-8"?>
<calcChain xmlns="http://schemas.openxmlformats.org/spreadsheetml/2006/main">
  <c r="G132" i="16" l="1"/>
  <c r="H132" i="16" s="1"/>
  <c r="E132" i="16"/>
  <c r="D132" i="16"/>
  <c r="C132" i="16"/>
  <c r="I130" i="16"/>
  <c r="H130" i="16"/>
  <c r="F130" i="16"/>
  <c r="I129" i="16"/>
  <c r="H129" i="16"/>
  <c r="F129" i="16"/>
  <c r="H128" i="16"/>
  <c r="F128" i="16"/>
  <c r="I128" i="16" s="1"/>
  <c r="I127" i="16"/>
  <c r="H127" i="16"/>
  <c r="F127" i="16"/>
  <c r="H126" i="16"/>
  <c r="F126" i="16"/>
  <c r="I126" i="16" s="1"/>
  <c r="H125" i="16"/>
  <c r="F125" i="16"/>
  <c r="I125" i="16" s="1"/>
  <c r="H124" i="16"/>
  <c r="F124" i="16"/>
  <c r="I124" i="16" s="1"/>
  <c r="H123" i="16"/>
  <c r="F123" i="16"/>
  <c r="I123" i="16" s="1"/>
  <c r="I122" i="16"/>
  <c r="H122" i="16"/>
  <c r="F122" i="16"/>
  <c r="I121" i="16"/>
  <c r="H121" i="16"/>
  <c r="F121" i="16"/>
  <c r="H119" i="16"/>
  <c r="F119" i="16"/>
  <c r="I119" i="16" s="1"/>
  <c r="I118" i="16"/>
  <c r="H118" i="16"/>
  <c r="F118" i="16"/>
  <c r="H117" i="16"/>
  <c r="F117" i="16"/>
  <c r="I117" i="16" s="1"/>
  <c r="H114" i="16"/>
  <c r="F114" i="16"/>
  <c r="I114" i="16" s="1"/>
  <c r="H113" i="16"/>
  <c r="F113" i="16"/>
  <c r="I113" i="16" s="1"/>
  <c r="H112" i="16"/>
  <c r="F112" i="16"/>
  <c r="I112" i="16" s="1"/>
  <c r="I111" i="16"/>
  <c r="H111" i="16"/>
  <c r="F111" i="16"/>
  <c r="F132" i="16" s="1"/>
  <c r="I132" i="16" s="1"/>
  <c r="G103" i="16"/>
  <c r="H103" i="16" s="1"/>
  <c r="E103" i="16"/>
  <c r="D103" i="16"/>
  <c r="C103" i="16"/>
  <c r="H101" i="16"/>
  <c r="F101" i="16"/>
  <c r="I101" i="16" s="1"/>
  <c r="H100" i="16"/>
  <c r="F100" i="16"/>
  <c r="I100" i="16" s="1"/>
  <c r="I99" i="16"/>
  <c r="H99" i="16"/>
  <c r="F99" i="16"/>
  <c r="I98" i="16"/>
  <c r="H98" i="16"/>
  <c r="F98" i="16"/>
  <c r="H97" i="16"/>
  <c r="F97" i="16"/>
  <c r="I97" i="16" s="1"/>
  <c r="I96" i="16"/>
  <c r="H96" i="16"/>
  <c r="F96" i="16"/>
  <c r="H95" i="16"/>
  <c r="F95" i="16"/>
  <c r="I95" i="16" s="1"/>
  <c r="H94" i="16"/>
  <c r="F94" i="16"/>
  <c r="I94" i="16" s="1"/>
  <c r="H93" i="16"/>
  <c r="F93" i="16"/>
  <c r="I93" i="16" s="1"/>
  <c r="H92" i="16"/>
  <c r="F92" i="16"/>
  <c r="I92" i="16" s="1"/>
  <c r="I91" i="16"/>
  <c r="H91" i="16"/>
  <c r="F91" i="16"/>
  <c r="I90" i="16"/>
  <c r="H90" i="16"/>
  <c r="F90" i="16"/>
  <c r="H89" i="16"/>
  <c r="F89" i="16"/>
  <c r="I89" i="16" s="1"/>
  <c r="I88" i="16"/>
  <c r="H88" i="16"/>
  <c r="F88" i="16"/>
  <c r="H87" i="16"/>
  <c r="F87" i="16"/>
  <c r="I87" i="16" s="1"/>
  <c r="H86" i="16"/>
  <c r="F86" i="16"/>
  <c r="I86" i="16" s="1"/>
  <c r="H85" i="16"/>
  <c r="F85" i="16"/>
  <c r="I85" i="16" s="1"/>
  <c r="H84" i="16"/>
  <c r="F84" i="16"/>
  <c r="I84" i="16" s="1"/>
  <c r="I83" i="16"/>
  <c r="H83" i="16"/>
  <c r="F83" i="16"/>
  <c r="I82" i="16"/>
  <c r="H82" i="16"/>
  <c r="F82" i="16"/>
  <c r="H81" i="16"/>
  <c r="F81" i="16"/>
  <c r="I81" i="16" s="1"/>
  <c r="G78" i="16"/>
  <c r="H78" i="16" s="1"/>
  <c r="E78" i="16"/>
  <c r="D78" i="16"/>
  <c r="C78" i="16"/>
  <c r="I76" i="16"/>
  <c r="H76" i="16"/>
  <c r="F76" i="16"/>
  <c r="I75" i="16"/>
  <c r="H75" i="16"/>
  <c r="F75" i="16"/>
  <c r="H74" i="16"/>
  <c r="F74" i="16"/>
  <c r="I74" i="16" s="1"/>
  <c r="I73" i="16"/>
  <c r="H73" i="16"/>
  <c r="F73" i="16"/>
  <c r="H72" i="16"/>
  <c r="F72" i="16"/>
  <c r="I72" i="16" s="1"/>
  <c r="H71" i="16"/>
  <c r="F71" i="16"/>
  <c r="I71" i="16" s="1"/>
  <c r="H70" i="16"/>
  <c r="F70" i="16"/>
  <c r="I70" i="16" s="1"/>
  <c r="H69" i="16"/>
  <c r="F69" i="16"/>
  <c r="I69" i="16" s="1"/>
  <c r="I68" i="16"/>
  <c r="H68" i="16"/>
  <c r="F68" i="16"/>
  <c r="I67" i="16"/>
  <c r="H67" i="16"/>
  <c r="F67" i="16"/>
  <c r="H66" i="16"/>
  <c r="F66" i="16"/>
  <c r="I66" i="16" s="1"/>
  <c r="I65" i="16"/>
  <c r="H65" i="16"/>
  <c r="F65" i="16"/>
  <c r="H64" i="16"/>
  <c r="F64" i="16"/>
  <c r="I64" i="16" s="1"/>
  <c r="H63" i="16"/>
  <c r="F63" i="16"/>
  <c r="F78" i="16" s="1"/>
  <c r="I78" i="16" s="1"/>
  <c r="G56" i="16"/>
  <c r="E56" i="16"/>
  <c r="D56" i="16"/>
  <c r="D134" i="16" s="1"/>
  <c r="C56" i="16"/>
  <c r="H56" i="16" s="1"/>
  <c r="I54" i="16"/>
  <c r="H54" i="16"/>
  <c r="F54" i="16"/>
  <c r="E54" i="16"/>
  <c r="D54" i="16"/>
  <c r="H51" i="16"/>
  <c r="F51" i="16"/>
  <c r="I51" i="16" s="1"/>
  <c r="I50" i="16"/>
  <c r="H50" i="16"/>
  <c r="F50" i="16"/>
  <c r="H49" i="16"/>
  <c r="F49" i="16"/>
  <c r="I49" i="16" s="1"/>
  <c r="H48" i="16"/>
  <c r="F48" i="16"/>
  <c r="I48" i="16" s="1"/>
  <c r="H47" i="16"/>
  <c r="F47" i="16"/>
  <c r="I47" i="16" s="1"/>
  <c r="H46" i="16"/>
  <c r="F46" i="16"/>
  <c r="I46" i="16" s="1"/>
  <c r="I45" i="16"/>
  <c r="H45" i="16"/>
  <c r="F45" i="16"/>
  <c r="I44" i="16"/>
  <c r="H44" i="16"/>
  <c r="F44" i="16"/>
  <c r="H43" i="16"/>
  <c r="F43" i="16"/>
  <c r="I43" i="16" s="1"/>
  <c r="I42" i="16"/>
  <c r="H42" i="16"/>
  <c r="F42" i="16"/>
  <c r="H41" i="16"/>
  <c r="F41" i="16"/>
  <c r="I41" i="16" s="1"/>
  <c r="H40" i="16"/>
  <c r="F40" i="16"/>
  <c r="I40" i="16" s="1"/>
  <c r="H39" i="16"/>
  <c r="F39" i="16"/>
  <c r="I39" i="16" s="1"/>
  <c r="H38" i="16"/>
  <c r="F38" i="16"/>
  <c r="I38" i="16" s="1"/>
  <c r="I37" i="16"/>
  <c r="H37" i="16"/>
  <c r="F37" i="16"/>
  <c r="I36" i="16"/>
  <c r="H36" i="16"/>
  <c r="F36" i="16"/>
  <c r="H35" i="16"/>
  <c r="F35" i="16"/>
  <c r="I35" i="16" s="1"/>
  <c r="I34" i="16"/>
  <c r="H34" i="16"/>
  <c r="F34" i="16"/>
  <c r="H33" i="16"/>
  <c r="F33" i="16"/>
  <c r="I33" i="16" s="1"/>
  <c r="G30" i="16"/>
  <c r="G134" i="16" s="1"/>
  <c r="E30" i="16"/>
  <c r="E134" i="16" s="1"/>
  <c r="D30" i="16"/>
  <c r="C30" i="16"/>
  <c r="H28" i="16"/>
  <c r="F28" i="16"/>
  <c r="I28" i="16" s="1"/>
  <c r="I27" i="16"/>
  <c r="H27" i="16"/>
  <c r="F27" i="16"/>
  <c r="H26" i="16"/>
  <c r="F26" i="16"/>
  <c r="I26" i="16" s="1"/>
  <c r="H25" i="16"/>
  <c r="F25" i="16"/>
  <c r="I25" i="16" s="1"/>
  <c r="I24" i="16"/>
  <c r="H24" i="16"/>
  <c r="F24" i="16"/>
  <c r="H22" i="16"/>
  <c r="F22" i="16"/>
  <c r="I22" i="16" s="1"/>
  <c r="H21" i="16"/>
  <c r="F21" i="16"/>
  <c r="I21" i="16" s="1"/>
  <c r="I20" i="16"/>
  <c r="H20" i="16"/>
  <c r="F20" i="16"/>
  <c r="H19" i="16"/>
  <c r="F19" i="16"/>
  <c r="I19" i="16" s="1"/>
  <c r="I18" i="16"/>
  <c r="H18" i="16"/>
  <c r="F18" i="16"/>
  <c r="H17" i="16"/>
  <c r="F17" i="16"/>
  <c r="I17" i="16" s="1"/>
  <c r="H16" i="16"/>
  <c r="F16" i="16"/>
  <c r="I16" i="16" s="1"/>
  <c r="I15" i="16"/>
  <c r="H15" i="16"/>
  <c r="F15" i="16"/>
  <c r="H14" i="16"/>
  <c r="F14" i="16"/>
  <c r="I14" i="16" s="1"/>
  <c r="H13" i="16"/>
  <c r="F13" i="16"/>
  <c r="I13" i="16" s="1"/>
  <c r="I12" i="16"/>
  <c r="H12" i="16"/>
  <c r="F12" i="16"/>
  <c r="H11" i="16"/>
  <c r="F11" i="16"/>
  <c r="I11" i="16" s="1"/>
  <c r="I10" i="16"/>
  <c r="H10" i="16"/>
  <c r="F10" i="16"/>
  <c r="H9" i="16"/>
  <c r="F9" i="16"/>
  <c r="I9" i="16" s="1"/>
  <c r="H8" i="16"/>
  <c r="F8" i="16"/>
  <c r="F30" i="16" s="1"/>
  <c r="I7" i="16"/>
  <c r="H7" i="16"/>
  <c r="F7" i="16"/>
  <c r="F134" i="16" l="1"/>
  <c r="I134" i="16" s="1"/>
  <c r="I56" i="16"/>
  <c r="H30" i="16"/>
  <c r="I8" i="16"/>
  <c r="I63" i="16"/>
  <c r="I30" i="16"/>
  <c r="F103" i="16"/>
  <c r="I103" i="16" s="1"/>
  <c r="F56" i="16"/>
  <c r="C134" i="16"/>
  <c r="H134" i="16" s="1"/>
  <c r="G131" i="15" l="1"/>
  <c r="H131" i="15" s="1"/>
  <c r="E131" i="15"/>
  <c r="D131" i="15"/>
  <c r="C131" i="15"/>
  <c r="F129" i="15"/>
  <c r="I128" i="15"/>
  <c r="H128" i="15"/>
  <c r="F128" i="15"/>
  <c r="I127" i="15"/>
  <c r="H127" i="15"/>
  <c r="F127" i="15"/>
  <c r="H126" i="15"/>
  <c r="F126" i="15"/>
  <c r="I126" i="15" s="1"/>
  <c r="H125" i="15"/>
  <c r="F125" i="15"/>
  <c r="I125" i="15" s="1"/>
  <c r="I124" i="15"/>
  <c r="H124" i="15"/>
  <c r="F124" i="15"/>
  <c r="I123" i="15"/>
  <c r="H123" i="15"/>
  <c r="F123" i="15"/>
  <c r="H122" i="15"/>
  <c r="F122" i="15"/>
  <c r="I122" i="15" s="1"/>
  <c r="H121" i="15"/>
  <c r="F121" i="15"/>
  <c r="I121" i="15" s="1"/>
  <c r="I120" i="15"/>
  <c r="H120" i="15"/>
  <c r="F120" i="15"/>
  <c r="F119" i="15"/>
  <c r="I118" i="15"/>
  <c r="H118" i="15"/>
  <c r="F118" i="15"/>
  <c r="I117" i="15"/>
  <c r="H117" i="15"/>
  <c r="F117" i="15"/>
  <c r="H116" i="15"/>
  <c r="F116" i="15"/>
  <c r="I116" i="15" s="1"/>
  <c r="F115" i="15"/>
  <c r="F114" i="15"/>
  <c r="I113" i="15"/>
  <c r="H113" i="15"/>
  <c r="F113" i="15"/>
  <c r="H112" i="15"/>
  <c r="F112" i="15"/>
  <c r="I112" i="15" s="1"/>
  <c r="H111" i="15"/>
  <c r="F111" i="15"/>
  <c r="I111" i="15" s="1"/>
  <c r="I110" i="15"/>
  <c r="H110" i="15"/>
  <c r="F110" i="15"/>
  <c r="I109" i="15"/>
  <c r="H109" i="15"/>
  <c r="F109" i="15"/>
  <c r="G102" i="15"/>
  <c r="E102" i="15"/>
  <c r="D102" i="15"/>
  <c r="C102" i="15"/>
  <c r="H100" i="15"/>
  <c r="F100" i="15"/>
  <c r="I100" i="15" s="1"/>
  <c r="I99" i="15"/>
  <c r="H99" i="15"/>
  <c r="F99" i="15"/>
  <c r="I98" i="15"/>
  <c r="H98" i="15"/>
  <c r="F98" i="15"/>
  <c r="F97" i="15"/>
  <c r="I96" i="15"/>
  <c r="H96" i="15"/>
  <c r="F96" i="15"/>
  <c r="F95" i="15"/>
  <c r="I94" i="15"/>
  <c r="H94" i="15"/>
  <c r="F94" i="15"/>
  <c r="H93" i="15"/>
  <c r="F93" i="15"/>
  <c r="I93" i="15" s="1"/>
  <c r="H92" i="15"/>
  <c r="F92" i="15"/>
  <c r="I92" i="15" s="1"/>
  <c r="I91" i="15"/>
  <c r="H91" i="15"/>
  <c r="F91" i="15"/>
  <c r="I90" i="15"/>
  <c r="H90" i="15"/>
  <c r="F90" i="15"/>
  <c r="H89" i="15"/>
  <c r="F89" i="15"/>
  <c r="I89" i="15" s="1"/>
  <c r="H88" i="15"/>
  <c r="F88" i="15"/>
  <c r="I88" i="15" s="1"/>
  <c r="F87" i="15"/>
  <c r="H86" i="15"/>
  <c r="F86" i="15"/>
  <c r="I86" i="15" s="1"/>
  <c r="I85" i="15"/>
  <c r="H85" i="15"/>
  <c r="F85" i="15"/>
  <c r="I84" i="15"/>
  <c r="H84" i="15"/>
  <c r="F84" i="15"/>
  <c r="H83" i="15"/>
  <c r="F83" i="15"/>
  <c r="I83" i="15" s="1"/>
  <c r="H82" i="15"/>
  <c r="F82" i="15"/>
  <c r="I82" i="15" s="1"/>
  <c r="I81" i="15"/>
  <c r="H81" i="15"/>
  <c r="F81" i="15"/>
  <c r="I80" i="15"/>
  <c r="H80" i="15"/>
  <c r="F80" i="15"/>
  <c r="F102" i="15" s="1"/>
  <c r="G77" i="15"/>
  <c r="E77" i="15"/>
  <c r="D77" i="15"/>
  <c r="C77" i="15"/>
  <c r="H75" i="15"/>
  <c r="F75" i="15"/>
  <c r="I75" i="15" s="1"/>
  <c r="I74" i="15"/>
  <c r="H74" i="15"/>
  <c r="F74" i="15"/>
  <c r="I73" i="15"/>
  <c r="H73" i="15"/>
  <c r="F73" i="15"/>
  <c r="H72" i="15"/>
  <c r="F72" i="15"/>
  <c r="I72" i="15" s="1"/>
  <c r="H71" i="15"/>
  <c r="F71" i="15"/>
  <c r="I71" i="15" s="1"/>
  <c r="I70" i="15"/>
  <c r="H70" i="15"/>
  <c r="F70" i="15"/>
  <c r="I69" i="15"/>
  <c r="H69" i="15"/>
  <c r="F69" i="15"/>
  <c r="H68" i="15"/>
  <c r="F68" i="15"/>
  <c r="I68" i="15" s="1"/>
  <c r="H67" i="15"/>
  <c r="F67" i="15"/>
  <c r="I67" i="15" s="1"/>
  <c r="I66" i="15"/>
  <c r="H66" i="15"/>
  <c r="F66" i="15"/>
  <c r="I65" i="15"/>
  <c r="H65" i="15"/>
  <c r="F65" i="15"/>
  <c r="H64" i="15"/>
  <c r="F64" i="15"/>
  <c r="I64" i="15" s="1"/>
  <c r="H63" i="15"/>
  <c r="F63" i="15"/>
  <c r="I63" i="15" s="1"/>
  <c r="I62" i="15"/>
  <c r="H62" i="15"/>
  <c r="F62" i="15"/>
  <c r="F77" i="15" s="1"/>
  <c r="H55" i="15"/>
  <c r="G55" i="15"/>
  <c r="E55" i="15"/>
  <c r="D55" i="15"/>
  <c r="C55" i="15"/>
  <c r="H53" i="15"/>
  <c r="F53" i="15"/>
  <c r="I53" i="15" s="1"/>
  <c r="H52" i="15"/>
  <c r="F52" i="15"/>
  <c r="I52" i="15" s="1"/>
  <c r="I51" i="15"/>
  <c r="H51" i="15"/>
  <c r="F51" i="15"/>
  <c r="I50" i="15"/>
  <c r="H50" i="15"/>
  <c r="F50" i="15"/>
  <c r="H49" i="15"/>
  <c r="F49" i="15"/>
  <c r="I49" i="15" s="1"/>
  <c r="H48" i="15"/>
  <c r="F48" i="15"/>
  <c r="I48" i="15" s="1"/>
  <c r="I47" i="15"/>
  <c r="H47" i="15"/>
  <c r="F47" i="15"/>
  <c r="I46" i="15"/>
  <c r="H46" i="15"/>
  <c r="F46" i="15"/>
  <c r="H45" i="15"/>
  <c r="F45" i="15"/>
  <c r="I45" i="15" s="1"/>
  <c r="H44" i="15"/>
  <c r="F44" i="15"/>
  <c r="I44" i="15" s="1"/>
  <c r="I43" i="15"/>
  <c r="H43" i="15"/>
  <c r="F43" i="15"/>
  <c r="I42" i="15"/>
  <c r="H42" i="15"/>
  <c r="F42" i="15"/>
  <c r="H41" i="15"/>
  <c r="F41" i="15"/>
  <c r="I41" i="15" s="1"/>
  <c r="H40" i="15"/>
  <c r="F40" i="15"/>
  <c r="I40" i="15" s="1"/>
  <c r="I39" i="15"/>
  <c r="H39" i="15"/>
  <c r="F39" i="15"/>
  <c r="F38" i="15"/>
  <c r="I37" i="15"/>
  <c r="H37" i="15"/>
  <c r="F37" i="15"/>
  <c r="I36" i="15"/>
  <c r="H36" i="15"/>
  <c r="F36" i="15"/>
  <c r="H35" i="15"/>
  <c r="F35" i="15"/>
  <c r="I35" i="15" s="1"/>
  <c r="H34" i="15"/>
  <c r="F34" i="15"/>
  <c r="I34" i="15" s="1"/>
  <c r="F33" i="15"/>
  <c r="F55" i="15" s="1"/>
  <c r="I55" i="15" s="1"/>
  <c r="G30" i="15"/>
  <c r="E30" i="15"/>
  <c r="E133" i="15" s="1"/>
  <c r="D30" i="15"/>
  <c r="D133" i="15" s="1"/>
  <c r="C30" i="15"/>
  <c r="C133" i="15" s="1"/>
  <c r="I28" i="15"/>
  <c r="H28" i="15"/>
  <c r="F28" i="15"/>
  <c r="I27" i="15"/>
  <c r="H27" i="15"/>
  <c r="F27" i="15"/>
  <c r="H26" i="15"/>
  <c r="F26" i="15"/>
  <c r="I26" i="15" s="1"/>
  <c r="H25" i="15"/>
  <c r="F25" i="15"/>
  <c r="I25" i="15" s="1"/>
  <c r="I24" i="15"/>
  <c r="H24" i="15"/>
  <c r="F24" i="15"/>
  <c r="I23" i="15"/>
  <c r="H23" i="15"/>
  <c r="F23" i="15"/>
  <c r="H22" i="15"/>
  <c r="F22" i="15"/>
  <c r="I22" i="15" s="1"/>
  <c r="H21" i="15"/>
  <c r="F21" i="15"/>
  <c r="I21" i="15" s="1"/>
  <c r="I20" i="15"/>
  <c r="H20" i="15"/>
  <c r="F20" i="15"/>
  <c r="I19" i="15"/>
  <c r="H19" i="15"/>
  <c r="F19" i="15"/>
  <c r="H18" i="15"/>
  <c r="F18" i="15"/>
  <c r="I18" i="15" s="1"/>
  <c r="H17" i="15"/>
  <c r="F17" i="15"/>
  <c r="I17" i="15" s="1"/>
  <c r="I16" i="15"/>
  <c r="H16" i="15"/>
  <c r="F16" i="15"/>
  <c r="I15" i="15"/>
  <c r="H15" i="15"/>
  <c r="F15" i="15"/>
  <c r="H14" i="15"/>
  <c r="F14" i="15"/>
  <c r="I14" i="15" s="1"/>
  <c r="H13" i="15"/>
  <c r="F13" i="15"/>
  <c r="I13" i="15" s="1"/>
  <c r="I12" i="15"/>
  <c r="H12" i="15"/>
  <c r="F12" i="15"/>
  <c r="I11" i="15"/>
  <c r="H11" i="15"/>
  <c r="F11" i="15"/>
  <c r="H10" i="15"/>
  <c r="F10" i="15"/>
  <c r="I10" i="15" s="1"/>
  <c r="H9" i="15"/>
  <c r="F9" i="15"/>
  <c r="I9" i="15" s="1"/>
  <c r="I8" i="15"/>
  <c r="H8" i="15"/>
  <c r="F8" i="15"/>
  <c r="I7" i="15"/>
  <c r="H7" i="15"/>
  <c r="F7" i="15"/>
  <c r="I30" i="15" l="1"/>
  <c r="I77" i="15"/>
  <c r="I102" i="15"/>
  <c r="F30" i="15"/>
  <c r="F133" i="15" s="1"/>
  <c r="H77" i="15"/>
  <c r="H102" i="15"/>
  <c r="F131" i="15"/>
  <c r="I131" i="15" s="1"/>
  <c r="G133" i="15"/>
  <c r="H30" i="15"/>
  <c r="I133" i="15" l="1"/>
  <c r="H133" i="15"/>
  <c r="F53" i="11" l="1"/>
  <c r="I53" i="11" s="1"/>
  <c r="H53" i="11"/>
  <c r="G129" i="13" l="1"/>
  <c r="H129" i="13" s="1"/>
  <c r="E129" i="13"/>
  <c r="D129" i="13"/>
  <c r="C129" i="13"/>
  <c r="H127" i="13"/>
  <c r="F127" i="13"/>
  <c r="I127" i="13" s="1"/>
  <c r="H126" i="13"/>
  <c r="F126" i="13"/>
  <c r="I126" i="13" s="1"/>
  <c r="H125" i="13"/>
  <c r="F125" i="13"/>
  <c r="I125" i="13" s="1"/>
  <c r="H124" i="13"/>
  <c r="F124" i="13"/>
  <c r="I124" i="13" s="1"/>
  <c r="H123" i="13"/>
  <c r="F123" i="13"/>
  <c r="I123" i="13" s="1"/>
  <c r="I122" i="13"/>
  <c r="H122" i="13"/>
  <c r="F122" i="13"/>
  <c r="H121" i="13"/>
  <c r="F121" i="13"/>
  <c r="I121" i="13" s="1"/>
  <c r="H120" i="13"/>
  <c r="F120" i="13"/>
  <c r="I120" i="13" s="1"/>
  <c r="H119" i="13"/>
  <c r="F119" i="13"/>
  <c r="I119" i="13" s="1"/>
  <c r="H118" i="13"/>
  <c r="F118" i="13"/>
  <c r="I118" i="13" s="1"/>
  <c r="H117" i="13"/>
  <c r="F117" i="13"/>
  <c r="I117" i="13" s="1"/>
  <c r="H116" i="13"/>
  <c r="F116" i="13"/>
  <c r="I116" i="13" s="1"/>
  <c r="H114" i="13"/>
  <c r="F114" i="13"/>
  <c r="I114" i="13" s="1"/>
  <c r="I113" i="13"/>
  <c r="H113" i="13"/>
  <c r="F113" i="13"/>
  <c r="H112" i="13"/>
  <c r="F112" i="13"/>
  <c r="I112" i="13" s="1"/>
  <c r="H111" i="13"/>
  <c r="F111" i="13"/>
  <c r="I111" i="13" s="1"/>
  <c r="H109" i="13"/>
  <c r="F109" i="13"/>
  <c r="I109" i="13" s="1"/>
  <c r="H108" i="13"/>
  <c r="F108" i="13"/>
  <c r="F129" i="13" s="1"/>
  <c r="G100" i="13"/>
  <c r="H100" i="13" s="1"/>
  <c r="E100" i="13"/>
  <c r="D100" i="13"/>
  <c r="C100" i="13"/>
  <c r="H98" i="13"/>
  <c r="F98" i="13"/>
  <c r="I98" i="13" s="1"/>
  <c r="H97" i="13"/>
  <c r="F97" i="13"/>
  <c r="I97" i="13" s="1"/>
  <c r="H96" i="13"/>
  <c r="F96" i="13"/>
  <c r="I96" i="13" s="1"/>
  <c r="H95" i="13"/>
  <c r="F95" i="13"/>
  <c r="I95" i="13" s="1"/>
  <c r="H94" i="13"/>
  <c r="F94" i="13"/>
  <c r="I94" i="13" s="1"/>
  <c r="H93" i="13"/>
  <c r="F93" i="13"/>
  <c r="I93" i="13" s="1"/>
  <c r="I92" i="13"/>
  <c r="H92" i="13"/>
  <c r="F92" i="13"/>
  <c r="H90" i="13"/>
  <c r="F90" i="13"/>
  <c r="I90" i="13" s="1"/>
  <c r="H89" i="13"/>
  <c r="F89" i="13"/>
  <c r="I89" i="13" s="1"/>
  <c r="H88" i="13"/>
  <c r="F88" i="13"/>
  <c r="I88" i="13" s="1"/>
  <c r="H87" i="13"/>
  <c r="F87" i="13"/>
  <c r="I87" i="13" s="1"/>
  <c r="H86" i="13"/>
  <c r="F86" i="13"/>
  <c r="I86" i="13" s="1"/>
  <c r="H85" i="13"/>
  <c r="F85" i="13"/>
  <c r="I85" i="13" s="1"/>
  <c r="H84" i="13"/>
  <c r="F84" i="13"/>
  <c r="I84" i="13" s="1"/>
  <c r="I83" i="13"/>
  <c r="H83" i="13"/>
  <c r="F83" i="13"/>
  <c r="H82" i="13"/>
  <c r="F82" i="13"/>
  <c r="I82" i="13" s="1"/>
  <c r="H81" i="13"/>
  <c r="F81" i="13"/>
  <c r="I81" i="13" s="1"/>
  <c r="H80" i="13"/>
  <c r="F80" i="13"/>
  <c r="I80" i="13" s="1"/>
  <c r="H79" i="13"/>
  <c r="F79" i="13"/>
  <c r="I79" i="13" s="1"/>
  <c r="I78" i="13"/>
  <c r="H78" i="13"/>
  <c r="F78" i="13"/>
  <c r="G75" i="13"/>
  <c r="H75" i="13" s="1"/>
  <c r="E75" i="13"/>
  <c r="D75" i="13"/>
  <c r="C75" i="13"/>
  <c r="H73" i="13"/>
  <c r="F73" i="13"/>
  <c r="I73" i="13" s="1"/>
  <c r="H72" i="13"/>
  <c r="F72" i="13"/>
  <c r="I72" i="13" s="1"/>
  <c r="H71" i="13"/>
  <c r="F71" i="13"/>
  <c r="I71" i="13" s="1"/>
  <c r="H70" i="13"/>
  <c r="F70" i="13"/>
  <c r="I70" i="13" s="1"/>
  <c r="H69" i="13"/>
  <c r="F69" i="13"/>
  <c r="I69" i="13" s="1"/>
  <c r="I68" i="13"/>
  <c r="H68" i="13"/>
  <c r="F68" i="13"/>
  <c r="H67" i="13"/>
  <c r="F67" i="13"/>
  <c r="I67" i="13" s="1"/>
  <c r="H66" i="13"/>
  <c r="F66" i="13"/>
  <c r="I66" i="13" s="1"/>
  <c r="H65" i="13"/>
  <c r="F65" i="13"/>
  <c r="I65" i="13" s="1"/>
  <c r="H64" i="13"/>
  <c r="F64" i="13"/>
  <c r="I64" i="13" s="1"/>
  <c r="I63" i="13"/>
  <c r="H63" i="13"/>
  <c r="F63" i="13"/>
  <c r="H62" i="13"/>
  <c r="F62" i="13"/>
  <c r="I62" i="13" s="1"/>
  <c r="H61" i="13"/>
  <c r="F61" i="13"/>
  <c r="I61" i="13" s="1"/>
  <c r="I60" i="13"/>
  <c r="H60" i="13"/>
  <c r="F60" i="13"/>
  <c r="G53" i="13"/>
  <c r="H53" i="13" s="1"/>
  <c r="E53" i="13"/>
  <c r="D53" i="13"/>
  <c r="C53" i="13"/>
  <c r="H51" i="13"/>
  <c r="F51" i="13"/>
  <c r="I51" i="13" s="1"/>
  <c r="H49" i="13"/>
  <c r="F49" i="13"/>
  <c r="I49" i="13" s="1"/>
  <c r="I48" i="13"/>
  <c r="H48" i="13"/>
  <c r="F48" i="13"/>
  <c r="H47" i="13"/>
  <c r="F47" i="13"/>
  <c r="I47" i="13" s="1"/>
  <c r="H46" i="13"/>
  <c r="F46" i="13"/>
  <c r="I46" i="13" s="1"/>
  <c r="H45" i="13"/>
  <c r="F45" i="13"/>
  <c r="I45" i="13" s="1"/>
  <c r="H44" i="13"/>
  <c r="F44" i="13"/>
  <c r="I44" i="13" s="1"/>
  <c r="H43" i="13"/>
  <c r="F43" i="13"/>
  <c r="I43" i="13" s="1"/>
  <c r="H42" i="13"/>
  <c r="F42" i="13"/>
  <c r="I42" i="13" s="1"/>
  <c r="H41" i="13"/>
  <c r="F41" i="13"/>
  <c r="I41" i="13" s="1"/>
  <c r="I40" i="13"/>
  <c r="H40" i="13"/>
  <c r="F40" i="13"/>
  <c r="H39" i="13"/>
  <c r="F39" i="13"/>
  <c r="I39" i="13" s="1"/>
  <c r="H38" i="13"/>
  <c r="F38" i="13"/>
  <c r="I38" i="13" s="1"/>
  <c r="H37" i="13"/>
  <c r="F37" i="13"/>
  <c r="I37" i="13" s="1"/>
  <c r="H36" i="13"/>
  <c r="F36" i="13"/>
  <c r="I36" i="13" s="1"/>
  <c r="H35" i="13"/>
  <c r="F35" i="13"/>
  <c r="I35" i="13" s="1"/>
  <c r="H34" i="13"/>
  <c r="F34" i="13"/>
  <c r="I34" i="13" s="1"/>
  <c r="H32" i="13"/>
  <c r="F32" i="13"/>
  <c r="I32" i="13" s="1"/>
  <c r="G29" i="13"/>
  <c r="G131" i="13" s="1"/>
  <c r="E29" i="13"/>
  <c r="E131" i="13" s="1"/>
  <c r="D29" i="13"/>
  <c r="D131" i="13" s="1"/>
  <c r="C29" i="13"/>
  <c r="C131" i="13" s="1"/>
  <c r="I27" i="13"/>
  <c r="H27" i="13"/>
  <c r="F27" i="13"/>
  <c r="H26" i="13"/>
  <c r="F26" i="13"/>
  <c r="I26" i="13" s="1"/>
  <c r="H25" i="13"/>
  <c r="F25" i="13"/>
  <c r="I25" i="13" s="1"/>
  <c r="H24" i="13"/>
  <c r="F24" i="13"/>
  <c r="I24" i="13" s="1"/>
  <c r="H23" i="13"/>
  <c r="F23" i="13"/>
  <c r="I23" i="13" s="1"/>
  <c r="H22" i="13"/>
  <c r="F22" i="13"/>
  <c r="I22" i="13" s="1"/>
  <c r="H21" i="13"/>
  <c r="F21" i="13"/>
  <c r="I21" i="13" s="1"/>
  <c r="H20" i="13"/>
  <c r="F20" i="13"/>
  <c r="I20" i="13" s="1"/>
  <c r="I19" i="13"/>
  <c r="H19" i="13"/>
  <c r="F19" i="13"/>
  <c r="H18" i="13"/>
  <c r="F18" i="13"/>
  <c r="I18" i="13" s="1"/>
  <c r="H17" i="13"/>
  <c r="F17" i="13"/>
  <c r="I17" i="13" s="1"/>
  <c r="H16" i="13"/>
  <c r="F16" i="13"/>
  <c r="I16" i="13" s="1"/>
  <c r="H15" i="13"/>
  <c r="F15" i="13"/>
  <c r="I15" i="13" s="1"/>
  <c r="H14" i="13"/>
  <c r="F14" i="13"/>
  <c r="I14" i="13" s="1"/>
  <c r="H13" i="13"/>
  <c r="F13" i="13"/>
  <c r="I13" i="13" s="1"/>
  <c r="H12" i="13"/>
  <c r="F12" i="13"/>
  <c r="I12" i="13" s="1"/>
  <c r="I11" i="13"/>
  <c r="H11" i="13"/>
  <c r="F11" i="13"/>
  <c r="H10" i="13"/>
  <c r="F10" i="13"/>
  <c r="I10" i="13" s="1"/>
  <c r="H9" i="13"/>
  <c r="F9" i="13"/>
  <c r="I9" i="13" s="1"/>
  <c r="H8" i="13"/>
  <c r="F8" i="13"/>
  <c r="I8" i="13" s="1"/>
  <c r="H7" i="13"/>
  <c r="F7" i="13"/>
  <c r="F29" i="13" s="1"/>
  <c r="F100" i="13" l="1"/>
  <c r="I100" i="13" s="1"/>
  <c r="I108" i="13"/>
  <c r="I7" i="13"/>
  <c r="F75" i="13"/>
  <c r="I29" i="13"/>
  <c r="H131" i="13"/>
  <c r="F53" i="13"/>
  <c r="I53" i="13" s="1"/>
  <c r="I75" i="13"/>
  <c r="I129" i="13"/>
  <c r="H29" i="13"/>
  <c r="F131" i="13" l="1"/>
  <c r="I131" i="13" s="1"/>
  <c r="H129" i="12" l="1"/>
  <c r="F129" i="12"/>
  <c r="I129" i="12" s="1"/>
  <c r="E128" i="12"/>
  <c r="D128" i="12"/>
  <c r="C128" i="12"/>
  <c r="H128" i="12" s="1"/>
  <c r="H127" i="12"/>
  <c r="F127" i="12"/>
  <c r="I127" i="12" s="1"/>
  <c r="H126" i="12"/>
  <c r="F126" i="12"/>
  <c r="I126" i="12" s="1"/>
  <c r="H125" i="12"/>
  <c r="D125" i="12"/>
  <c r="C125" i="12"/>
  <c r="H124" i="12"/>
  <c r="F124" i="12"/>
  <c r="I124" i="12" s="1"/>
  <c r="H123" i="12"/>
  <c r="F123" i="12"/>
  <c r="I123" i="12" s="1"/>
  <c r="H122" i="12"/>
  <c r="F122" i="12"/>
  <c r="I122" i="12" s="1"/>
  <c r="H121" i="12"/>
  <c r="F121" i="12"/>
  <c r="I121" i="12" s="1"/>
  <c r="H120" i="12"/>
  <c r="F120" i="12"/>
  <c r="I120" i="12" s="1"/>
  <c r="H118" i="12"/>
  <c r="F118" i="12"/>
  <c r="I118" i="12" s="1"/>
  <c r="H117" i="12"/>
  <c r="E117" i="12"/>
  <c r="E131" i="12" s="1"/>
  <c r="D117" i="12"/>
  <c r="H116" i="12"/>
  <c r="F116" i="12"/>
  <c r="I116" i="12" s="1"/>
  <c r="I115" i="12"/>
  <c r="H115" i="12"/>
  <c r="F115" i="12"/>
  <c r="H113" i="12"/>
  <c r="F113" i="12"/>
  <c r="I113" i="12" s="1"/>
  <c r="H111" i="12"/>
  <c r="F111" i="12"/>
  <c r="I111" i="12" s="1"/>
  <c r="H110" i="12"/>
  <c r="F110" i="12"/>
  <c r="I110" i="12" s="1"/>
  <c r="H109" i="12"/>
  <c r="F109" i="12"/>
  <c r="I109" i="12" s="1"/>
  <c r="G102" i="12"/>
  <c r="H100" i="12"/>
  <c r="F100" i="12"/>
  <c r="I100" i="12" s="1"/>
  <c r="H99" i="12"/>
  <c r="F99" i="12"/>
  <c r="I99" i="12" s="1"/>
  <c r="D98" i="12"/>
  <c r="C98" i="12"/>
  <c r="I96" i="12"/>
  <c r="H96" i="12"/>
  <c r="F96" i="12"/>
  <c r="H94" i="12"/>
  <c r="F94" i="12"/>
  <c r="I94" i="12" s="1"/>
  <c r="H93" i="12"/>
  <c r="F93" i="12"/>
  <c r="I93" i="12" s="1"/>
  <c r="H92" i="12"/>
  <c r="F92" i="12"/>
  <c r="I92" i="12" s="1"/>
  <c r="H91" i="12"/>
  <c r="F91" i="12"/>
  <c r="I91" i="12" s="1"/>
  <c r="H90" i="12"/>
  <c r="F90" i="12"/>
  <c r="I90" i="12" s="1"/>
  <c r="H89" i="12"/>
  <c r="F89" i="12"/>
  <c r="I89" i="12" s="1"/>
  <c r="E88" i="12"/>
  <c r="E102" i="12" s="1"/>
  <c r="D88" i="12"/>
  <c r="F88" i="12" s="1"/>
  <c r="I88" i="12" s="1"/>
  <c r="C88" i="12"/>
  <c r="H88" i="12" s="1"/>
  <c r="H86" i="12"/>
  <c r="F86" i="12"/>
  <c r="I86" i="12" s="1"/>
  <c r="H85" i="12"/>
  <c r="F85" i="12"/>
  <c r="I85" i="12" s="1"/>
  <c r="H84" i="12"/>
  <c r="F84" i="12"/>
  <c r="I84" i="12" s="1"/>
  <c r="H83" i="12"/>
  <c r="F83" i="12"/>
  <c r="I83" i="12" s="1"/>
  <c r="D82" i="12"/>
  <c r="D102" i="12" s="1"/>
  <c r="C82" i="12"/>
  <c r="I81" i="12"/>
  <c r="H81" i="12"/>
  <c r="H80" i="12"/>
  <c r="F80" i="12"/>
  <c r="G77" i="12"/>
  <c r="H75" i="12"/>
  <c r="F75" i="12"/>
  <c r="I75" i="12" s="1"/>
  <c r="D74" i="12"/>
  <c r="C74" i="12"/>
  <c r="I73" i="12"/>
  <c r="H73" i="12"/>
  <c r="F73" i="12"/>
  <c r="H72" i="12"/>
  <c r="F72" i="12"/>
  <c r="I72" i="12" s="1"/>
  <c r="H71" i="12"/>
  <c r="F71" i="12"/>
  <c r="I71" i="12" s="1"/>
  <c r="H70" i="12"/>
  <c r="F70" i="12"/>
  <c r="I70" i="12" s="1"/>
  <c r="H69" i="12"/>
  <c r="F69" i="12"/>
  <c r="I69" i="12" s="1"/>
  <c r="E67" i="12"/>
  <c r="D67" i="12"/>
  <c r="F67" i="12" s="1"/>
  <c r="I67" i="12" s="1"/>
  <c r="C67" i="12"/>
  <c r="H67" i="12" s="1"/>
  <c r="H66" i="12"/>
  <c r="F66" i="12"/>
  <c r="I66" i="12" s="1"/>
  <c r="H65" i="12"/>
  <c r="F65" i="12"/>
  <c r="I65" i="12" s="1"/>
  <c r="E64" i="12"/>
  <c r="E77" i="12" s="1"/>
  <c r="D64" i="12"/>
  <c r="F64" i="12" s="1"/>
  <c r="I64" i="12" s="1"/>
  <c r="C64" i="12"/>
  <c r="H64" i="12" s="1"/>
  <c r="H63" i="12"/>
  <c r="F63" i="12"/>
  <c r="I63" i="12" s="1"/>
  <c r="H62" i="12"/>
  <c r="F62" i="12"/>
  <c r="I62" i="12" s="1"/>
  <c r="G55" i="12"/>
  <c r="E55" i="12"/>
  <c r="D55" i="12"/>
  <c r="C55" i="12"/>
  <c r="H53" i="12"/>
  <c r="F53" i="12"/>
  <c r="I53" i="12" s="1"/>
  <c r="H52" i="12"/>
  <c r="F52" i="12"/>
  <c r="I52" i="12" s="1"/>
  <c r="H51" i="12"/>
  <c r="F51" i="12"/>
  <c r="I51" i="12" s="1"/>
  <c r="I50" i="12"/>
  <c r="H50" i="12"/>
  <c r="F50" i="12"/>
  <c r="H49" i="12"/>
  <c r="F49" i="12"/>
  <c r="I49" i="12" s="1"/>
  <c r="H48" i="12"/>
  <c r="F48" i="12"/>
  <c r="I48" i="12" s="1"/>
  <c r="I47" i="12"/>
  <c r="H47" i="12"/>
  <c r="F47" i="12"/>
  <c r="H46" i="12"/>
  <c r="F46" i="12"/>
  <c r="I46" i="12" s="1"/>
  <c r="H45" i="12"/>
  <c r="F45" i="12"/>
  <c r="I45" i="12" s="1"/>
  <c r="H44" i="12"/>
  <c r="F44" i="12"/>
  <c r="I44" i="12" s="1"/>
  <c r="H43" i="12"/>
  <c r="F43" i="12"/>
  <c r="I43" i="12" s="1"/>
  <c r="I42" i="12"/>
  <c r="H42" i="12"/>
  <c r="F42" i="12"/>
  <c r="H41" i="12"/>
  <c r="F41" i="12"/>
  <c r="I41" i="12" s="1"/>
  <c r="H40" i="12"/>
  <c r="F40" i="12"/>
  <c r="I40" i="12" s="1"/>
  <c r="I37" i="12"/>
  <c r="H37" i="12"/>
  <c r="F37" i="12"/>
  <c r="H36" i="12"/>
  <c r="F36" i="12"/>
  <c r="I36" i="12" s="1"/>
  <c r="H35" i="12"/>
  <c r="F35" i="12"/>
  <c r="I35" i="12" s="1"/>
  <c r="H34" i="12"/>
  <c r="F34" i="12"/>
  <c r="I34" i="12" s="1"/>
  <c r="H33" i="12"/>
  <c r="F33" i="12"/>
  <c r="I33" i="12" s="1"/>
  <c r="G30" i="12"/>
  <c r="G133" i="12" s="1"/>
  <c r="E28" i="12"/>
  <c r="E30" i="12" s="1"/>
  <c r="E133" i="12" s="1"/>
  <c r="D28" i="12"/>
  <c r="D30" i="12" s="1"/>
  <c r="C28" i="12"/>
  <c r="C30" i="12" s="1"/>
  <c r="H27" i="12"/>
  <c r="F27" i="12"/>
  <c r="I27" i="12" s="1"/>
  <c r="H26" i="12"/>
  <c r="F26" i="12"/>
  <c r="I26" i="12" s="1"/>
  <c r="H25" i="12"/>
  <c r="F25" i="12"/>
  <c r="I25" i="12" s="1"/>
  <c r="H24" i="12"/>
  <c r="F24" i="12"/>
  <c r="I24" i="12" s="1"/>
  <c r="I23" i="12"/>
  <c r="H23" i="12"/>
  <c r="F23" i="12"/>
  <c r="I22" i="12"/>
  <c r="H22" i="12"/>
  <c r="F22" i="12"/>
  <c r="H21" i="12"/>
  <c r="F21" i="12"/>
  <c r="I21" i="12" s="1"/>
  <c r="H20" i="12"/>
  <c r="F20" i="12"/>
  <c r="I20" i="12" s="1"/>
  <c r="H19" i="12"/>
  <c r="F19" i="12"/>
  <c r="I19" i="12" s="1"/>
  <c r="H18" i="12"/>
  <c r="F18" i="12"/>
  <c r="I18" i="12" s="1"/>
  <c r="H17" i="12"/>
  <c r="F17" i="12"/>
  <c r="I17" i="12" s="1"/>
  <c r="H16" i="12"/>
  <c r="F16" i="12"/>
  <c r="I16" i="12" s="1"/>
  <c r="I15" i="12"/>
  <c r="H15" i="12"/>
  <c r="F15" i="12"/>
  <c r="I14" i="12"/>
  <c r="H14" i="12"/>
  <c r="F14" i="12"/>
  <c r="H13" i="12"/>
  <c r="F13" i="12"/>
  <c r="I13" i="12" s="1"/>
  <c r="H12" i="12"/>
  <c r="F12" i="12"/>
  <c r="I12" i="12" s="1"/>
  <c r="H11" i="12"/>
  <c r="F11" i="12"/>
  <c r="I11" i="12" s="1"/>
  <c r="H10" i="12"/>
  <c r="F10" i="12"/>
  <c r="I10" i="12" s="1"/>
  <c r="H9" i="12"/>
  <c r="F9" i="12"/>
  <c r="I9" i="12" s="1"/>
  <c r="H8" i="12"/>
  <c r="F8" i="12"/>
  <c r="I8" i="12" s="1"/>
  <c r="I7" i="12"/>
  <c r="H7" i="12"/>
  <c r="F7" i="12"/>
  <c r="H55" i="12" l="1"/>
  <c r="F82" i="12"/>
  <c r="I82" i="12" s="1"/>
  <c r="F117" i="12"/>
  <c r="I117" i="12" s="1"/>
  <c r="F125" i="12"/>
  <c r="I125" i="12" s="1"/>
  <c r="F55" i="12"/>
  <c r="I55" i="12" s="1"/>
  <c r="F74" i="12"/>
  <c r="I74" i="12" s="1"/>
  <c r="F98" i="12"/>
  <c r="I98" i="12" s="1"/>
  <c r="F30" i="12"/>
  <c r="F28" i="12"/>
  <c r="I28" i="12" s="1"/>
  <c r="H30" i="12"/>
  <c r="H74" i="12"/>
  <c r="H82" i="12"/>
  <c r="H98" i="12"/>
  <c r="C102" i="12"/>
  <c r="H102" i="12" s="1"/>
  <c r="C131" i="12"/>
  <c r="H131" i="12" s="1"/>
  <c r="C77" i="12"/>
  <c r="D131" i="12"/>
  <c r="H28" i="12"/>
  <c r="D77" i="12"/>
  <c r="D133" i="12" s="1"/>
  <c r="H77" i="12"/>
  <c r="I80" i="12"/>
  <c r="F128" i="12"/>
  <c r="I128" i="12" s="1"/>
  <c r="F77" i="12" l="1"/>
  <c r="I77" i="12" s="1"/>
  <c r="C133" i="12"/>
  <c r="H133" i="12" s="1"/>
  <c r="F102" i="12"/>
  <c r="I102" i="12" s="1"/>
  <c r="I30" i="12"/>
  <c r="F131" i="12"/>
  <c r="I131" i="12" s="1"/>
  <c r="F133" i="12" l="1"/>
  <c r="I133" i="12" s="1"/>
  <c r="G137" i="11"/>
  <c r="E137" i="11"/>
  <c r="D137" i="11"/>
  <c r="C137" i="11"/>
  <c r="H135" i="11"/>
  <c r="F135" i="11"/>
  <c r="I135" i="11" s="1"/>
  <c r="H134" i="11"/>
  <c r="F134" i="11"/>
  <c r="I134" i="11" s="1"/>
  <c r="H133" i="11"/>
  <c r="F133" i="11"/>
  <c r="I133" i="11" s="1"/>
  <c r="H132" i="11"/>
  <c r="F132" i="11"/>
  <c r="I132" i="11" s="1"/>
  <c r="H131" i="11"/>
  <c r="F131" i="11"/>
  <c r="I131" i="11" s="1"/>
  <c r="I130" i="11"/>
  <c r="H130" i="11"/>
  <c r="F130" i="11"/>
  <c r="H129" i="11"/>
  <c r="F129" i="11"/>
  <c r="I129" i="11" s="1"/>
  <c r="H128" i="11"/>
  <c r="F128" i="11"/>
  <c r="I128" i="11" s="1"/>
  <c r="I127" i="11"/>
  <c r="H127" i="11"/>
  <c r="F127" i="11"/>
  <c r="H126" i="11"/>
  <c r="F126" i="11"/>
  <c r="I126" i="11" s="1"/>
  <c r="H125" i="11"/>
  <c r="F125" i="11"/>
  <c r="I125" i="11" s="1"/>
  <c r="H124" i="11"/>
  <c r="F124" i="11"/>
  <c r="I124" i="11" s="1"/>
  <c r="H122" i="11"/>
  <c r="F122" i="11"/>
  <c r="I122" i="11" s="1"/>
  <c r="I121" i="11"/>
  <c r="H121" i="11"/>
  <c r="F121" i="11"/>
  <c r="H120" i="11"/>
  <c r="F120" i="11"/>
  <c r="I120" i="11" s="1"/>
  <c r="H119" i="11"/>
  <c r="F119" i="11"/>
  <c r="I119" i="11" s="1"/>
  <c r="I117" i="11"/>
  <c r="H117" i="11"/>
  <c r="F117" i="11"/>
  <c r="H116" i="11"/>
  <c r="F116" i="11"/>
  <c r="I116" i="11" s="1"/>
  <c r="H115" i="11"/>
  <c r="F115" i="11"/>
  <c r="I115" i="11" s="1"/>
  <c r="G105" i="11"/>
  <c r="H105" i="11" s="1"/>
  <c r="E105" i="11"/>
  <c r="D105" i="11"/>
  <c r="C105" i="11"/>
  <c r="I103" i="11"/>
  <c r="H103" i="11"/>
  <c r="F103" i="11"/>
  <c r="H102" i="11"/>
  <c r="F102" i="11"/>
  <c r="I102" i="11" s="1"/>
  <c r="H101" i="11"/>
  <c r="F101" i="11"/>
  <c r="I101" i="11" s="1"/>
  <c r="H100" i="11"/>
  <c r="F100" i="11"/>
  <c r="I100" i="11" s="1"/>
  <c r="H99" i="11"/>
  <c r="F99" i="11"/>
  <c r="I99" i="11" s="1"/>
  <c r="I98" i="11"/>
  <c r="H98" i="11"/>
  <c r="F98" i="11"/>
  <c r="H97" i="11"/>
  <c r="F97" i="11"/>
  <c r="I97" i="11" s="1"/>
  <c r="H96" i="11"/>
  <c r="F96" i="11"/>
  <c r="I96" i="11" s="1"/>
  <c r="I95" i="11"/>
  <c r="H95" i="11"/>
  <c r="F95" i="11"/>
  <c r="H94" i="11"/>
  <c r="F94" i="11"/>
  <c r="I94" i="11" s="1"/>
  <c r="H93" i="11"/>
  <c r="F93" i="11"/>
  <c r="I93" i="11" s="1"/>
  <c r="H92" i="11"/>
  <c r="F92" i="11"/>
  <c r="I92" i="11" s="1"/>
  <c r="H91" i="11"/>
  <c r="F91" i="11"/>
  <c r="I91" i="11" s="1"/>
  <c r="I90" i="11"/>
  <c r="H90" i="11"/>
  <c r="F90" i="11"/>
  <c r="H89" i="11"/>
  <c r="F89" i="11"/>
  <c r="I89" i="11" s="1"/>
  <c r="H88" i="11"/>
  <c r="F88" i="11"/>
  <c r="I88" i="11" s="1"/>
  <c r="I87" i="11"/>
  <c r="H87" i="11"/>
  <c r="F87" i="11"/>
  <c r="H86" i="11"/>
  <c r="F86" i="11"/>
  <c r="I86" i="11" s="1"/>
  <c r="H85" i="11"/>
  <c r="F85" i="11"/>
  <c r="I85" i="11" s="1"/>
  <c r="H84" i="11"/>
  <c r="F84" i="11"/>
  <c r="I84" i="11" s="1"/>
  <c r="H83" i="11"/>
  <c r="F83" i="11"/>
  <c r="F105" i="11" s="1"/>
  <c r="G80" i="11"/>
  <c r="E80" i="11"/>
  <c r="D80" i="11"/>
  <c r="C80" i="11"/>
  <c r="H78" i="11"/>
  <c r="F78" i="11"/>
  <c r="I78" i="11" s="1"/>
  <c r="H77" i="11"/>
  <c r="F77" i="11"/>
  <c r="I77" i="11" s="1"/>
  <c r="I76" i="11"/>
  <c r="H76" i="11"/>
  <c r="F76" i="11"/>
  <c r="I75" i="11"/>
  <c r="H75" i="11"/>
  <c r="F75" i="11"/>
  <c r="H74" i="11"/>
  <c r="F74" i="11"/>
  <c r="I74" i="11" s="1"/>
  <c r="H73" i="11"/>
  <c r="F73" i="11"/>
  <c r="I73" i="11" s="1"/>
  <c r="H72" i="11"/>
  <c r="F72" i="11"/>
  <c r="I72" i="11" s="1"/>
  <c r="H70" i="11"/>
  <c r="F70" i="11"/>
  <c r="I70" i="11" s="1"/>
  <c r="H69" i="11"/>
  <c r="F69" i="11"/>
  <c r="I69" i="11" s="1"/>
  <c r="H68" i="11"/>
  <c r="F68" i="11"/>
  <c r="I68" i="11" s="1"/>
  <c r="I67" i="11"/>
  <c r="H67" i="11"/>
  <c r="F67" i="11"/>
  <c r="I66" i="11"/>
  <c r="H66" i="11"/>
  <c r="F66" i="11"/>
  <c r="H65" i="11"/>
  <c r="F65" i="11"/>
  <c r="F80" i="11" s="1"/>
  <c r="I80" i="11" s="1"/>
  <c r="G55" i="11"/>
  <c r="E55" i="11"/>
  <c r="D55" i="11"/>
  <c r="C55" i="11"/>
  <c r="I52" i="11"/>
  <c r="H52" i="11"/>
  <c r="F52" i="11"/>
  <c r="I51" i="11"/>
  <c r="H51" i="11"/>
  <c r="H50" i="11"/>
  <c r="F50" i="11"/>
  <c r="I50" i="11" s="1"/>
  <c r="I49" i="11"/>
  <c r="H49" i="11"/>
  <c r="F49" i="11"/>
  <c r="H48" i="11"/>
  <c r="F48" i="11"/>
  <c r="I48" i="11" s="1"/>
  <c r="H47" i="11"/>
  <c r="F47" i="11"/>
  <c r="I47" i="11" s="1"/>
  <c r="H46" i="11"/>
  <c r="F46" i="11"/>
  <c r="I46" i="11" s="1"/>
  <c r="H45" i="11"/>
  <c r="F45" i="11"/>
  <c r="I45" i="11" s="1"/>
  <c r="I44" i="11"/>
  <c r="H44" i="11"/>
  <c r="F44" i="11"/>
  <c r="H43" i="11"/>
  <c r="F43" i="11"/>
  <c r="I43" i="11" s="1"/>
  <c r="H42" i="11"/>
  <c r="F42" i="11"/>
  <c r="I42" i="11" s="1"/>
  <c r="I41" i="11"/>
  <c r="H41" i="11"/>
  <c r="F41" i="11"/>
  <c r="H40" i="11"/>
  <c r="F40" i="11"/>
  <c r="I40" i="11" s="1"/>
  <c r="H39" i="11"/>
  <c r="F39" i="11"/>
  <c r="I39" i="11" s="1"/>
  <c r="H38" i="11"/>
  <c r="F38" i="11"/>
  <c r="I38" i="11" s="1"/>
  <c r="H37" i="11"/>
  <c r="F37" i="11"/>
  <c r="I37" i="11" s="1"/>
  <c r="I35" i="11"/>
  <c r="H35" i="11"/>
  <c r="F35" i="11"/>
  <c r="G32" i="11"/>
  <c r="E32" i="11"/>
  <c r="D32" i="11"/>
  <c r="C32" i="11"/>
  <c r="H30" i="11"/>
  <c r="F30" i="11"/>
  <c r="I30" i="11" s="1"/>
  <c r="H29" i="11"/>
  <c r="F29" i="11"/>
  <c r="I29" i="11" s="1"/>
  <c r="I28" i="11"/>
  <c r="H28" i="11"/>
  <c r="F28" i="11"/>
  <c r="H27" i="11"/>
  <c r="F27" i="11"/>
  <c r="I27" i="11" s="1"/>
  <c r="H26" i="11"/>
  <c r="F26" i="11"/>
  <c r="I26" i="11" s="1"/>
  <c r="I25" i="11"/>
  <c r="H25" i="11"/>
  <c r="F25" i="11"/>
  <c r="H24" i="11"/>
  <c r="F24" i="11"/>
  <c r="I24" i="11" s="1"/>
  <c r="H23" i="11"/>
  <c r="F23" i="11"/>
  <c r="I23" i="11" s="1"/>
  <c r="H22" i="11"/>
  <c r="F22" i="11"/>
  <c r="I22" i="11" s="1"/>
  <c r="H21" i="11"/>
  <c r="F21" i="11"/>
  <c r="I21" i="11" s="1"/>
  <c r="I20" i="11"/>
  <c r="H20" i="11"/>
  <c r="F20" i="11"/>
  <c r="H19" i="11"/>
  <c r="F19" i="11"/>
  <c r="I19" i="11" s="1"/>
  <c r="H18" i="11"/>
  <c r="F18" i="11"/>
  <c r="I18" i="11" s="1"/>
  <c r="I17" i="11"/>
  <c r="H17" i="11"/>
  <c r="F17" i="11"/>
  <c r="H16" i="11"/>
  <c r="F16" i="11"/>
  <c r="I16" i="11" s="1"/>
  <c r="H15" i="11"/>
  <c r="F15" i="11"/>
  <c r="I15" i="11" s="1"/>
  <c r="H14" i="11"/>
  <c r="F14" i="11"/>
  <c r="I14" i="11" s="1"/>
  <c r="H13" i="11"/>
  <c r="F13" i="11"/>
  <c r="I13" i="11" s="1"/>
  <c r="I12" i="11"/>
  <c r="H12" i="11"/>
  <c r="F12" i="11"/>
  <c r="H11" i="11"/>
  <c r="F11" i="11"/>
  <c r="I11" i="11" s="1"/>
  <c r="H10" i="11"/>
  <c r="F10" i="11"/>
  <c r="F55" i="11" l="1"/>
  <c r="I83" i="11"/>
  <c r="H80" i="11"/>
  <c r="H137" i="11"/>
  <c r="D139" i="11"/>
  <c r="C139" i="11"/>
  <c r="E139" i="11"/>
  <c r="H55" i="11"/>
  <c r="F32" i="11"/>
  <c r="I32" i="11" s="1"/>
  <c r="H32" i="11"/>
  <c r="I10" i="11"/>
  <c r="I55" i="11"/>
  <c r="I105" i="11"/>
  <c r="F137" i="11"/>
  <c r="F139" i="11" s="1"/>
  <c r="G139" i="11"/>
  <c r="I65" i="11"/>
  <c r="I139" i="11" l="1"/>
  <c r="H139" i="11"/>
  <c r="I137" i="11"/>
  <c r="F135" i="10" l="1"/>
  <c r="G135" i="10" s="1"/>
  <c r="D135" i="10"/>
  <c r="C135" i="10"/>
  <c r="B135" i="10"/>
  <c r="G133" i="10"/>
  <c r="E133" i="10"/>
  <c r="H133" i="10" s="1"/>
  <c r="G132" i="10"/>
  <c r="E132" i="10"/>
  <c r="H132" i="10" s="1"/>
  <c r="H131" i="10"/>
  <c r="G131" i="10"/>
  <c r="E131" i="10"/>
  <c r="G130" i="10"/>
  <c r="E130" i="10"/>
  <c r="H130" i="10" s="1"/>
  <c r="G129" i="10"/>
  <c r="E129" i="10"/>
  <c r="H129" i="10" s="1"/>
  <c r="H128" i="10"/>
  <c r="G128" i="10"/>
  <c r="E128" i="10"/>
  <c r="G127" i="10"/>
  <c r="E127" i="10"/>
  <c r="H127" i="10" s="1"/>
  <c r="G126" i="10"/>
  <c r="E126" i="10"/>
  <c r="H126" i="10" s="1"/>
  <c r="G125" i="10"/>
  <c r="E125" i="10"/>
  <c r="H125" i="10" s="1"/>
  <c r="G124" i="10"/>
  <c r="E124" i="10"/>
  <c r="H124" i="10" s="1"/>
  <c r="H123" i="10"/>
  <c r="G123" i="10"/>
  <c r="E123" i="10"/>
  <c r="G122" i="10"/>
  <c r="E122" i="10"/>
  <c r="H122" i="10" s="1"/>
  <c r="G121" i="10"/>
  <c r="E121" i="10"/>
  <c r="H121" i="10" s="1"/>
  <c r="H120" i="10"/>
  <c r="G120" i="10"/>
  <c r="E120" i="10"/>
  <c r="G119" i="10"/>
  <c r="E119" i="10"/>
  <c r="H119" i="10" s="1"/>
  <c r="G118" i="10"/>
  <c r="E118" i="10"/>
  <c r="H118" i="10" s="1"/>
  <c r="G117" i="10"/>
  <c r="E117" i="10"/>
  <c r="H117" i="10" s="1"/>
  <c r="G116" i="10"/>
  <c r="E116" i="10"/>
  <c r="H116" i="10" s="1"/>
  <c r="H115" i="10"/>
  <c r="G115" i="10"/>
  <c r="E115" i="10"/>
  <c r="G114" i="10"/>
  <c r="E114" i="10"/>
  <c r="E135" i="10" s="1"/>
  <c r="F104" i="10"/>
  <c r="D104" i="10"/>
  <c r="C104" i="10"/>
  <c r="B104" i="10"/>
  <c r="G102" i="10"/>
  <c r="E102" i="10"/>
  <c r="H102" i="10" s="1"/>
  <c r="H101" i="10"/>
  <c r="G101" i="10"/>
  <c r="E101" i="10"/>
  <c r="G100" i="10"/>
  <c r="E100" i="10"/>
  <c r="H100" i="10" s="1"/>
  <c r="G99" i="10"/>
  <c r="E99" i="10"/>
  <c r="H99" i="10" s="1"/>
  <c r="G98" i="10"/>
  <c r="E98" i="10"/>
  <c r="H98" i="10" s="1"/>
  <c r="G97" i="10"/>
  <c r="E97" i="10"/>
  <c r="H97" i="10" s="1"/>
  <c r="G96" i="10"/>
  <c r="E96" i="10"/>
  <c r="H96" i="10" s="1"/>
  <c r="G95" i="10"/>
  <c r="E95" i="10"/>
  <c r="H95" i="10" s="1"/>
  <c r="G94" i="10"/>
  <c r="E94" i="10"/>
  <c r="H94" i="10" s="1"/>
  <c r="H93" i="10"/>
  <c r="G93" i="10"/>
  <c r="E93" i="10"/>
  <c r="G92" i="10"/>
  <c r="E92" i="10"/>
  <c r="H92" i="10" s="1"/>
  <c r="G91" i="10"/>
  <c r="E91" i="10"/>
  <c r="H91" i="10" s="1"/>
  <c r="H90" i="10"/>
  <c r="G90" i="10"/>
  <c r="E90" i="10"/>
  <c r="G89" i="10"/>
  <c r="E89" i="10"/>
  <c r="H89" i="10" s="1"/>
  <c r="G88" i="10"/>
  <c r="E88" i="10"/>
  <c r="H88" i="10" s="1"/>
  <c r="G87" i="10"/>
  <c r="E87" i="10"/>
  <c r="H87" i="10" s="1"/>
  <c r="G86" i="10"/>
  <c r="E86" i="10"/>
  <c r="H86" i="10" s="1"/>
  <c r="H85" i="10"/>
  <c r="G85" i="10"/>
  <c r="E85" i="10"/>
  <c r="G84" i="10"/>
  <c r="E84" i="10"/>
  <c r="E104" i="10" s="1"/>
  <c r="G83" i="10"/>
  <c r="E83" i="10"/>
  <c r="H83" i="10" s="1"/>
  <c r="H82" i="10"/>
  <c r="G82" i="10"/>
  <c r="E82" i="10"/>
  <c r="F79" i="10"/>
  <c r="G79" i="10" s="1"/>
  <c r="D79" i="10"/>
  <c r="C79" i="10"/>
  <c r="B79" i="10"/>
  <c r="G77" i="10"/>
  <c r="E77" i="10"/>
  <c r="H77" i="10" s="1"/>
  <c r="G76" i="10"/>
  <c r="E76" i="10"/>
  <c r="H76" i="10" s="1"/>
  <c r="H75" i="10"/>
  <c r="G75" i="10"/>
  <c r="E75" i="10"/>
  <c r="G74" i="10"/>
  <c r="E74" i="10"/>
  <c r="H74" i="10" s="1"/>
  <c r="G73" i="10"/>
  <c r="E73" i="10"/>
  <c r="H73" i="10" s="1"/>
  <c r="G72" i="10"/>
  <c r="E72" i="10"/>
  <c r="H72" i="10" s="1"/>
  <c r="G71" i="10"/>
  <c r="E71" i="10"/>
  <c r="H71" i="10" s="1"/>
  <c r="H70" i="10"/>
  <c r="G70" i="10"/>
  <c r="E70" i="10"/>
  <c r="G69" i="10"/>
  <c r="E69" i="10"/>
  <c r="H69" i="10" s="1"/>
  <c r="G68" i="10"/>
  <c r="E68" i="10"/>
  <c r="H68" i="10" s="1"/>
  <c r="H67" i="10"/>
  <c r="G67" i="10"/>
  <c r="E67" i="10"/>
  <c r="G66" i="10"/>
  <c r="E66" i="10"/>
  <c r="H66" i="10" s="1"/>
  <c r="G65" i="10"/>
  <c r="E65" i="10"/>
  <c r="H65" i="10" s="1"/>
  <c r="G64" i="10"/>
  <c r="E64" i="10"/>
  <c r="H64" i="10" s="1"/>
  <c r="F54" i="10"/>
  <c r="G54" i="10" s="1"/>
  <c r="D54" i="10"/>
  <c r="C54" i="10"/>
  <c r="B54" i="10"/>
  <c r="G52" i="10"/>
  <c r="E52" i="10"/>
  <c r="H52" i="10" s="1"/>
  <c r="G51" i="10"/>
  <c r="E51" i="10"/>
  <c r="H51" i="10" s="1"/>
  <c r="G50" i="10"/>
  <c r="E50" i="10"/>
  <c r="H50" i="10" s="1"/>
  <c r="G49" i="10"/>
  <c r="E49" i="10"/>
  <c r="H49" i="10" s="1"/>
  <c r="H48" i="10"/>
  <c r="G48" i="10"/>
  <c r="E48" i="10"/>
  <c r="G47" i="10"/>
  <c r="E47" i="10"/>
  <c r="H47" i="10" s="1"/>
  <c r="G46" i="10"/>
  <c r="E46" i="10"/>
  <c r="H46" i="10" s="1"/>
  <c r="H45" i="10"/>
  <c r="G45" i="10"/>
  <c r="E45" i="10"/>
  <c r="G44" i="10"/>
  <c r="E44" i="10"/>
  <c r="H44" i="10" s="1"/>
  <c r="G43" i="10"/>
  <c r="E43" i="10"/>
  <c r="H43" i="10" s="1"/>
  <c r="G42" i="10"/>
  <c r="E42" i="10"/>
  <c r="H42" i="10" s="1"/>
  <c r="G41" i="10"/>
  <c r="E41" i="10"/>
  <c r="H41" i="10" s="1"/>
  <c r="H40" i="10"/>
  <c r="G40" i="10"/>
  <c r="E40" i="10"/>
  <c r="G39" i="10"/>
  <c r="E39" i="10"/>
  <c r="H39" i="10" s="1"/>
  <c r="G38" i="10"/>
  <c r="E38" i="10"/>
  <c r="H38" i="10" s="1"/>
  <c r="G37" i="10"/>
  <c r="E37" i="10"/>
  <c r="H37" i="10" s="1"/>
  <c r="G36" i="10"/>
  <c r="E36" i="10"/>
  <c r="H36" i="10" s="1"/>
  <c r="G35" i="10"/>
  <c r="E35" i="10"/>
  <c r="H35" i="10" s="1"/>
  <c r="G34" i="10"/>
  <c r="E34" i="10"/>
  <c r="E54" i="10" s="1"/>
  <c r="H54" i="10" s="1"/>
  <c r="F31" i="10"/>
  <c r="F137" i="10" s="1"/>
  <c r="D31" i="10"/>
  <c r="D137" i="10" s="1"/>
  <c r="C31" i="10"/>
  <c r="C137" i="10" s="1"/>
  <c r="B31" i="10"/>
  <c r="B137" i="10" s="1"/>
  <c r="G29" i="10"/>
  <c r="E29" i="10"/>
  <c r="H29" i="10" s="1"/>
  <c r="G28" i="10"/>
  <c r="E28" i="10"/>
  <c r="H28" i="10" s="1"/>
  <c r="G27" i="10"/>
  <c r="E27" i="10"/>
  <c r="H27" i="10" s="1"/>
  <c r="G26" i="10"/>
  <c r="E26" i="10"/>
  <c r="H26" i="10" s="1"/>
  <c r="H25" i="10"/>
  <c r="G25" i="10"/>
  <c r="E25" i="10"/>
  <c r="G24" i="10"/>
  <c r="E24" i="10"/>
  <c r="H24" i="10" s="1"/>
  <c r="G23" i="10"/>
  <c r="E23" i="10"/>
  <c r="H23" i="10" s="1"/>
  <c r="H22" i="10"/>
  <c r="G22" i="10"/>
  <c r="E22" i="10"/>
  <c r="G21" i="10"/>
  <c r="E21" i="10"/>
  <c r="H21" i="10" s="1"/>
  <c r="G20" i="10"/>
  <c r="E20" i="10"/>
  <c r="H20" i="10" s="1"/>
  <c r="G19" i="10"/>
  <c r="E19" i="10"/>
  <c r="H19" i="10" s="1"/>
  <c r="G18" i="10"/>
  <c r="E18" i="10"/>
  <c r="H18" i="10" s="1"/>
  <c r="H17" i="10"/>
  <c r="G17" i="10"/>
  <c r="E17" i="10"/>
  <c r="G16" i="10"/>
  <c r="E16" i="10"/>
  <c r="H16" i="10" s="1"/>
  <c r="G15" i="10"/>
  <c r="E15" i="10"/>
  <c r="H15" i="10" s="1"/>
  <c r="G14" i="10"/>
  <c r="E14" i="10"/>
  <c r="H14" i="10" s="1"/>
  <c r="G13" i="10"/>
  <c r="E13" i="10"/>
  <c r="H13" i="10" s="1"/>
  <c r="G12" i="10"/>
  <c r="E12" i="10"/>
  <c r="H12" i="10" s="1"/>
  <c r="G11" i="10"/>
  <c r="E11" i="10"/>
  <c r="H11" i="10" s="1"/>
  <c r="G10" i="10"/>
  <c r="E10" i="10"/>
  <c r="H10" i="10" s="1"/>
  <c r="H9" i="10"/>
  <c r="G9" i="10"/>
  <c r="E9" i="10"/>
  <c r="E31" i="10" l="1"/>
  <c r="E137" i="10" s="1"/>
  <c r="H137" i="10" s="1"/>
  <c r="G31" i="10"/>
  <c r="H104" i="10"/>
  <c r="G137" i="10"/>
  <c r="E79" i="10"/>
  <c r="H79" i="10" s="1"/>
  <c r="H84" i="10"/>
  <c r="G104" i="10"/>
  <c r="H114" i="10"/>
  <c r="H135" i="10"/>
  <c r="H34" i="10"/>
  <c r="H31" i="10" l="1"/>
  <c r="G120" i="8"/>
  <c r="E120" i="8"/>
  <c r="D120" i="8"/>
  <c r="C120" i="8"/>
  <c r="H120" i="8" s="1"/>
  <c r="H118" i="8"/>
  <c r="F118" i="8"/>
  <c r="I118" i="8" s="1"/>
  <c r="H117" i="8"/>
  <c r="F117" i="8"/>
  <c r="I117" i="8" s="1"/>
  <c r="H116" i="8"/>
  <c r="F116" i="8"/>
  <c r="I116" i="8" s="1"/>
  <c r="H115" i="8"/>
  <c r="F115" i="8"/>
  <c r="I115" i="8" s="1"/>
  <c r="H114" i="8"/>
  <c r="F114" i="8"/>
  <c r="I114" i="8" s="1"/>
  <c r="H113" i="8"/>
  <c r="F113" i="8"/>
  <c r="I113" i="8" s="1"/>
  <c r="H112" i="8"/>
  <c r="F112" i="8"/>
  <c r="I112" i="8" s="1"/>
  <c r="H111" i="8"/>
  <c r="F111" i="8"/>
  <c r="I111" i="8" s="1"/>
  <c r="H110" i="8"/>
  <c r="F110" i="8"/>
  <c r="I110" i="8" s="1"/>
  <c r="H109" i="8"/>
  <c r="F109" i="8"/>
  <c r="I109" i="8" s="1"/>
  <c r="H108" i="8"/>
  <c r="F108" i="8"/>
  <c r="I108" i="8" s="1"/>
  <c r="H107" i="8"/>
  <c r="F107" i="8"/>
  <c r="I107" i="8" s="1"/>
  <c r="H106" i="8"/>
  <c r="F106" i="8"/>
  <c r="I106" i="8" s="1"/>
  <c r="H105" i="8"/>
  <c r="F105" i="8"/>
  <c r="I105" i="8" s="1"/>
  <c r="H104" i="8"/>
  <c r="F104" i="8"/>
  <c r="I104" i="8" s="1"/>
  <c r="H103" i="8"/>
  <c r="F103" i="8"/>
  <c r="I103" i="8" s="1"/>
  <c r="H102" i="8"/>
  <c r="F102" i="8"/>
  <c r="I102" i="8" s="1"/>
  <c r="H101" i="8"/>
  <c r="F101" i="8"/>
  <c r="I101" i="8" s="1"/>
  <c r="H100" i="8"/>
  <c r="F100" i="8"/>
  <c r="I100" i="8" s="1"/>
  <c r="H99" i="8"/>
  <c r="F99" i="8"/>
  <c r="I99" i="8" s="1"/>
  <c r="H98" i="8"/>
  <c r="F98" i="8"/>
  <c r="G95" i="8"/>
  <c r="E95" i="8"/>
  <c r="D95" i="8"/>
  <c r="C95" i="8"/>
  <c r="H93" i="8"/>
  <c r="F93" i="8"/>
  <c r="I93" i="8" s="1"/>
  <c r="H92" i="8"/>
  <c r="F92" i="8"/>
  <c r="I92" i="8" s="1"/>
  <c r="H91" i="8"/>
  <c r="F91" i="8"/>
  <c r="I91" i="8" s="1"/>
  <c r="H90" i="8"/>
  <c r="F90" i="8"/>
  <c r="I90" i="8" s="1"/>
  <c r="H89" i="8"/>
  <c r="F89" i="8"/>
  <c r="I89" i="8" s="1"/>
  <c r="H88" i="8"/>
  <c r="F88" i="8"/>
  <c r="I88" i="8" s="1"/>
  <c r="H87" i="8"/>
  <c r="F87" i="8"/>
  <c r="I87" i="8" s="1"/>
  <c r="H86" i="8"/>
  <c r="F86" i="8"/>
  <c r="I86" i="8" s="1"/>
  <c r="H85" i="8"/>
  <c r="F85" i="8"/>
  <c r="I85" i="8" s="1"/>
  <c r="H84" i="8"/>
  <c r="F84" i="8"/>
  <c r="I84" i="8" s="1"/>
  <c r="H83" i="8"/>
  <c r="F83" i="8"/>
  <c r="I83" i="8" s="1"/>
  <c r="H82" i="8"/>
  <c r="F82" i="8"/>
  <c r="I82" i="8" s="1"/>
  <c r="H81" i="8"/>
  <c r="F81" i="8"/>
  <c r="I81" i="8" s="1"/>
  <c r="H80" i="8"/>
  <c r="F80" i="8"/>
  <c r="I80" i="8" s="1"/>
  <c r="H79" i="8"/>
  <c r="F79" i="8"/>
  <c r="I79" i="8" s="1"/>
  <c r="H78" i="8"/>
  <c r="F78" i="8"/>
  <c r="I78" i="8" s="1"/>
  <c r="H77" i="8"/>
  <c r="F77" i="8"/>
  <c r="I77" i="8" s="1"/>
  <c r="H76" i="8"/>
  <c r="F76" i="8"/>
  <c r="I76" i="8" s="1"/>
  <c r="H75" i="8"/>
  <c r="F75" i="8"/>
  <c r="I75" i="8" s="1"/>
  <c r="H74" i="8"/>
  <c r="F74" i="8"/>
  <c r="I74" i="8" s="1"/>
  <c r="H73" i="8"/>
  <c r="F73" i="8"/>
  <c r="G70" i="8"/>
  <c r="E70" i="8"/>
  <c r="D70" i="8"/>
  <c r="C70" i="8"/>
  <c r="H68" i="8"/>
  <c r="F68" i="8"/>
  <c r="I68" i="8" s="1"/>
  <c r="H67" i="8"/>
  <c r="F67" i="8"/>
  <c r="I67" i="8" s="1"/>
  <c r="H66" i="8"/>
  <c r="F66" i="8"/>
  <c r="I66" i="8" s="1"/>
  <c r="H65" i="8"/>
  <c r="F65" i="8"/>
  <c r="I65" i="8" s="1"/>
  <c r="H64" i="8"/>
  <c r="F64" i="8"/>
  <c r="I64" i="8" s="1"/>
  <c r="H63" i="8"/>
  <c r="F63" i="8"/>
  <c r="I63" i="8" s="1"/>
  <c r="H62" i="8"/>
  <c r="F62" i="8"/>
  <c r="I62" i="8" s="1"/>
  <c r="H61" i="8"/>
  <c r="F61" i="8"/>
  <c r="I61" i="8" s="1"/>
  <c r="H60" i="8"/>
  <c r="F60" i="8"/>
  <c r="I60" i="8" s="1"/>
  <c r="H59" i="8"/>
  <c r="F59" i="8"/>
  <c r="I59" i="8" s="1"/>
  <c r="H58" i="8"/>
  <c r="F58" i="8"/>
  <c r="I58" i="8" s="1"/>
  <c r="H57" i="8"/>
  <c r="F57" i="8"/>
  <c r="I57" i="8" s="1"/>
  <c r="H56" i="8"/>
  <c r="F56" i="8"/>
  <c r="H55" i="8"/>
  <c r="F55" i="8"/>
  <c r="I55" i="8" s="1"/>
  <c r="G52" i="8"/>
  <c r="E52" i="8"/>
  <c r="D52" i="8"/>
  <c r="C52" i="8"/>
  <c r="H50" i="8"/>
  <c r="F50" i="8"/>
  <c r="I50" i="8" s="1"/>
  <c r="H49" i="8"/>
  <c r="F49" i="8"/>
  <c r="I49" i="8" s="1"/>
  <c r="H48" i="8"/>
  <c r="F48" i="8"/>
  <c r="I48" i="8" s="1"/>
  <c r="H47" i="8"/>
  <c r="F47" i="8"/>
  <c r="I47" i="8" s="1"/>
  <c r="H46" i="8"/>
  <c r="F46" i="8"/>
  <c r="I46" i="8" s="1"/>
  <c r="H45" i="8"/>
  <c r="F45" i="8"/>
  <c r="I45" i="8" s="1"/>
  <c r="H44" i="8"/>
  <c r="F44" i="8"/>
  <c r="I44" i="8" s="1"/>
  <c r="H43" i="8"/>
  <c r="F43" i="8"/>
  <c r="I43" i="8" s="1"/>
  <c r="H42" i="8"/>
  <c r="F42" i="8"/>
  <c r="I42" i="8" s="1"/>
  <c r="H41" i="8"/>
  <c r="F41" i="8"/>
  <c r="I41" i="8" s="1"/>
  <c r="H40" i="8"/>
  <c r="F40" i="8"/>
  <c r="I40" i="8" s="1"/>
  <c r="H39" i="8"/>
  <c r="F39" i="8"/>
  <c r="I39" i="8" s="1"/>
  <c r="H38" i="8"/>
  <c r="F38" i="8"/>
  <c r="I38" i="8" s="1"/>
  <c r="H37" i="8"/>
  <c r="F37" i="8"/>
  <c r="I37" i="8" s="1"/>
  <c r="H36" i="8"/>
  <c r="F36" i="8"/>
  <c r="I36" i="8" s="1"/>
  <c r="H35" i="8"/>
  <c r="F35" i="8"/>
  <c r="I35" i="8" s="1"/>
  <c r="H34" i="8"/>
  <c r="F34" i="8"/>
  <c r="I34" i="8" s="1"/>
  <c r="H33" i="8"/>
  <c r="F33" i="8"/>
  <c r="F52" i="8" s="1"/>
  <c r="G30" i="8"/>
  <c r="E30" i="8"/>
  <c r="D30" i="8"/>
  <c r="D122" i="8" s="1"/>
  <c r="C30" i="8"/>
  <c r="H28" i="8"/>
  <c r="F28" i="8"/>
  <c r="I28" i="8" s="1"/>
  <c r="H27" i="8"/>
  <c r="F27" i="8"/>
  <c r="I27" i="8" s="1"/>
  <c r="H26" i="8"/>
  <c r="F26" i="8"/>
  <c r="I26" i="8" s="1"/>
  <c r="H25" i="8"/>
  <c r="F25" i="8"/>
  <c r="I25" i="8" s="1"/>
  <c r="H24" i="8"/>
  <c r="F24" i="8"/>
  <c r="I24" i="8" s="1"/>
  <c r="H23" i="8"/>
  <c r="F23" i="8"/>
  <c r="I23" i="8" s="1"/>
  <c r="H22" i="8"/>
  <c r="F22" i="8"/>
  <c r="I22" i="8" s="1"/>
  <c r="H21" i="8"/>
  <c r="F21" i="8"/>
  <c r="I21" i="8" s="1"/>
  <c r="H20" i="8"/>
  <c r="F20" i="8"/>
  <c r="I20" i="8" s="1"/>
  <c r="H19" i="8"/>
  <c r="F19" i="8"/>
  <c r="I19" i="8" s="1"/>
  <c r="H18" i="8"/>
  <c r="F18" i="8"/>
  <c r="I18" i="8" s="1"/>
  <c r="H17" i="8"/>
  <c r="F17" i="8"/>
  <c r="I17" i="8" s="1"/>
  <c r="H16" i="8"/>
  <c r="F16" i="8"/>
  <c r="I16" i="8" s="1"/>
  <c r="H15" i="8"/>
  <c r="F15" i="8"/>
  <c r="I15" i="8" s="1"/>
  <c r="H14" i="8"/>
  <c r="F14" i="8"/>
  <c r="I14" i="8" s="1"/>
  <c r="H13" i="8"/>
  <c r="F13" i="8"/>
  <c r="I13" i="8" s="1"/>
  <c r="H12" i="8"/>
  <c r="F12" i="8"/>
  <c r="I12" i="8" s="1"/>
  <c r="H11" i="8"/>
  <c r="F11" i="8"/>
  <c r="I11" i="8" s="1"/>
  <c r="H10" i="8"/>
  <c r="F10" i="8"/>
  <c r="H9" i="8"/>
  <c r="F9" i="8"/>
  <c r="I9" i="8" s="1"/>
  <c r="G134" i="7"/>
  <c r="E134" i="7"/>
  <c r="D134" i="7"/>
  <c r="C134" i="7"/>
  <c r="H132" i="7"/>
  <c r="F132" i="7"/>
  <c r="I132" i="7" s="1"/>
  <c r="H131" i="7"/>
  <c r="F131" i="7"/>
  <c r="I131" i="7" s="1"/>
  <c r="H130" i="7"/>
  <c r="F130" i="7"/>
  <c r="I130" i="7" s="1"/>
  <c r="H129" i="7"/>
  <c r="F129" i="7"/>
  <c r="I129" i="7" s="1"/>
  <c r="H128" i="7"/>
  <c r="F128" i="7"/>
  <c r="I128" i="7" s="1"/>
  <c r="H127" i="7"/>
  <c r="F127" i="7"/>
  <c r="I127" i="7" s="1"/>
  <c r="H126" i="7"/>
  <c r="F126" i="7"/>
  <c r="I126" i="7" s="1"/>
  <c r="H125" i="7"/>
  <c r="F125" i="7"/>
  <c r="I125" i="7" s="1"/>
  <c r="H124" i="7"/>
  <c r="F124" i="7"/>
  <c r="I124" i="7" s="1"/>
  <c r="H123" i="7"/>
  <c r="F123" i="7"/>
  <c r="I123" i="7" s="1"/>
  <c r="H122" i="7"/>
  <c r="F122" i="7"/>
  <c r="I122" i="7" s="1"/>
  <c r="H121" i="7"/>
  <c r="F121" i="7"/>
  <c r="I121" i="7" s="1"/>
  <c r="H120" i="7"/>
  <c r="F120" i="7"/>
  <c r="I120" i="7" s="1"/>
  <c r="H119" i="7"/>
  <c r="F119" i="7"/>
  <c r="I119" i="7" s="1"/>
  <c r="H118" i="7"/>
  <c r="F118" i="7"/>
  <c r="I118" i="7" s="1"/>
  <c r="H117" i="7"/>
  <c r="F117" i="7"/>
  <c r="I117" i="7" s="1"/>
  <c r="H116" i="7"/>
  <c r="F116" i="7"/>
  <c r="I116" i="7" s="1"/>
  <c r="H115" i="7"/>
  <c r="F115" i="7"/>
  <c r="I115" i="7" s="1"/>
  <c r="H114" i="7"/>
  <c r="F114" i="7"/>
  <c r="I114" i="7" s="1"/>
  <c r="H113" i="7"/>
  <c r="F113" i="7"/>
  <c r="I113" i="7" s="1"/>
  <c r="H112" i="7"/>
  <c r="F112" i="7"/>
  <c r="G102" i="7"/>
  <c r="E102" i="7"/>
  <c r="D102" i="7"/>
  <c r="C102" i="7"/>
  <c r="H100" i="7"/>
  <c r="F100" i="7"/>
  <c r="I100" i="7" s="1"/>
  <c r="H99" i="7"/>
  <c r="F99" i="7"/>
  <c r="I99" i="7" s="1"/>
  <c r="H98" i="7"/>
  <c r="F98" i="7"/>
  <c r="I98" i="7" s="1"/>
  <c r="H97" i="7"/>
  <c r="F97" i="7"/>
  <c r="I97" i="7" s="1"/>
  <c r="H96" i="7"/>
  <c r="F96" i="7"/>
  <c r="I96" i="7" s="1"/>
  <c r="H95" i="7"/>
  <c r="F95" i="7"/>
  <c r="I95" i="7" s="1"/>
  <c r="H94" i="7"/>
  <c r="F94" i="7"/>
  <c r="I94" i="7" s="1"/>
  <c r="H93" i="7"/>
  <c r="F93" i="7"/>
  <c r="I93" i="7" s="1"/>
  <c r="H92" i="7"/>
  <c r="F92" i="7"/>
  <c r="I92" i="7" s="1"/>
  <c r="H91" i="7"/>
  <c r="F91" i="7"/>
  <c r="I91" i="7" s="1"/>
  <c r="H90" i="7"/>
  <c r="F90" i="7"/>
  <c r="I90" i="7" s="1"/>
  <c r="H89" i="7"/>
  <c r="F89" i="7"/>
  <c r="I89" i="7" s="1"/>
  <c r="H88" i="7"/>
  <c r="F88" i="7"/>
  <c r="I88" i="7" s="1"/>
  <c r="H87" i="7"/>
  <c r="F87" i="7"/>
  <c r="I87" i="7" s="1"/>
  <c r="H86" i="7"/>
  <c r="F86" i="7"/>
  <c r="I86" i="7" s="1"/>
  <c r="H85" i="7"/>
  <c r="F85" i="7"/>
  <c r="I85" i="7" s="1"/>
  <c r="H84" i="7"/>
  <c r="F84" i="7"/>
  <c r="I84" i="7" s="1"/>
  <c r="H83" i="7"/>
  <c r="F83" i="7"/>
  <c r="I83" i="7" s="1"/>
  <c r="H82" i="7"/>
  <c r="F82" i="7"/>
  <c r="I82" i="7" s="1"/>
  <c r="H81" i="7"/>
  <c r="F81" i="7"/>
  <c r="I81" i="7" s="1"/>
  <c r="I80" i="7"/>
  <c r="H80" i="7"/>
  <c r="G77" i="7"/>
  <c r="E77" i="7"/>
  <c r="D77" i="7"/>
  <c r="C77" i="7"/>
  <c r="H75" i="7"/>
  <c r="F75" i="7"/>
  <c r="I75" i="7" s="1"/>
  <c r="H74" i="7"/>
  <c r="F74" i="7"/>
  <c r="I74" i="7" s="1"/>
  <c r="H73" i="7"/>
  <c r="F73" i="7"/>
  <c r="I73" i="7" s="1"/>
  <c r="H72" i="7"/>
  <c r="F72" i="7"/>
  <c r="I72" i="7" s="1"/>
  <c r="H71" i="7"/>
  <c r="F71" i="7"/>
  <c r="I71" i="7" s="1"/>
  <c r="H70" i="7"/>
  <c r="F70" i="7"/>
  <c r="I70" i="7" s="1"/>
  <c r="H69" i="7"/>
  <c r="F69" i="7"/>
  <c r="I69" i="7" s="1"/>
  <c r="H68" i="7"/>
  <c r="F68" i="7"/>
  <c r="I68" i="7" s="1"/>
  <c r="H67" i="7"/>
  <c r="F67" i="7"/>
  <c r="I67" i="7" s="1"/>
  <c r="H66" i="7"/>
  <c r="F66" i="7"/>
  <c r="I66" i="7" s="1"/>
  <c r="H65" i="7"/>
  <c r="F65" i="7"/>
  <c r="I65" i="7" s="1"/>
  <c r="H64" i="7"/>
  <c r="F64" i="7"/>
  <c r="I64" i="7" s="1"/>
  <c r="H63" i="7"/>
  <c r="F63" i="7"/>
  <c r="I63" i="7" s="1"/>
  <c r="H62" i="7"/>
  <c r="F62" i="7"/>
  <c r="G52" i="7"/>
  <c r="E52" i="7"/>
  <c r="D52" i="7"/>
  <c r="C52" i="7"/>
  <c r="H50" i="7"/>
  <c r="F50" i="7"/>
  <c r="I50" i="7" s="1"/>
  <c r="H49" i="7"/>
  <c r="F49" i="7"/>
  <c r="I49" i="7" s="1"/>
  <c r="H48" i="7"/>
  <c r="F48" i="7"/>
  <c r="I48" i="7" s="1"/>
  <c r="H47" i="7"/>
  <c r="F47" i="7"/>
  <c r="I47" i="7" s="1"/>
  <c r="H46" i="7"/>
  <c r="F46" i="7"/>
  <c r="I46" i="7" s="1"/>
  <c r="H45" i="7"/>
  <c r="F45" i="7"/>
  <c r="I45" i="7" s="1"/>
  <c r="H44" i="7"/>
  <c r="F44" i="7"/>
  <c r="I44" i="7" s="1"/>
  <c r="H43" i="7"/>
  <c r="F43" i="7"/>
  <c r="I43" i="7" s="1"/>
  <c r="H42" i="7"/>
  <c r="F42" i="7"/>
  <c r="I42" i="7" s="1"/>
  <c r="H41" i="7"/>
  <c r="F41" i="7"/>
  <c r="I41" i="7" s="1"/>
  <c r="H40" i="7"/>
  <c r="F40" i="7"/>
  <c r="I40" i="7" s="1"/>
  <c r="H39" i="7"/>
  <c r="F39" i="7"/>
  <c r="I39" i="7" s="1"/>
  <c r="I38" i="7"/>
  <c r="H38" i="7"/>
  <c r="H37" i="7"/>
  <c r="F37" i="7"/>
  <c r="I37" i="7" s="1"/>
  <c r="H36" i="7"/>
  <c r="F36" i="7"/>
  <c r="I36" i="7" s="1"/>
  <c r="H35" i="7"/>
  <c r="F35" i="7"/>
  <c r="I35" i="7" s="1"/>
  <c r="H34" i="7"/>
  <c r="F34" i="7"/>
  <c r="I34" i="7" s="1"/>
  <c r="H33" i="7"/>
  <c r="F33" i="7"/>
  <c r="G30" i="7"/>
  <c r="E30" i="7"/>
  <c r="E136" i="7" s="1"/>
  <c r="D30" i="7"/>
  <c r="D136" i="7" s="1"/>
  <c r="C30" i="7"/>
  <c r="C136" i="7" s="1"/>
  <c r="H28" i="7"/>
  <c r="F28" i="7"/>
  <c r="I28" i="7" s="1"/>
  <c r="H27" i="7"/>
  <c r="F27" i="7"/>
  <c r="I27" i="7" s="1"/>
  <c r="H26" i="7"/>
  <c r="F26" i="7"/>
  <c r="I26" i="7" s="1"/>
  <c r="H25" i="7"/>
  <c r="F25" i="7"/>
  <c r="I25" i="7" s="1"/>
  <c r="H24" i="7"/>
  <c r="F24" i="7"/>
  <c r="I24" i="7" s="1"/>
  <c r="H23" i="7"/>
  <c r="F23" i="7"/>
  <c r="I23" i="7" s="1"/>
  <c r="H22" i="7"/>
  <c r="F22" i="7"/>
  <c r="I22" i="7" s="1"/>
  <c r="H21" i="7"/>
  <c r="F21" i="7"/>
  <c r="I21" i="7" s="1"/>
  <c r="H20" i="7"/>
  <c r="F20" i="7"/>
  <c r="I20" i="7" s="1"/>
  <c r="H19" i="7"/>
  <c r="F19" i="7"/>
  <c r="I19" i="7" s="1"/>
  <c r="H18" i="7"/>
  <c r="F18" i="7"/>
  <c r="I18" i="7" s="1"/>
  <c r="H17" i="7"/>
  <c r="F17" i="7"/>
  <c r="I17" i="7" s="1"/>
  <c r="H16" i="7"/>
  <c r="F16" i="7"/>
  <c r="I16" i="7" s="1"/>
  <c r="H15" i="7"/>
  <c r="F15" i="7"/>
  <c r="I15" i="7" s="1"/>
  <c r="H14" i="7"/>
  <c r="F14" i="7"/>
  <c r="I14" i="7" s="1"/>
  <c r="H13" i="7"/>
  <c r="F13" i="7"/>
  <c r="I13" i="7" s="1"/>
  <c r="H12" i="7"/>
  <c r="F12" i="7"/>
  <c r="I12" i="7" s="1"/>
  <c r="H11" i="7"/>
  <c r="F11" i="7"/>
  <c r="I11" i="7" s="1"/>
  <c r="H10" i="7"/>
  <c r="F10" i="7"/>
  <c r="I10" i="7" s="1"/>
  <c r="H9" i="7"/>
  <c r="F9" i="7"/>
  <c r="I9" i="7" s="1"/>
  <c r="G134" i="6"/>
  <c r="F134" i="6"/>
  <c r="E134" i="6"/>
  <c r="D134" i="6"/>
  <c r="C134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H103" i="6"/>
  <c r="G103" i="6"/>
  <c r="F103" i="6"/>
  <c r="E103" i="6"/>
  <c r="D103" i="6"/>
  <c r="C103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G78" i="6"/>
  <c r="I78" i="6" s="1"/>
  <c r="F78" i="6"/>
  <c r="E78" i="6"/>
  <c r="D78" i="6"/>
  <c r="C78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G53" i="6"/>
  <c r="E53" i="6"/>
  <c r="D53" i="6"/>
  <c r="C53" i="6"/>
  <c r="H51" i="6"/>
  <c r="F51" i="6"/>
  <c r="I51" i="6" s="1"/>
  <c r="H50" i="6"/>
  <c r="F50" i="6"/>
  <c r="I50" i="6" s="1"/>
  <c r="H49" i="6"/>
  <c r="F49" i="6"/>
  <c r="I49" i="6" s="1"/>
  <c r="H48" i="6"/>
  <c r="F48" i="6"/>
  <c r="I48" i="6" s="1"/>
  <c r="H47" i="6"/>
  <c r="F47" i="6"/>
  <c r="I47" i="6" s="1"/>
  <c r="H46" i="6"/>
  <c r="F46" i="6"/>
  <c r="I46" i="6" s="1"/>
  <c r="H45" i="6"/>
  <c r="F45" i="6"/>
  <c r="I45" i="6" s="1"/>
  <c r="H44" i="6"/>
  <c r="F44" i="6"/>
  <c r="I44" i="6" s="1"/>
  <c r="H43" i="6"/>
  <c r="F43" i="6"/>
  <c r="I43" i="6" s="1"/>
  <c r="H42" i="6"/>
  <c r="F42" i="6"/>
  <c r="I42" i="6" s="1"/>
  <c r="H41" i="6"/>
  <c r="F41" i="6"/>
  <c r="I41" i="6" s="1"/>
  <c r="H40" i="6"/>
  <c r="F40" i="6"/>
  <c r="I40" i="6" s="1"/>
  <c r="H39" i="6"/>
  <c r="F39" i="6"/>
  <c r="I39" i="6" s="1"/>
  <c r="H38" i="6"/>
  <c r="F38" i="6"/>
  <c r="I38" i="6" s="1"/>
  <c r="H37" i="6"/>
  <c r="F37" i="6"/>
  <c r="I37" i="6" s="1"/>
  <c r="H36" i="6"/>
  <c r="F36" i="6"/>
  <c r="I36" i="6" s="1"/>
  <c r="H35" i="6"/>
  <c r="F35" i="6"/>
  <c r="I35" i="6" s="1"/>
  <c r="I34" i="6"/>
  <c r="H34" i="6"/>
  <c r="H33" i="6"/>
  <c r="F33" i="6"/>
  <c r="G30" i="6"/>
  <c r="F30" i="6"/>
  <c r="E30" i="6"/>
  <c r="D30" i="6"/>
  <c r="D136" i="6" s="1"/>
  <c r="C30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F53" i="6" l="1"/>
  <c r="I53" i="6" s="1"/>
  <c r="E136" i="6"/>
  <c r="H53" i="6"/>
  <c r="H95" i="8"/>
  <c r="E122" i="8"/>
  <c r="C136" i="6"/>
  <c r="I30" i="6"/>
  <c r="H30" i="8"/>
  <c r="H70" i="8"/>
  <c r="F136" i="6"/>
  <c r="I103" i="6"/>
  <c r="H52" i="8"/>
  <c r="C122" i="8"/>
  <c r="F120" i="8"/>
  <c r="I134" i="6"/>
  <c r="F134" i="7"/>
  <c r="F30" i="8"/>
  <c r="I30" i="8" s="1"/>
  <c r="F95" i="8"/>
  <c r="I95" i="8" s="1"/>
  <c r="F52" i="7"/>
  <c r="I52" i="7" s="1"/>
  <c r="F77" i="7"/>
  <c r="I77" i="7" s="1"/>
  <c r="H77" i="7"/>
  <c r="F70" i="8"/>
  <c r="I70" i="8" s="1"/>
  <c r="F122" i="8"/>
  <c r="I120" i="8"/>
  <c r="I10" i="8"/>
  <c r="I33" i="8"/>
  <c r="I52" i="8"/>
  <c r="I56" i="8"/>
  <c r="I73" i="8"/>
  <c r="I98" i="8"/>
  <c r="G122" i="8"/>
  <c r="I134" i="7"/>
  <c r="F30" i="7"/>
  <c r="I30" i="7" s="1"/>
  <c r="H30" i="7"/>
  <c r="I33" i="7"/>
  <c r="H52" i="7"/>
  <c r="I62" i="7"/>
  <c r="F102" i="7"/>
  <c r="I102" i="7" s="1"/>
  <c r="H102" i="7"/>
  <c r="I112" i="7"/>
  <c r="H134" i="7"/>
  <c r="G136" i="7"/>
  <c r="H30" i="6"/>
  <c r="I33" i="6"/>
  <c r="H78" i="6"/>
  <c r="H134" i="6"/>
  <c r="G136" i="6"/>
  <c r="H122" i="8" l="1"/>
  <c r="I122" i="8"/>
  <c r="H136" i="7"/>
  <c r="F136" i="7"/>
  <c r="I136" i="7" s="1"/>
  <c r="H136" i="6"/>
  <c r="I136" i="6"/>
  <c r="E129" i="1"/>
  <c r="F129" i="1" s="1"/>
  <c r="D129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01" i="1" l="1"/>
  <c r="I101" i="1" s="1"/>
  <c r="F100" i="1"/>
  <c r="I100" i="1" s="1"/>
  <c r="F99" i="1"/>
  <c r="F98" i="1"/>
  <c r="F97" i="1"/>
  <c r="F96" i="1"/>
  <c r="F95" i="1"/>
  <c r="I95" i="1" s="1"/>
  <c r="F94" i="1"/>
  <c r="F93" i="1"/>
  <c r="F92" i="1"/>
  <c r="F91" i="1"/>
  <c r="F90" i="1"/>
  <c r="F89" i="1"/>
  <c r="I89" i="1" s="1"/>
  <c r="F88" i="1"/>
  <c r="I88" i="1" s="1"/>
  <c r="F87" i="1"/>
  <c r="F86" i="1"/>
  <c r="F85" i="1"/>
  <c r="F84" i="1"/>
  <c r="F83" i="1"/>
  <c r="F82" i="1"/>
  <c r="F81" i="1"/>
  <c r="F76" i="1"/>
  <c r="F72" i="1"/>
  <c r="F75" i="1"/>
  <c r="F74" i="1"/>
  <c r="F73" i="1"/>
  <c r="F71" i="1"/>
  <c r="F70" i="1"/>
  <c r="I70" i="1" s="1"/>
  <c r="F69" i="1"/>
  <c r="F68" i="1"/>
  <c r="I68" i="1" s="1"/>
  <c r="F67" i="1"/>
  <c r="F66" i="1"/>
  <c r="F65" i="1"/>
  <c r="F64" i="1"/>
  <c r="F63" i="1"/>
  <c r="I63" i="1" s="1"/>
  <c r="F28" i="1"/>
  <c r="F27" i="1"/>
  <c r="F26" i="1"/>
  <c r="F25" i="1"/>
  <c r="F24" i="1"/>
  <c r="F23" i="1"/>
  <c r="F22" i="1"/>
  <c r="F21" i="1"/>
  <c r="F20" i="1"/>
  <c r="F18" i="1"/>
  <c r="I18" i="1" s="1"/>
  <c r="F17" i="1"/>
  <c r="F16" i="1"/>
  <c r="F15" i="1"/>
  <c r="F14" i="1"/>
  <c r="F13" i="1"/>
  <c r="I13" i="1" s="1"/>
  <c r="F12" i="1"/>
  <c r="F11" i="1"/>
  <c r="F19" i="1"/>
  <c r="F10" i="1"/>
  <c r="F9" i="1"/>
  <c r="I9" i="1" s="1"/>
  <c r="F34" i="1"/>
  <c r="I34" i="1" s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44" i="1"/>
  <c r="F44" i="1"/>
  <c r="I44" i="1" s="1"/>
  <c r="H43" i="1"/>
  <c r="F43" i="1"/>
  <c r="I43" i="1" s="1"/>
  <c r="I81" i="1"/>
  <c r="F37" i="1"/>
  <c r="H94" i="1"/>
  <c r="H76" i="1"/>
  <c r="I76" i="1"/>
  <c r="I85" i="1"/>
  <c r="I86" i="1"/>
  <c r="I66" i="1"/>
  <c r="H66" i="1"/>
  <c r="C30" i="1"/>
  <c r="D30" i="1"/>
  <c r="E30" i="1"/>
  <c r="F49" i="1"/>
  <c r="I49" i="1" s="1"/>
  <c r="H49" i="1"/>
  <c r="F48" i="1"/>
  <c r="I48" i="1" s="1"/>
  <c r="H48" i="1"/>
  <c r="F47" i="1"/>
  <c r="I47" i="1" s="1"/>
  <c r="H47" i="1"/>
  <c r="F46" i="1"/>
  <c r="I46" i="1" s="1"/>
  <c r="H46" i="1"/>
  <c r="I15" i="1"/>
  <c r="H15" i="1"/>
  <c r="G30" i="1"/>
  <c r="I22" i="1"/>
  <c r="I19" i="1"/>
  <c r="I11" i="1"/>
  <c r="I14" i="1"/>
  <c r="I16" i="1"/>
  <c r="I17" i="1"/>
  <c r="I20" i="1"/>
  <c r="I21" i="1"/>
  <c r="I23" i="1"/>
  <c r="I24" i="1"/>
  <c r="I26" i="1"/>
  <c r="I27" i="1"/>
  <c r="I28" i="1"/>
  <c r="I99" i="1"/>
  <c r="I97" i="1"/>
  <c r="I96" i="1"/>
  <c r="I93" i="1"/>
  <c r="I91" i="1"/>
  <c r="I90" i="1"/>
  <c r="I87" i="1"/>
  <c r="I84" i="1"/>
  <c r="I83" i="1"/>
  <c r="I75" i="1"/>
  <c r="I74" i="1"/>
  <c r="I73" i="1"/>
  <c r="I69" i="1"/>
  <c r="I67" i="1"/>
  <c r="I65" i="1"/>
  <c r="I64" i="1"/>
  <c r="F51" i="1"/>
  <c r="I51" i="1" s="1"/>
  <c r="F50" i="1"/>
  <c r="I50" i="1" s="1"/>
  <c r="F45" i="1"/>
  <c r="I45" i="1" s="1"/>
  <c r="F41" i="1"/>
  <c r="I41" i="1" s="1"/>
  <c r="F42" i="1"/>
  <c r="I42" i="1" s="1"/>
  <c r="F40" i="1"/>
  <c r="I40" i="1" s="1"/>
  <c r="F38" i="1"/>
  <c r="I38" i="1" s="1"/>
  <c r="F36" i="1"/>
  <c r="I36" i="1" s="1"/>
  <c r="F35" i="1"/>
  <c r="I35" i="1" s="1"/>
  <c r="F39" i="1"/>
  <c r="I39" i="1" s="1"/>
  <c r="F33" i="1"/>
  <c r="I33" i="1" s="1"/>
  <c r="H100" i="1"/>
  <c r="H21" i="1"/>
  <c r="H14" i="1"/>
  <c r="G53" i="1"/>
  <c r="G78" i="1"/>
  <c r="G103" i="1"/>
  <c r="G134" i="1"/>
  <c r="C53" i="1"/>
  <c r="C78" i="1"/>
  <c r="C103" i="1"/>
  <c r="C134" i="1"/>
  <c r="E53" i="1"/>
  <c r="E78" i="1"/>
  <c r="E103" i="1"/>
  <c r="E134" i="1"/>
  <c r="D53" i="1"/>
  <c r="D78" i="1"/>
  <c r="D103" i="1"/>
  <c r="D134" i="1"/>
  <c r="H101" i="1"/>
  <c r="H99" i="1"/>
  <c r="I98" i="1"/>
  <c r="H98" i="1"/>
  <c r="H97" i="1"/>
  <c r="H96" i="1"/>
  <c r="H95" i="1"/>
  <c r="H93" i="1"/>
  <c r="I92" i="1"/>
  <c r="H92" i="1"/>
  <c r="H91" i="1"/>
  <c r="H90" i="1"/>
  <c r="H89" i="1"/>
  <c r="H88" i="1"/>
  <c r="H87" i="1"/>
  <c r="H86" i="1"/>
  <c r="H85" i="1"/>
  <c r="H84" i="1"/>
  <c r="H83" i="1"/>
  <c r="H82" i="1"/>
  <c r="H81" i="1"/>
  <c r="I72" i="1"/>
  <c r="H72" i="1"/>
  <c r="H75" i="1"/>
  <c r="H74" i="1"/>
  <c r="H73" i="1"/>
  <c r="I71" i="1"/>
  <c r="H71" i="1"/>
  <c r="H70" i="1"/>
  <c r="H69" i="1"/>
  <c r="H68" i="1"/>
  <c r="H67" i="1"/>
  <c r="H65" i="1"/>
  <c r="H64" i="1"/>
  <c r="H63" i="1"/>
  <c r="H51" i="1"/>
  <c r="H50" i="1"/>
  <c r="H45" i="1"/>
  <c r="H41" i="1"/>
  <c r="H42" i="1"/>
  <c r="H40" i="1"/>
  <c r="H38" i="1"/>
  <c r="I37" i="1"/>
  <c r="H37" i="1"/>
  <c r="H36" i="1"/>
  <c r="H35" i="1"/>
  <c r="H39" i="1"/>
  <c r="H34" i="1"/>
  <c r="H33" i="1"/>
  <c r="H28" i="1"/>
  <c r="H27" i="1"/>
  <c r="H26" i="1"/>
  <c r="I25" i="1"/>
  <c r="H25" i="1"/>
  <c r="H23" i="1"/>
  <c r="H20" i="1"/>
  <c r="H18" i="1"/>
  <c r="H24" i="1"/>
  <c r="H17" i="1"/>
  <c r="H16" i="1"/>
  <c r="H13" i="1"/>
  <c r="I12" i="1"/>
  <c r="H12" i="1"/>
  <c r="H11" i="1"/>
  <c r="H19" i="1"/>
  <c r="H22" i="1"/>
  <c r="I10" i="1"/>
  <c r="H10" i="1"/>
  <c r="H9" i="1"/>
  <c r="F134" i="1"/>
  <c r="F78" i="1"/>
  <c r="H30" i="1" l="1"/>
  <c r="F30" i="1"/>
  <c r="I30" i="1" s="1"/>
  <c r="C136" i="1"/>
  <c r="H134" i="1"/>
  <c r="H78" i="1"/>
  <c r="E136" i="1"/>
  <c r="I134" i="1"/>
  <c r="I78" i="1"/>
  <c r="H53" i="1"/>
  <c r="I94" i="1"/>
  <c r="D136" i="1"/>
  <c r="H103" i="1"/>
  <c r="G136" i="1"/>
  <c r="F103" i="1"/>
  <c r="I103" i="1" s="1"/>
  <c r="F53" i="1"/>
  <c r="I82" i="1"/>
  <c r="H136" i="1" l="1"/>
  <c r="I53" i="1"/>
  <c r="F136" i="1"/>
  <c r="I136" i="1" s="1"/>
</calcChain>
</file>

<file path=xl/sharedStrings.xml><?xml version="1.0" encoding="utf-8"?>
<sst xmlns="http://schemas.openxmlformats.org/spreadsheetml/2006/main" count="1609" uniqueCount="300">
  <si>
    <t xml:space="preserve"> </t>
  </si>
  <si>
    <t>REVENUE CATEGORIES (DOLLARS)</t>
  </si>
  <si>
    <t xml:space="preserve">                CHARITY CARE</t>
  </si>
  <si>
    <t>LIC</t>
  </si>
  <si>
    <t>MEDICAL</t>
  </si>
  <si>
    <t>ASSISTANCE #</t>
  </si>
  <si>
    <t>ADJUSTED</t>
  </si>
  <si>
    <t>REVENUE</t>
  </si>
  <si>
    <t>Auburn Regional Medical Center</t>
  </si>
  <si>
    <t xml:space="preserve">BHC Fairfax Hospital </t>
  </si>
  <si>
    <t>Evergreen Hospital Medical Center</t>
  </si>
  <si>
    <t>Harborview Medical Center</t>
  </si>
  <si>
    <t>Highline Community Hospital</t>
  </si>
  <si>
    <t>Northwest Hospital</t>
  </si>
  <si>
    <t>Overlake Hospital Medical Center</t>
  </si>
  <si>
    <t>Regional Hospital for Resp/Complex Care</t>
  </si>
  <si>
    <t>Saint Francis Community Hospital</t>
  </si>
  <si>
    <t>University of Washington Medical Center</t>
  </si>
  <si>
    <t>Valley Medical Center - Renton</t>
  </si>
  <si>
    <t>Virginia Mason Medical Center</t>
  </si>
  <si>
    <t>KING COUNTY TOTALS</t>
  </si>
  <si>
    <t>Cascade Valley Hospital</t>
  </si>
  <si>
    <t>Harrison Memorial Hospital</t>
  </si>
  <si>
    <t>Island Hospital</t>
  </si>
  <si>
    <t>Mary Bridge Children's Health Center</t>
  </si>
  <si>
    <t>Saint Clare Hospital</t>
  </si>
  <si>
    <t>Saint Joseph Medical Center - Tacoma</t>
  </si>
  <si>
    <t>Valley General Hospital - Monroe</t>
  </si>
  <si>
    <t>Whidbey General Hospital</t>
  </si>
  <si>
    <t>PUGET SOUND REGION TOTALS</t>
  </si>
  <si>
    <t>Capital Medical Center</t>
  </si>
  <si>
    <t>Grays Harbor Community Hospital</t>
  </si>
  <si>
    <t>Mason General Hospital</t>
  </si>
  <si>
    <t>Morton General Hospital</t>
  </si>
  <si>
    <t>PeaceHealth Saint John Medical Center</t>
  </si>
  <si>
    <t>Providence Centralia Hospital</t>
  </si>
  <si>
    <t>Providence Saint Peter Hospital</t>
  </si>
  <si>
    <t>Skyline Hospital</t>
  </si>
  <si>
    <t>SOUTHWEST WASH REGION TOTALS</t>
  </si>
  <si>
    <t>Central Washington Hospital</t>
  </si>
  <si>
    <t>Columbia Basin Hospital</t>
  </si>
  <si>
    <t>Coulee Community Hospital</t>
  </si>
  <si>
    <t>Kadlec Medical Center</t>
  </si>
  <si>
    <t>Kennewick General Hospital</t>
  </si>
  <si>
    <t>Lake Chelan Community Hospital</t>
  </si>
  <si>
    <t>Lourdes Counseling Center</t>
  </si>
  <si>
    <t>Lourdes Medical Center</t>
  </si>
  <si>
    <t>Mid Valley Hospital</t>
  </si>
  <si>
    <t>North Valley Hospital</t>
  </si>
  <si>
    <t>Okanogan-Douglas Hospital</t>
  </si>
  <si>
    <t>Quincy Valley Hospital</t>
  </si>
  <si>
    <t>Samaritan Hospital</t>
  </si>
  <si>
    <t>Sunnyside Community Hospital</t>
  </si>
  <si>
    <t>Yakima Valley Memorial Hospital</t>
  </si>
  <si>
    <t>CENTRAL WASH REGION TOTALS</t>
  </si>
  <si>
    <t>Dayton General Hospital</t>
  </si>
  <si>
    <t>Ferry County Memorial Hospital</t>
  </si>
  <si>
    <t>Garfield County Memorial Hospital</t>
  </si>
  <si>
    <t>Newport Community Hospital</t>
  </si>
  <si>
    <t>Odesssa Memorial Hospital</t>
  </si>
  <si>
    <t>Othello Community Hospital</t>
  </si>
  <si>
    <t>Saint Luke's Rehabilatation Institute</t>
  </si>
  <si>
    <t>Walla Walla General Hospital</t>
  </si>
  <si>
    <t>EASTERN WASH REGION TOTALS</t>
  </si>
  <si>
    <t>Source: Washington Department of Health</t>
  </si>
  <si>
    <t>Tacoma General Allenmore Hospital</t>
  </si>
  <si>
    <t>Seattle Cancer Care Alliance</t>
  </si>
  <si>
    <t>Wenatchee Valley Hospital</t>
  </si>
  <si>
    <t>CENTRAL WASHINGTON REGION (N=21)</t>
  </si>
  <si>
    <t xml:space="preserve">       TOTAL REVENUE, ADJUSTED REVENUE, AND AMOUNT OF CHARITY CARE AS A PERCENT OF TOTAL REVENUE AND </t>
  </si>
  <si>
    <t>Snoqualmie Valley Hospital</t>
  </si>
  <si>
    <t>Toppenish Community Hospital</t>
  </si>
  <si>
    <t>Yakima Regional Medical Center</t>
  </si>
  <si>
    <t>KING COUNTY  (N=20)</t>
  </si>
  <si>
    <t xml:space="preserve"> REGION /HOSPITAL </t>
  </si>
  <si>
    <t>Skagit Valley Hospital</t>
  </si>
  <si>
    <t>United General Hospital</t>
  </si>
  <si>
    <t>STATEWIDE TOTALS (N=94)</t>
  </si>
  <si>
    <t>Legacy Salmon Creek Hospital</t>
  </si>
  <si>
    <t>SOUTHWEST WASHINGTON REGION (N=14)</t>
  </si>
  <si>
    <t>Seattle Children's Hospital</t>
  </si>
  <si>
    <t>Swedish Medical Center - Cherry Hill</t>
  </si>
  <si>
    <t>Providence Regional Medical Center - Everett</t>
  </si>
  <si>
    <t>PeaceHealth Saint Joseph Hospital - Bellingham</t>
  </si>
  <si>
    <t>Providence Holy Family Hospital</t>
  </si>
  <si>
    <t>Providence Mount Carmel Hospital</t>
  </si>
  <si>
    <t>Providence Sacred Heart Medical Center</t>
  </si>
  <si>
    <t>Providence Saint Joseph's Hospital of Chewelah</t>
  </si>
  <si>
    <t>Providence Saint Mary Medical Center</t>
  </si>
  <si>
    <t>Pullman Regional Hospital</t>
  </si>
  <si>
    <t>TOTAL REVENUE</t>
  </si>
  <si>
    <t>(LESS) MEDICARE REVENUE</t>
  </si>
  <si>
    <t>(LESS) MEDICAL ASSISTANCE REVENUE</t>
  </si>
  <si>
    <t>ADJUSTED REVENUE</t>
  </si>
  <si>
    <t>CHARITY CARE</t>
  </si>
  <si>
    <t>% OF TOTAL REV</t>
  </si>
  <si>
    <t>% OF ADJ     REV</t>
  </si>
  <si>
    <t>Klickitat Valley Hospital</t>
  </si>
  <si>
    <t>NO.</t>
  </si>
  <si>
    <t>Navos (West Seattle Psychiatric Hospital)</t>
  </si>
  <si>
    <t>Willapa Harbor Hospital</t>
  </si>
  <si>
    <t>Jefferson Healthcare</t>
  </si>
  <si>
    <t>Cascade Medical Center</t>
  </si>
  <si>
    <t>Saint Anthony Hospital</t>
  </si>
  <si>
    <t>Swedish Edmonds</t>
  </si>
  <si>
    <t>East Adams Rural Hospital</t>
  </si>
  <si>
    <t>Lincoln Hospital</t>
  </si>
  <si>
    <t>PUGET SOUND REGION (Less King Co. N=19)</t>
  </si>
  <si>
    <t>EASTERN WASHINGTON REGION (N=20)</t>
  </si>
  <si>
    <t>Kindred Hospital Seattle</t>
  </si>
  <si>
    <t>Mark Reed Hospital</t>
  </si>
  <si>
    <t>Swedish Health Services - First Hill</t>
  </si>
  <si>
    <t>MultiCare Good Samaritan Hospital</t>
  </si>
  <si>
    <t>Olympic Medical Center</t>
  </si>
  <si>
    <t>PeaceHealth Southwest Medical Center</t>
  </si>
  <si>
    <t>Saint Elizabeth Hospital (formerly Enumclaw)</t>
  </si>
  <si>
    <t>Valley Hospital</t>
  </si>
  <si>
    <t>Whitman Medical Center</t>
  </si>
  <si>
    <t>Deaconess Hospital</t>
  </si>
  <si>
    <t>Kittitas Valley Hospital</t>
  </si>
  <si>
    <t xml:space="preserve">      ADJUSTED  REVENUE  FOR WASHINGTON HOSPITALS WITH FISCAL YEARS ENDING DURING CALENDAR YEAR 2010</t>
  </si>
  <si>
    <t>`</t>
  </si>
  <si>
    <t>Forks Community Hospital*</t>
  </si>
  <si>
    <t>Ocean Beach Hospital*</t>
  </si>
  <si>
    <t>PMH Medical Center*</t>
  </si>
  <si>
    <t>Tri-State Memorial Hospital*</t>
  </si>
  <si>
    <t>Tri-State Memorial Hospital</t>
  </si>
  <si>
    <t>*based on quarterly reports</t>
  </si>
  <si>
    <t xml:space="preserve">      ADJUSTED  REVENUE  FOR WASHINGTON HOSPITALS WITH FISCAL YEARS ENDING DURING CALENDAR YEAR 2009</t>
  </si>
  <si>
    <t>Enumclaw Community Hospital</t>
  </si>
  <si>
    <t>Forks Community Hospital</t>
  </si>
  <si>
    <t>Good Samaritan Hospital</t>
  </si>
  <si>
    <t>Olympic Memorial Hospital</t>
  </si>
  <si>
    <t>Ocean Beach Hospital</t>
  </si>
  <si>
    <t>Southwest Medical Center</t>
  </si>
  <si>
    <t>Kittitas Valley Hospital*</t>
  </si>
  <si>
    <t>Prosser Memorial Hospital**</t>
  </si>
  <si>
    <t>Deaconess Medical Center</t>
  </si>
  <si>
    <t xml:space="preserve">Valley Hospital and Medical Center </t>
  </si>
  <si>
    <t>Whitman Community Hospital</t>
  </si>
  <si>
    <t>*estimated based on quarterly reports</t>
  </si>
  <si>
    <t>**estimated-based on preliminary year-end report</t>
  </si>
  <si>
    <t xml:space="preserve">      ADJUSTED  REVENUE  FOR WASHINGTON HOSPITALS WITH FISCAL YEARS ENDING DURING CALENDAR YEAR 2008</t>
  </si>
  <si>
    <t>Swedish Health Services</t>
  </si>
  <si>
    <t>PUGET SOUND REGION (Less King Co. N=18)</t>
  </si>
  <si>
    <t>Stevens Healthcare</t>
  </si>
  <si>
    <t>Prosser Memorial Hospital*</t>
  </si>
  <si>
    <t>EASTERN WASHINGTON REGION (N=21)</t>
  </si>
  <si>
    <t>Deer Park Health Center &amp; Hospital</t>
  </si>
  <si>
    <t>East Adams Rural Hospital*</t>
  </si>
  <si>
    <t>Lincoln Hospital*</t>
  </si>
  <si>
    <t>*estimated-based on preliminary year-end report</t>
  </si>
  <si>
    <t xml:space="preserve">      ADJUSTED  REVENUE  FOR WASHINGTON HOSPITALS WITH FISCAL YEARS ENDING DURING CALENDAR YEAR 2007</t>
  </si>
  <si>
    <t>#</t>
  </si>
  <si>
    <t>West Seattle Psychiatric Hospital</t>
  </si>
  <si>
    <t>Klickitat Valley Hospital*</t>
  </si>
  <si>
    <t>Prosser Memorial Hospital</t>
  </si>
  <si>
    <t xml:space="preserve"> # Includes Medicaid and other state-sponsored programs</t>
  </si>
  <si>
    <t>* Klickitat Valley values are estimates</t>
  </si>
  <si>
    <t xml:space="preserve">TOTAL REVENUE, ADJUSTED REVENUE, AND AMOUNT OF CHARITY CARE AS A PERCENT OF TOTAL REVENUE AND </t>
  </si>
  <si>
    <t>ADJUSTED  REVENUE  FOR WASHINGTON HOSPITALS WITH FISCAL YEARS ENDING DURING CALENDAR YEAR 2011</t>
  </si>
  <si>
    <t>(LESS) MEDICAID REVENUE</t>
  </si>
  <si>
    <t>Navos</t>
  </si>
  <si>
    <t>Regional Hospital</t>
  </si>
  <si>
    <t>Saint Elizabeth Hospital</t>
  </si>
  <si>
    <t>Swedish Issaquah</t>
  </si>
  <si>
    <t>Swedish Medical Center - First Hill</t>
  </si>
  <si>
    <t>Providence Regional Medical Center Everett</t>
  </si>
  <si>
    <t xml:space="preserve">      ADJUSTED  REVENUE  FOR WASHINGTON HOSPITALS WITH FISCAL YEARS ENDING DURING CALENDAR YEAR 2011</t>
  </si>
  <si>
    <t>Willapa Harbor Hospital*</t>
  </si>
  <si>
    <t>Wenatchee Valley Hospital*</t>
  </si>
  <si>
    <t>Walla Walla General Hospital*</t>
  </si>
  <si>
    <t>STATEWIDE TOTALS (N=95)</t>
  </si>
  <si>
    <t>ADJUSTED  REVENUE  FOR WASHINGTON HOSPITALS WITH FISCAL YEARS ENDING DURING CALENDAR YEAR 2012</t>
  </si>
  <si>
    <t>KING COUNTY  (N=21)</t>
  </si>
  <si>
    <t>BHC Fairfax Hospital</t>
  </si>
  <si>
    <t>Hospital Late in Reporting to Department of Health</t>
  </si>
  <si>
    <t xml:space="preserve">      ADJUSTED  REVENUE  FOR WASHINGTON HOSPITALS WITH FISCAL YEARS ENDING DURING CALENDAR YEAR 2012</t>
  </si>
  <si>
    <t>Summit Pacific Medical Center</t>
  </si>
  <si>
    <t>PMH Medical Center</t>
  </si>
  <si>
    <t>Three Rivers Hospital</t>
  </si>
  <si>
    <t>Providence Saint Joseph's Hospital</t>
  </si>
  <si>
    <t>Shriner Hospital for Children - Spokane</t>
  </si>
  <si>
    <t>STATEWIDE TOTALS (N=96)</t>
  </si>
  <si>
    <t>*Hospital late in reportingt final data to Department of Health. Amounts displayed are estimates calculated from quarterly reports.</t>
  </si>
  <si>
    <t xml:space="preserve">Total Patient Service Revenue, Adjusted Patient Service Revenue, and Amount of Charity Care as a Percent </t>
  </si>
  <si>
    <t xml:space="preserve"> for Washington Hospital Fiscal Years Ending During Calendar Year 2014</t>
  </si>
  <si>
    <t>Revenue Categories - Patient Service Revenue - (Billed Charges)</t>
  </si>
  <si>
    <t>Lic. No</t>
  </si>
  <si>
    <t xml:space="preserve"> Region/Hospital</t>
  </si>
  <si>
    <t>Total Patient Service Revenue</t>
  </si>
  <si>
    <t>(Less) Medicare Revenue</t>
  </si>
  <si>
    <t>(Less) Medicaid Revenue</t>
  </si>
  <si>
    <t>Adjusted Patient Service Revenue</t>
  </si>
  <si>
    <t>Charity Care</t>
  </si>
  <si>
    <t>Charity Care 
as a % of 
Total Patientt Service Revenue</t>
  </si>
  <si>
    <t>Charity Care 
as a % of 
Adjusted Patient Service  Revenue</t>
  </si>
  <si>
    <t>KING COUNTY  (N=22)</t>
  </si>
  <si>
    <t>Cascade Behavioral Health</t>
  </si>
  <si>
    <t>CHI/Highline Community Hospital</t>
  </si>
  <si>
    <t>CHI/Regional Hospital</t>
  </si>
  <si>
    <t>CHI/Saint Elizabeth Hospital</t>
  </si>
  <si>
    <t>CHI/Saint Francis Community Hospital</t>
  </si>
  <si>
    <t>EvergreenHealth/Kirkland</t>
  </si>
  <si>
    <t>MultiCare/Auburn Regional Medical Center</t>
  </si>
  <si>
    <t>Providence/Swedish - Cherry Hill</t>
  </si>
  <si>
    <t>Providence/Swedish - First Hill</t>
  </si>
  <si>
    <t>Providence/Swedish - Issaquah</t>
  </si>
  <si>
    <t>UHS/BHC Fairfax Hospital</t>
  </si>
  <si>
    <t>UW Medicine/Harborview Medical Center</t>
  </si>
  <si>
    <t>UW Medicine/Northwest Hospital</t>
  </si>
  <si>
    <t>UW Medicine/University of Washington</t>
  </si>
  <si>
    <t>UW Medicine/Valley Medical Center</t>
  </si>
  <si>
    <t>PUGET SOUND REGION (Less King Co. N=21)</t>
  </si>
  <si>
    <t>CHI/Harrison Memorial Hospital</t>
  </si>
  <si>
    <t>CHI/Saint Anthony Hospital</t>
  </si>
  <si>
    <t>CHI/Saint Clare Hospital</t>
  </si>
  <si>
    <t>CHI/Saint Joseph Medical Center - Tacoma</t>
  </si>
  <si>
    <t>EvergreenHealth/Monroe</t>
  </si>
  <si>
    <t>MultiCare/Good Samaritan Hospital</t>
  </si>
  <si>
    <t>MultiCare/Mary Bridge Children's Health</t>
  </si>
  <si>
    <t>MultiCare/Tacoma General - Allenmore</t>
  </si>
  <si>
    <t>PeaceHealth/Peace Island Medical Center</t>
  </si>
  <si>
    <t>PeaceHealth/Saint Joseph Hospital</t>
  </si>
  <si>
    <t>PeaceHealth/United General Hospital</t>
  </si>
  <si>
    <t>Providence/Regional Medical Center Everett</t>
  </si>
  <si>
    <t>Providence/Swedish - Edmonds</t>
  </si>
  <si>
    <t>UHS/BHC Fairfax Hospital - North</t>
  </si>
  <si>
    <t>Capella/Capital Medical Center</t>
  </si>
  <si>
    <t>Legacy/Salmon Creek Hospital</t>
  </si>
  <si>
    <t>PeaceHealth/Saint John Medical Center</t>
  </si>
  <si>
    <t>PeaceHealth/Southwest Medical Center</t>
  </si>
  <si>
    <t>Providence/Centralia Hospital</t>
  </si>
  <si>
    <t>Providence/Saint Peter Hospital</t>
  </si>
  <si>
    <t>Ascension/Lourdes Counseling Center</t>
  </si>
  <si>
    <t>Ascension/Lourdes Medical Center</t>
  </si>
  <si>
    <t>CHS/Toppenish Community Hospital</t>
  </si>
  <si>
    <t>CHS/Yakima Regional Medical Center</t>
  </si>
  <si>
    <t>Confluence/Central Washington Hospital</t>
  </si>
  <si>
    <t>Confluence/Wenatchee Valley Hospital</t>
  </si>
  <si>
    <t>Providence/Kadlec Medical Center</t>
  </si>
  <si>
    <t>Trios Health</t>
  </si>
  <si>
    <t>Adventist West/Walla Walla General Hospital</t>
  </si>
  <si>
    <t>CHS/Deaconess Hospital</t>
  </si>
  <si>
    <t>CHS/Valley Hospital</t>
  </si>
  <si>
    <t>Providence/Holy Family Hospital</t>
  </si>
  <si>
    <t>Providence/Mount Carmel Hospital</t>
  </si>
  <si>
    <t>Providence/Sacred Heart Medical Center</t>
  </si>
  <si>
    <t>Providence/Saint Joseph's Hospital</t>
  </si>
  <si>
    <t>Providence/Saint Mary Medical Center</t>
  </si>
  <si>
    <t>Shriners Hospital for Children - Spokane</t>
  </si>
  <si>
    <t>STATEWIDE TOTALS (N=99)</t>
  </si>
  <si>
    <t>**Hospital year-end report submitted but not complete. Amounts displayed are estimates calculated from quarterly reports.</t>
  </si>
  <si>
    <t>Updated 03/28/2016</t>
  </si>
  <si>
    <t xml:space="preserve"> for Washington Hospital Fiscal Years Ending During Calendar Year 2013</t>
  </si>
  <si>
    <t>Auburn Regional Medical Center#</t>
  </si>
  <si>
    <t>BHC Fairfax Hospital##</t>
  </si>
  <si>
    <t>Highline Community Hospital#</t>
  </si>
  <si>
    <t>Regional Hospital##</t>
  </si>
  <si>
    <t>Snoqualmie Valley Hospital##</t>
  </si>
  <si>
    <t>Swedish Issaquah#</t>
  </si>
  <si>
    <t>PUGET SOUND REGION (Less King Co. N=20)</t>
  </si>
  <si>
    <t>PeaceHealth Peace Island Medical Center*</t>
  </si>
  <si>
    <t>PeaceHealth Saint Joseph Hospital</t>
  </si>
  <si>
    <t>United General Hospital##</t>
  </si>
  <si>
    <t>Whidbey General Hospital##</t>
  </si>
  <si>
    <t>Capital Medical Center#</t>
  </si>
  <si>
    <t>Klickitat Valley Hospital**</t>
  </si>
  <si>
    <t>Ocean Beach Hospital##</t>
  </si>
  <si>
    <t>Summit Pacific Medical Center##</t>
  </si>
  <si>
    <t>Coulee Community Hospital#</t>
  </si>
  <si>
    <t>Kennewick General Hospital#</t>
  </si>
  <si>
    <t>Lake Chelan Community Hospital#</t>
  </si>
  <si>
    <t>Sunnyside Community Hospital*</t>
  </si>
  <si>
    <t>Lincoln Hospital#</t>
  </si>
  <si>
    <t>Newport Community Hospital##</t>
  </si>
  <si>
    <t>Providence Saint Joseph's Hospital#</t>
  </si>
  <si>
    <t>Tri-State Memorial Hospital#</t>
  </si>
  <si>
    <t>STATEWIDE TOTALS (N=97)</t>
  </si>
  <si>
    <t>#Values updated 3/2015 with returned year-end reports.</t>
  </si>
  <si>
    <t>##Values updated 3/2016 with returned year-end reports.</t>
  </si>
  <si>
    <t>Regional Hospital#</t>
  </si>
  <si>
    <t>#Missing values updated 03/2016</t>
  </si>
  <si>
    <t>Whidbey General Hospital#</t>
  </si>
  <si>
    <t>Providence Saint Mary Medical Center#</t>
  </si>
  <si>
    <t>Updated 09/09/2016</t>
  </si>
  <si>
    <t xml:space="preserve"> for Washington Hospital Fiscal Years Ending During Calendar Year 2015</t>
  </si>
  <si>
    <t>Charity Care 
as a % of 
Total Patient Service Revenue</t>
  </si>
  <si>
    <t>MultiCare/Auburn Regional Medical Center*</t>
  </si>
  <si>
    <t>MultiCare/Tacoma General - Allenmore*</t>
  </si>
  <si>
    <t>Confluence/Central Washington Hospital*</t>
  </si>
  <si>
    <t>Adventist West/Walla Walla General Hospital*</t>
  </si>
  <si>
    <t>*Hospital late in reporting final data to Department of Health. Amounts displayed are estimates calculated from quarterly reports.</t>
  </si>
  <si>
    <t>Updated 11/02/2017</t>
  </si>
  <si>
    <t xml:space="preserve"> for Washington Hospital Fiscal Years Ending During Calendar Year 2016</t>
  </si>
  <si>
    <t xml:space="preserve"> Hospital Late in Reporting to Department of Health </t>
  </si>
  <si>
    <t>PUGET SOUND REGION (Less King Co. N=22)</t>
  </si>
  <si>
    <t>UHS/BHC Fairfax Hospital - Monroe</t>
  </si>
  <si>
    <t>Whidbey General Hospital**</t>
  </si>
  <si>
    <t>**Hospital late in reporting final data to Deparment of Health. Amounts displayed are estimates calculated from audited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</si>
</sst>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)"/>
    <numFmt numFmtId="167" formatCode="_(* #,##0_);_(* \(#,##0\);_(* &quot;-&quot;??_);_(@_)"/>
  </numFmts>
  <fonts count="25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G Times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name val="Courier"/>
      <family val="3"/>
    </font>
    <font>
      <b/>
      <sz val="8"/>
      <name val="Times New Roman"/>
      <family val="1"/>
    </font>
    <font>
      <sz val="8"/>
      <color indexed="12"/>
      <name val="CG Times"/>
      <family val="1"/>
    </font>
    <font>
      <sz val="9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sz val="9"/>
      <color indexed="9"/>
      <name val="Microsoft Sans Serif"/>
      <family val="2"/>
    </font>
    <font>
      <sz val="10"/>
      <color indexed="9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12"/>
      <name val="Courier"/>
      <family val="3"/>
    </font>
    <font>
      <sz val="8"/>
      <color theme="1"/>
      <name val="Times New Roman"/>
      <family val="2"/>
    </font>
    <font>
      <b/>
      <sz val="11"/>
      <name val="Times New Roman"/>
      <family val="1"/>
    </font>
    <font>
      <sz val="10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2">
    <xf numFmtId="164" fontId="0" fillId="0" borderId="0"/>
    <xf numFmtId="43" fontId="2" fillId="0" borderId="0" applyFont="0" applyFill="0" applyBorder="0" applyAlignment="0" applyProtection="0"/>
    <xf numFmtId="164" fontId="7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37" fontId="21" fillId="0" borderId="0"/>
    <xf numFmtId="37" fontId="21" fillId="0" borderId="0"/>
    <xf numFmtId="0" fontId="22" fillId="0" borderId="0"/>
    <xf numFmtId="37" fontId="21" fillId="0" borderId="0"/>
    <xf numFmtId="0" fontId="22" fillId="5" borderId="13" applyNumberFormat="0" applyFont="0" applyAlignment="0" applyProtection="0"/>
    <xf numFmtId="9" fontId="2" fillId="0" borderId="0" applyFont="0" applyFill="0" applyBorder="0" applyAlignment="0" applyProtection="0"/>
  </cellStyleXfs>
  <cellXfs count="413">
    <xf numFmtId="164" fontId="0" fillId="0" borderId="0" xfId="0"/>
    <xf numFmtId="164" fontId="3" fillId="0" borderId="0" xfId="0" applyNumberFormat="1" applyFont="1" applyBorder="1" applyAlignment="1" applyProtection="1">
      <alignment horizontal="center"/>
    </xf>
    <xf numFmtId="164" fontId="4" fillId="0" borderId="0" xfId="0" quotePrefix="1" applyNumberFormat="1" applyFont="1" applyBorder="1" applyAlignment="1" applyProtection="1">
      <alignment horizontal="left"/>
    </xf>
    <xf numFmtId="164" fontId="4" fillId="0" borderId="0" xfId="0" quotePrefix="1" applyNumberFormat="1" applyFont="1" applyBorder="1" applyAlignment="1" applyProtection="1">
      <alignment horizontal="center"/>
    </xf>
    <xf numFmtId="37" fontId="4" fillId="0" borderId="0" xfId="0" applyNumberFormat="1" applyFont="1" applyBorder="1" applyProtection="1"/>
    <xf numFmtId="10" fontId="4" fillId="0" borderId="0" xfId="0" applyNumberFormat="1" applyFont="1" applyBorder="1" applyProtection="1"/>
    <xf numFmtId="164" fontId="4" fillId="0" borderId="0" xfId="0" applyNumberFormat="1" applyFont="1" applyBorder="1" applyAlignment="1" applyProtection="1">
      <alignment horizontal="left"/>
    </xf>
    <xf numFmtId="164" fontId="4" fillId="0" borderId="0" xfId="0" applyFont="1" applyBorder="1"/>
    <xf numFmtId="37" fontId="4" fillId="0" borderId="0" xfId="0" applyNumberFormat="1" applyFont="1"/>
    <xf numFmtId="37" fontId="4" fillId="0" borderId="0" xfId="0" applyNumberFormat="1" applyFont="1" applyBorder="1"/>
    <xf numFmtId="164" fontId="4" fillId="0" borderId="0" xfId="0" quotePrefix="1" applyNumberFormat="1" applyFont="1" applyBorder="1" applyAlignment="1" applyProtection="1"/>
    <xf numFmtId="164" fontId="6" fillId="2" borderId="1" xfId="0" applyFont="1" applyFill="1" applyBorder="1"/>
    <xf numFmtId="164" fontId="6" fillId="2" borderId="1" xfId="0" applyNumberFormat="1" applyFon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left"/>
    </xf>
    <xf numFmtId="37" fontId="4" fillId="0" borderId="2" xfId="0" applyNumberFormat="1" applyFont="1" applyBorder="1" applyProtection="1"/>
    <xf numFmtId="10" fontId="4" fillId="0" borderId="2" xfId="0" applyNumberFormat="1" applyFont="1" applyBorder="1" applyProtection="1"/>
    <xf numFmtId="164" fontId="5" fillId="0" borderId="0" xfId="0" applyNumberFormat="1" applyFont="1" applyBorder="1" applyAlignment="1" applyProtection="1">
      <alignment horizontal="left"/>
    </xf>
    <xf numFmtId="164" fontId="5" fillId="0" borderId="0" xfId="0" quotePrefix="1" applyNumberFormat="1" applyFont="1" applyBorder="1" applyAlignment="1" applyProtection="1">
      <alignment horizontal="left"/>
    </xf>
    <xf numFmtId="164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NumberFormat="1" applyFont="1" applyFill="1"/>
    <xf numFmtId="37" fontId="4" fillId="0" borderId="0" xfId="0" applyNumberFormat="1" applyFont="1" applyFill="1" applyBorder="1"/>
    <xf numFmtId="10" fontId="4" fillId="0" borderId="0" xfId="0" applyNumberFormat="1" applyFont="1" applyFill="1" applyBorder="1" applyProtection="1"/>
    <xf numFmtId="164" fontId="3" fillId="0" borderId="0" xfId="0" applyNumberFormat="1" applyFont="1" applyAlignment="1" applyProtection="1">
      <alignment horizontal="center"/>
    </xf>
    <xf numFmtId="164" fontId="7" fillId="0" borderId="0" xfId="0" applyFont="1"/>
    <xf numFmtId="3" fontId="4" fillId="0" borderId="0" xfId="0" applyNumberFormat="1" applyFont="1" applyBorder="1" applyProtection="1">
      <protection locked="0"/>
    </xf>
    <xf numFmtId="37" fontId="4" fillId="0" borderId="0" xfId="1" applyNumberFormat="1" applyFont="1" applyBorder="1" applyProtection="1">
      <protection locked="0"/>
    </xf>
    <xf numFmtId="164" fontId="4" fillId="3" borderId="0" xfId="0" quotePrefix="1" applyNumberFormat="1" applyFont="1" applyFill="1" applyBorder="1" applyAlignment="1" applyProtection="1">
      <alignment horizontal="center"/>
    </xf>
    <xf numFmtId="164" fontId="7" fillId="0" borderId="0" xfId="0" applyFont="1" applyFill="1"/>
    <xf numFmtId="164" fontId="3" fillId="0" borderId="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7" fillId="0" borderId="0" xfId="0" applyFont="1" applyAlignment="1">
      <alignment horizontal="center"/>
    </xf>
    <xf numFmtId="164" fontId="4" fillId="0" borderId="0" xfId="0" quotePrefix="1" applyFont="1" applyBorder="1" applyAlignment="1">
      <alignment horizontal="left"/>
    </xf>
    <xf numFmtId="164" fontId="3" fillId="0" borderId="0" xfId="0" applyNumberFormat="1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/>
    <xf numFmtId="164" fontId="4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quotePrefix="1" applyFont="1" applyFill="1" applyBorder="1" applyAlignment="1">
      <alignment horizontal="left"/>
    </xf>
    <xf numFmtId="164" fontId="7" fillId="0" borderId="0" xfId="2" applyFont="1"/>
    <xf numFmtId="164" fontId="6" fillId="2" borderId="1" xfId="2" applyNumberFormat="1" applyFont="1" applyFill="1" applyBorder="1" applyAlignment="1" applyProtection="1">
      <alignment horizontal="center"/>
    </xf>
    <xf numFmtId="164" fontId="7" fillId="0" borderId="0" xfId="2"/>
    <xf numFmtId="164" fontId="6" fillId="2" borderId="1" xfId="2" applyFont="1" applyFill="1" applyBorder="1"/>
    <xf numFmtId="164" fontId="3" fillId="0" borderId="0" xfId="2" applyFont="1" applyBorder="1" applyAlignment="1">
      <alignment horizontal="center"/>
    </xf>
    <xf numFmtId="164" fontId="5" fillId="0" borderId="0" xfId="2" applyNumberFormat="1" applyFont="1" applyBorder="1" applyAlignment="1" applyProtection="1">
      <alignment horizontal="left"/>
    </xf>
    <xf numFmtId="164" fontId="4" fillId="0" borderId="0" xfId="2" quotePrefix="1" applyNumberFormat="1" applyFont="1" applyBorder="1" applyAlignment="1" applyProtection="1">
      <alignment horizontal="center"/>
    </xf>
    <xf numFmtId="165" fontId="3" fillId="0" borderId="0" xfId="2" applyNumberFormat="1" applyFont="1" applyAlignment="1" applyProtection="1">
      <alignment horizontal="center"/>
      <protection locked="0"/>
    </xf>
    <xf numFmtId="164" fontId="4" fillId="0" borderId="0" xfId="2" quotePrefix="1" applyNumberFormat="1" applyFont="1" applyBorder="1" applyAlignment="1" applyProtection="1">
      <alignment horizontal="left"/>
    </xf>
    <xf numFmtId="37" fontId="4" fillId="0" borderId="0" xfId="2" applyNumberFormat="1" applyFont="1"/>
    <xf numFmtId="37" fontId="4" fillId="0" borderId="0" xfId="2" applyNumberFormat="1" applyFont="1" applyBorder="1" applyProtection="1"/>
    <xf numFmtId="10" fontId="4" fillId="0" borderId="0" xfId="2" applyNumberFormat="1" applyFont="1" applyBorder="1" applyProtection="1"/>
    <xf numFmtId="37" fontId="3" fillId="0" borderId="0" xfId="2" applyNumberFormat="1" applyFont="1" applyAlignment="1" applyProtection="1">
      <alignment horizontal="center"/>
    </xf>
    <xf numFmtId="164" fontId="4" fillId="0" borderId="0" xfId="2" applyNumberFormat="1" applyFont="1" applyBorder="1" applyAlignment="1" applyProtection="1">
      <alignment horizontal="left"/>
    </xf>
    <xf numFmtId="164" fontId="3" fillId="0" borderId="0" xfId="2" applyNumberFormat="1" applyFont="1" applyAlignment="1" applyProtection="1">
      <alignment horizontal="center"/>
    </xf>
    <xf numFmtId="164" fontId="3" fillId="0" borderId="0" xfId="2" applyNumberFormat="1" applyFont="1" applyAlignment="1" applyProtection="1">
      <alignment horizontal="center"/>
      <protection locked="0"/>
    </xf>
    <xf numFmtId="164" fontId="3" fillId="0" borderId="0" xfId="2" applyNumberFormat="1" applyFont="1" applyBorder="1" applyAlignment="1" applyProtection="1">
      <alignment horizontal="center"/>
      <protection locked="0"/>
    </xf>
    <xf numFmtId="164" fontId="4" fillId="0" borderId="0" xfId="2" quotePrefix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center"/>
    </xf>
    <xf numFmtId="164" fontId="3" fillId="0" borderId="0" xfId="2" applyNumberFormat="1" applyFont="1" applyFill="1" applyBorder="1" applyAlignment="1" applyProtection="1">
      <alignment horizontal="center"/>
    </xf>
    <xf numFmtId="37" fontId="3" fillId="0" borderId="0" xfId="2" applyNumberFormat="1" applyFont="1" applyAlignment="1" applyProtection="1">
      <alignment horizontal="center"/>
      <protection locked="0"/>
    </xf>
    <xf numFmtId="164" fontId="4" fillId="0" borderId="0" xfId="2" applyFont="1" applyBorder="1"/>
    <xf numFmtId="164" fontId="3" fillId="0" borderId="0" xfId="2" applyFont="1" applyAlignment="1">
      <alignment horizontal="center"/>
    </xf>
    <xf numFmtId="164" fontId="4" fillId="0" borderId="2" xfId="2" applyNumberFormat="1" applyFont="1" applyBorder="1" applyAlignment="1" applyProtection="1">
      <alignment horizontal="left"/>
    </xf>
    <xf numFmtId="37" fontId="4" fillId="0" borderId="2" xfId="2" applyNumberFormat="1" applyFont="1" applyBorder="1" applyProtection="1"/>
    <xf numFmtId="10" fontId="4" fillId="0" borderId="2" xfId="2" applyNumberFormat="1" applyFont="1" applyBorder="1" applyProtection="1"/>
    <xf numFmtId="164" fontId="5" fillId="0" borderId="0" xfId="2" quotePrefix="1" applyNumberFormat="1" applyFont="1" applyBorder="1" applyAlignment="1" applyProtection="1">
      <alignment horizontal="left"/>
    </xf>
    <xf numFmtId="164" fontId="4" fillId="0" borderId="0" xfId="2" quotePrefix="1" applyNumberFormat="1" applyFont="1" applyBorder="1" applyAlignment="1" applyProtection="1"/>
    <xf numFmtId="165" fontId="3" fillId="0" borderId="0" xfId="2" applyNumberFormat="1" applyFont="1" applyFill="1" applyAlignment="1" applyProtection="1">
      <alignment horizontal="center"/>
      <protection locked="0"/>
    </xf>
    <xf numFmtId="164" fontId="4" fillId="0" borderId="0" xfId="2" quotePrefix="1" applyNumberFormat="1" applyFont="1" applyFill="1" applyBorder="1" applyAlignment="1" applyProtection="1">
      <alignment horizontal="left"/>
    </xf>
    <xf numFmtId="37" fontId="4" fillId="0" borderId="0" xfId="2" applyNumberFormat="1" applyFont="1" applyFill="1"/>
    <xf numFmtId="37" fontId="4" fillId="0" borderId="0" xfId="2" applyNumberFormat="1" applyFont="1" applyFill="1" applyBorder="1" applyProtection="1"/>
    <xf numFmtId="10" fontId="4" fillId="0" borderId="0" xfId="2" applyNumberFormat="1" applyFont="1" applyFill="1" applyBorder="1" applyProtection="1"/>
    <xf numFmtId="164" fontId="7" fillId="0" borderId="0" xfId="2" applyFont="1" applyFill="1"/>
    <xf numFmtId="3" fontId="4" fillId="0" borderId="0" xfId="2" applyNumberFormat="1" applyFont="1" applyBorder="1" applyProtection="1">
      <protection locked="0"/>
    </xf>
    <xf numFmtId="37" fontId="4" fillId="0" borderId="0" xfId="2" applyNumberFormat="1" applyFont="1" applyBorder="1"/>
    <xf numFmtId="164" fontId="4" fillId="0" borderId="0" xfId="2" applyNumberFormat="1" applyFont="1" applyFill="1" applyBorder="1" applyAlignment="1" applyProtection="1">
      <alignment horizontal="center"/>
      <protection locked="0"/>
    </xf>
    <xf numFmtId="37" fontId="4" fillId="0" borderId="0" xfId="2" applyNumberFormat="1" applyFont="1" applyFill="1" applyBorder="1"/>
    <xf numFmtId="165" fontId="4" fillId="0" borderId="0" xfId="2" applyNumberFormat="1" applyFont="1" applyBorder="1" applyAlignment="1" applyProtection="1">
      <alignment horizontal="center"/>
      <protection locked="0"/>
    </xf>
    <xf numFmtId="164" fontId="4" fillId="0" borderId="0" xfId="2" applyNumberFormat="1" applyFont="1" applyBorder="1" applyAlignment="1" applyProtection="1">
      <alignment horizontal="center"/>
      <protection locked="0"/>
    </xf>
    <xf numFmtId="37" fontId="4" fillId="0" borderId="0" xfId="2" applyNumberFormat="1" applyFont="1" applyBorder="1" applyAlignment="1" applyProtection="1">
      <alignment horizontal="center"/>
    </xf>
    <xf numFmtId="37" fontId="4" fillId="0" borderId="0" xfId="2" applyNumberFormat="1" applyFont="1" applyBorder="1" applyAlignment="1" applyProtection="1">
      <alignment horizontal="center"/>
      <protection locked="0"/>
    </xf>
    <xf numFmtId="164" fontId="4" fillId="0" borderId="0" xfId="2" applyNumberFormat="1" applyFont="1" applyBorder="1" applyAlignment="1" applyProtection="1">
      <alignment horizontal="center"/>
    </xf>
    <xf numFmtId="164" fontId="4" fillId="3" borderId="0" xfId="2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  <protection locked="0"/>
    </xf>
    <xf numFmtId="37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</xf>
    <xf numFmtId="37" fontId="4" fillId="0" borderId="0" xfId="2" applyNumberFormat="1" applyFont="1" applyFill="1" applyBorder="1" applyAlignment="1" applyProtection="1">
      <alignment horizontal="center"/>
      <protection locked="0"/>
    </xf>
    <xf numFmtId="164" fontId="7" fillId="0" borderId="0" xfId="2" applyFont="1" applyAlignment="1">
      <alignment horizontal="center"/>
    </xf>
    <xf numFmtId="164" fontId="4" fillId="0" borderId="0" xfId="2" quotePrefix="1" applyFont="1" applyFill="1" applyBorder="1" applyAlignment="1">
      <alignment horizontal="left"/>
    </xf>
    <xf numFmtId="164" fontId="3" fillId="0" borderId="0" xfId="0" applyFont="1" applyBorder="1"/>
    <xf numFmtId="164" fontId="3" fillId="0" borderId="0" xfId="0" quotePrefix="1" applyNumberFormat="1" applyFont="1" applyBorder="1" applyAlignment="1" applyProtection="1">
      <alignment horizontal="center"/>
    </xf>
    <xf numFmtId="165" fontId="9" fillId="0" borderId="0" xfId="0" applyNumberFormat="1" applyFont="1" applyProtection="1">
      <protection locked="0"/>
    </xf>
    <xf numFmtId="37" fontId="3" fillId="0" borderId="0" xfId="0" applyNumberFormat="1" applyFont="1" applyProtection="1"/>
    <xf numFmtId="164" fontId="3" fillId="0" borderId="0" xfId="0" applyNumberFormat="1" applyFont="1" applyProtection="1"/>
    <xf numFmtId="164" fontId="9" fillId="0" borderId="0" xfId="0" applyNumberFormat="1" applyFont="1" applyProtection="1">
      <protection locked="0"/>
    </xf>
    <xf numFmtId="164" fontId="3" fillId="0" borderId="0" xfId="0" applyNumberFormat="1" applyFont="1" applyBorder="1" applyProtection="1"/>
    <xf numFmtId="164" fontId="3" fillId="0" borderId="0" xfId="0" applyNumberFormat="1" applyFont="1" applyFill="1" applyBorder="1" applyProtection="1"/>
    <xf numFmtId="37" fontId="9" fillId="0" borderId="0" xfId="0" applyNumberFormat="1" applyFont="1" applyProtection="1">
      <protection locked="0"/>
    </xf>
    <xf numFmtId="164" fontId="9" fillId="0" borderId="0" xfId="0" applyNumberFormat="1" applyFont="1" applyBorder="1" applyProtection="1">
      <protection locked="0"/>
    </xf>
    <xf numFmtId="164" fontId="3" fillId="0" borderId="0" xfId="0" applyFont="1"/>
    <xf numFmtId="3" fontId="10" fillId="0" borderId="0" xfId="0" applyNumberFormat="1" applyFont="1" applyBorder="1" applyProtection="1">
      <protection locked="0"/>
    </xf>
    <xf numFmtId="37" fontId="10" fillId="0" borderId="0" xfId="3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37" fontId="10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/>
    <xf numFmtId="164" fontId="6" fillId="3" borderId="0" xfId="0" quotePrefix="1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left"/>
    </xf>
    <xf numFmtId="37" fontId="4" fillId="0" borderId="0" xfId="0" applyNumberFormat="1" applyFont="1" applyBorder="1" applyAlignment="1" applyProtection="1">
      <alignment horizontal="left"/>
    </xf>
    <xf numFmtId="164" fontId="4" fillId="0" borderId="0" xfId="0" applyFont="1" applyFill="1" applyBorder="1"/>
    <xf numFmtId="167" fontId="12" fillId="0" borderId="0" xfId="1" applyNumberFormat="1" applyFont="1"/>
    <xf numFmtId="164" fontId="3" fillId="0" borderId="0" xfId="0" applyNumberFormat="1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left"/>
    </xf>
    <xf numFmtId="164" fontId="13" fillId="0" borderId="0" xfId="0" applyFont="1"/>
    <xf numFmtId="37" fontId="12" fillId="0" borderId="2" xfId="0" applyNumberFormat="1" applyFont="1" applyBorder="1" applyProtection="1"/>
    <xf numFmtId="10" fontId="12" fillId="0" borderId="2" xfId="0" applyNumberFormat="1" applyFont="1" applyBorder="1" applyProtection="1"/>
    <xf numFmtId="164" fontId="13" fillId="0" borderId="0" xfId="0" applyFont="1" applyFill="1"/>
    <xf numFmtId="164" fontId="13" fillId="0" borderId="0" xfId="0" applyFont="1" applyBorder="1"/>
    <xf numFmtId="164" fontId="0" fillId="0" borderId="0" xfId="0" quotePrefix="1" applyAlignment="1">
      <alignment horizontal="left"/>
    </xf>
    <xf numFmtId="164" fontId="0" fillId="0" borderId="0" xfId="0" applyFill="1"/>
    <xf numFmtId="164" fontId="4" fillId="0" borderId="0" xfId="0" applyNumberFormat="1" applyFont="1" applyBorder="1" applyAlignment="1" applyProtection="1">
      <alignment horizontal="left" wrapText="1"/>
    </xf>
    <xf numFmtId="167" fontId="12" fillId="0" borderId="0" xfId="1" applyNumberFormat="1" applyFont="1" applyFill="1"/>
    <xf numFmtId="164" fontId="4" fillId="0" borderId="0" xfId="0" quotePrefix="1" applyNumberFormat="1" applyFont="1" applyBorder="1" applyAlignment="1" applyProtection="1">
      <alignment horizontal="left" wrapText="1"/>
    </xf>
    <xf numFmtId="3" fontId="4" fillId="0" borderId="0" xfId="0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>
      <protection locked="0"/>
    </xf>
    <xf numFmtId="164" fontId="7" fillId="0" borderId="0" xfId="0" applyFont="1" applyFill="1" applyBorder="1"/>
    <xf numFmtId="164" fontId="4" fillId="0" borderId="2" xfId="0" quotePrefix="1" applyNumberFormat="1" applyFont="1" applyBorder="1" applyAlignment="1" applyProtection="1">
      <alignment horizontal="left"/>
    </xf>
    <xf numFmtId="164" fontId="14" fillId="0" borderId="0" xfId="2" applyFont="1" applyAlignment="1">
      <alignment horizontal="center"/>
    </xf>
    <xf numFmtId="164" fontId="14" fillId="0" borderId="0" xfId="2" quotePrefix="1" applyFont="1" applyAlignment="1">
      <alignment horizontal="left"/>
    </xf>
    <xf numFmtId="164" fontId="14" fillId="0" borderId="0" xfId="2" applyFont="1"/>
    <xf numFmtId="164" fontId="14" fillId="0" borderId="0" xfId="2" applyFont="1" applyFill="1"/>
    <xf numFmtId="164" fontId="17" fillId="2" borderId="16" xfId="2" quotePrefix="1" applyNumberFormat="1" applyFont="1" applyFill="1" applyBorder="1" applyAlignment="1" applyProtection="1"/>
    <xf numFmtId="164" fontId="17" fillId="2" borderId="11" xfId="2" applyNumberFormat="1" applyFont="1" applyFill="1" applyBorder="1" applyAlignment="1" applyProtection="1">
      <alignment horizontal="center" wrapText="1"/>
    </xf>
    <xf numFmtId="164" fontId="18" fillId="2" borderId="10" xfId="2" applyNumberFormat="1" applyFont="1" applyFill="1" applyBorder="1" applyAlignment="1" applyProtection="1">
      <alignment horizontal="center" wrapText="1"/>
    </xf>
    <xf numFmtId="164" fontId="18" fillId="2" borderId="12" xfId="2" quotePrefix="1" applyNumberFormat="1" applyFont="1" applyFill="1" applyBorder="1" applyAlignment="1" applyProtection="1">
      <alignment horizontal="center" wrapText="1"/>
    </xf>
    <xf numFmtId="164" fontId="18" fillId="2" borderId="12" xfId="2" applyNumberFormat="1" applyFont="1" applyFill="1" applyBorder="1" applyAlignment="1" applyProtection="1">
      <alignment horizontal="center" wrapText="1"/>
    </xf>
    <xf numFmtId="164" fontId="15" fillId="0" borderId="14" xfId="2" applyFont="1" applyBorder="1" applyAlignment="1">
      <alignment horizontal="center"/>
    </xf>
    <xf numFmtId="164" fontId="19" fillId="0" borderId="19" xfId="2" quotePrefix="1" applyNumberFormat="1" applyFont="1" applyBorder="1" applyAlignment="1" applyProtection="1">
      <alignment horizontal="left"/>
    </xf>
    <xf numFmtId="164" fontId="20" fillId="0" borderId="14" xfId="2" quotePrefix="1" applyNumberFormat="1" applyFont="1" applyBorder="1" applyAlignment="1" applyProtection="1">
      <alignment horizontal="center"/>
    </xf>
    <xf numFmtId="37" fontId="15" fillId="0" borderId="14" xfId="2" applyNumberFormat="1" applyFont="1" applyBorder="1" applyAlignment="1" applyProtection="1">
      <alignment horizontal="center"/>
    </xf>
    <xf numFmtId="164" fontId="20" fillId="0" borderId="19" xfId="2" quotePrefix="1" applyNumberFormat="1" applyFont="1" applyFill="1" applyBorder="1" applyAlignment="1" applyProtection="1">
      <alignment horizontal="left" wrapText="1"/>
    </xf>
    <xf numFmtId="167" fontId="20" fillId="0" borderId="14" xfId="1" applyNumberFormat="1" applyFont="1" applyFill="1" applyBorder="1"/>
    <xf numFmtId="10" fontId="20" fillId="0" borderId="14" xfId="2" applyNumberFormat="1" applyFont="1" applyFill="1" applyBorder="1" applyProtection="1"/>
    <xf numFmtId="165" fontId="15" fillId="0" borderId="14" xfId="2" applyNumberFormat="1" applyFont="1" applyBorder="1" applyAlignment="1" applyProtection="1">
      <alignment horizontal="center"/>
      <protection locked="0"/>
    </xf>
    <xf numFmtId="164" fontId="15" fillId="0" borderId="14" xfId="2" applyNumberFormat="1" applyFont="1" applyBorder="1" applyAlignment="1" applyProtection="1">
      <alignment horizontal="center"/>
    </xf>
    <xf numFmtId="0" fontId="20" fillId="0" borderId="14" xfId="1" applyNumberFormat="1" applyFont="1" applyFill="1" applyBorder="1"/>
    <xf numFmtId="164" fontId="15" fillId="0" borderId="14" xfId="2" applyNumberFormat="1" applyFont="1" applyBorder="1" applyAlignment="1" applyProtection="1">
      <alignment horizontal="center"/>
      <protection locked="0"/>
    </xf>
    <xf numFmtId="164" fontId="20" fillId="0" borderId="19" xfId="2" applyNumberFormat="1" applyFont="1" applyFill="1" applyBorder="1" applyAlignment="1" applyProtection="1">
      <alignment horizontal="left" wrapText="1"/>
    </xf>
    <xf numFmtId="164" fontId="15" fillId="0" borderId="14" xfId="2" applyNumberFormat="1" applyFont="1" applyFill="1" applyBorder="1" applyAlignment="1" applyProtection="1">
      <alignment horizontal="center"/>
    </xf>
    <xf numFmtId="37" fontId="15" fillId="0" borderId="14" xfId="2" applyNumberFormat="1" applyFont="1" applyBorder="1" applyAlignment="1" applyProtection="1">
      <alignment horizontal="center"/>
      <protection locked="0"/>
    </xf>
    <xf numFmtId="164" fontId="20" fillId="0" borderId="20" xfId="2" applyFont="1" applyFill="1" applyBorder="1"/>
    <xf numFmtId="37" fontId="20" fillId="0" borderId="15" xfId="2" applyNumberFormat="1" applyFont="1" applyFill="1" applyBorder="1"/>
    <xf numFmtId="37" fontId="20" fillId="0" borderId="15" xfId="2" applyNumberFormat="1" applyFont="1" applyFill="1" applyBorder="1" applyProtection="1"/>
    <xf numFmtId="167" fontId="15" fillId="0" borderId="14" xfId="1" applyNumberFormat="1" applyFont="1" applyFill="1" applyBorder="1"/>
    <xf numFmtId="10" fontId="20" fillId="0" borderId="15" xfId="2" applyNumberFormat="1" applyFont="1" applyFill="1" applyBorder="1" applyProtection="1"/>
    <xf numFmtId="164" fontId="20" fillId="0" borderId="21" xfId="2" applyNumberFormat="1" applyFont="1" applyFill="1" applyBorder="1" applyAlignment="1" applyProtection="1">
      <alignment horizontal="left"/>
    </xf>
    <xf numFmtId="37" fontId="15" fillId="0" borderId="22" xfId="2" applyNumberFormat="1" applyFont="1" applyFill="1" applyBorder="1" applyProtection="1"/>
    <xf numFmtId="10" fontId="15" fillId="0" borderId="22" xfId="2" applyNumberFormat="1" applyFont="1" applyFill="1" applyBorder="1" applyProtection="1"/>
    <xf numFmtId="164" fontId="20" fillId="0" borderId="14" xfId="2" applyFont="1" applyFill="1" applyBorder="1"/>
    <xf numFmtId="37" fontId="20" fillId="0" borderId="14" xfId="2" applyNumberFormat="1" applyFont="1" applyFill="1" applyBorder="1"/>
    <xf numFmtId="37" fontId="20" fillId="0" borderId="14" xfId="2" applyNumberFormat="1" applyFont="1" applyFill="1" applyBorder="1" applyProtection="1"/>
    <xf numFmtId="164" fontId="14" fillId="0" borderId="14" xfId="2" applyFont="1" applyFill="1" applyBorder="1"/>
    <xf numFmtId="164" fontId="19" fillId="0" borderId="14" xfId="2" quotePrefix="1" applyNumberFormat="1" applyFont="1" applyFill="1" applyBorder="1" applyAlignment="1" applyProtection="1">
      <alignment horizontal="left"/>
    </xf>
    <xf numFmtId="164" fontId="20" fillId="0" borderId="14" xfId="2" quotePrefix="1" applyNumberFormat="1" applyFont="1" applyFill="1" applyBorder="1" applyAlignment="1" applyProtection="1"/>
    <xf numFmtId="167" fontId="15" fillId="0" borderId="14" xfId="1" applyNumberFormat="1" applyFont="1" applyFill="1" applyBorder="1" applyAlignment="1"/>
    <xf numFmtId="167" fontId="15" fillId="0" borderId="23" xfId="1" applyNumberFormat="1" applyFont="1" applyFill="1" applyBorder="1" applyAlignment="1"/>
    <xf numFmtId="164" fontId="20" fillId="0" borderId="14" xfId="2" quotePrefix="1" applyNumberFormat="1" applyFont="1" applyFill="1" applyBorder="1" applyAlignment="1" applyProtection="1">
      <alignment horizontal="left" wrapText="1"/>
    </xf>
    <xf numFmtId="167" fontId="20" fillId="0" borderId="24" xfId="1" applyNumberFormat="1" applyFont="1" applyFill="1" applyBorder="1"/>
    <xf numFmtId="167" fontId="20" fillId="0" borderId="23" xfId="1" applyNumberFormat="1" applyFont="1" applyFill="1" applyBorder="1"/>
    <xf numFmtId="10" fontId="20" fillId="0" borderId="23" xfId="2" applyNumberFormat="1" applyFont="1" applyFill="1" applyBorder="1" applyProtection="1"/>
    <xf numFmtId="10" fontId="20" fillId="0" borderId="19" xfId="2" applyNumberFormat="1" applyFont="1" applyFill="1" applyBorder="1" applyProtection="1"/>
    <xf numFmtId="164" fontId="20" fillId="0" borderId="25" xfId="2" quotePrefix="1" applyNumberFormat="1" applyFont="1" applyFill="1" applyBorder="1" applyAlignment="1" applyProtection="1">
      <alignment horizontal="left" wrapText="1"/>
    </xf>
    <xf numFmtId="164" fontId="14" fillId="0" borderId="0" xfId="2" applyFont="1" applyFill="1" applyBorder="1"/>
    <xf numFmtId="164" fontId="20" fillId="4" borderId="14" xfId="2" quotePrefix="1" applyNumberFormat="1" applyFont="1" applyFill="1" applyBorder="1" applyAlignment="1" applyProtection="1">
      <alignment horizontal="left" wrapText="1"/>
    </xf>
    <xf numFmtId="167" fontId="15" fillId="4" borderId="14" xfId="1" applyNumberFormat="1" applyFont="1" applyFill="1" applyBorder="1" applyAlignment="1"/>
    <xf numFmtId="164" fontId="20" fillId="4" borderId="14" xfId="2" applyNumberFormat="1" applyFont="1" applyFill="1" applyBorder="1" applyAlignment="1" applyProtection="1">
      <alignment horizontal="left" wrapText="1"/>
    </xf>
    <xf numFmtId="167" fontId="15" fillId="4" borderId="24" xfId="1" applyNumberFormat="1" applyFont="1" applyFill="1" applyBorder="1" applyAlignment="1"/>
    <xf numFmtId="167" fontId="15" fillId="4" borderId="23" xfId="1" applyNumberFormat="1" applyFont="1" applyFill="1" applyBorder="1" applyAlignment="1"/>
    <xf numFmtId="164" fontId="20" fillId="0" borderId="14" xfId="2" applyNumberFormat="1" applyFont="1" applyFill="1" applyBorder="1" applyAlignment="1" applyProtection="1">
      <alignment horizontal="left" wrapText="1"/>
    </xf>
    <xf numFmtId="164" fontId="19" fillId="0" borderId="14" xfId="2" applyNumberFormat="1" applyFont="1" applyFill="1" applyBorder="1" applyAlignment="1" applyProtection="1">
      <alignment horizontal="left"/>
    </xf>
    <xf numFmtId="164" fontId="20" fillId="4" borderId="25" xfId="2" applyNumberFormat="1" applyFont="1" applyFill="1" applyBorder="1" applyAlignment="1" applyProtection="1">
      <alignment horizontal="left" wrapText="1"/>
    </xf>
    <xf numFmtId="167" fontId="15" fillId="4" borderId="19" xfId="1" applyNumberFormat="1" applyFont="1" applyFill="1" applyBorder="1" applyAlignment="1"/>
    <xf numFmtId="164" fontId="20" fillId="0" borderId="15" xfId="2" applyFont="1" applyFill="1" applyBorder="1"/>
    <xf numFmtId="164" fontId="20" fillId="0" borderId="22" xfId="2" applyNumberFormat="1" applyFont="1" applyFill="1" applyBorder="1" applyAlignment="1" applyProtection="1">
      <alignment horizontal="left"/>
    </xf>
    <xf numFmtId="164" fontId="15" fillId="0" borderId="15" xfId="2" applyNumberFormat="1" applyFont="1" applyBorder="1" applyAlignment="1" applyProtection="1">
      <alignment horizontal="center"/>
      <protection locked="0"/>
    </xf>
    <xf numFmtId="164" fontId="20" fillId="0" borderId="29" xfId="2" applyFont="1" applyFill="1" applyBorder="1"/>
    <xf numFmtId="37" fontId="20" fillId="0" borderId="29" xfId="2" applyNumberFormat="1" applyFont="1" applyFill="1" applyBorder="1" applyProtection="1"/>
    <xf numFmtId="164" fontId="20" fillId="0" borderId="14" xfId="2" quotePrefix="1" applyNumberFormat="1" applyFont="1" applyFill="1" applyBorder="1" applyAlignment="1" applyProtection="1">
      <alignment horizontal="left"/>
    </xf>
    <xf numFmtId="164" fontId="20" fillId="0" borderId="14" xfId="2" applyNumberFormat="1" applyFont="1" applyFill="1" applyBorder="1" applyAlignment="1" applyProtection="1">
      <alignment horizontal="left"/>
    </xf>
    <xf numFmtId="164" fontId="20" fillId="4" borderId="14" xfId="2" quotePrefix="1" applyNumberFormat="1" applyFont="1" applyFill="1" applyBorder="1" applyAlignment="1" applyProtection="1">
      <alignment horizontal="left"/>
    </xf>
    <xf numFmtId="164" fontId="15" fillId="0" borderId="30" xfId="2" applyNumberFormat="1" applyFont="1" applyBorder="1" applyAlignment="1" applyProtection="1">
      <alignment horizontal="center"/>
      <protection locked="0"/>
    </xf>
    <xf numFmtId="164" fontId="20" fillId="0" borderId="31" xfId="2" quotePrefix="1" applyNumberFormat="1" applyFont="1" applyFill="1" applyBorder="1" applyAlignment="1" applyProtection="1">
      <alignment horizontal="left"/>
    </xf>
    <xf numFmtId="165" fontId="20" fillId="0" borderId="14" xfId="2" applyNumberFormat="1" applyFont="1" applyBorder="1" applyAlignment="1" applyProtection="1">
      <alignment horizontal="center"/>
      <protection locked="0"/>
    </xf>
    <xf numFmtId="164" fontId="20" fillId="0" borderId="25" xfId="2" quotePrefix="1" applyNumberFormat="1" applyFont="1" applyFill="1" applyBorder="1" applyAlignment="1" applyProtection="1">
      <alignment horizontal="left"/>
    </xf>
    <xf numFmtId="165" fontId="20" fillId="0" borderId="14" xfId="2" applyNumberFormat="1" applyFont="1" applyFill="1" applyBorder="1" applyAlignment="1" applyProtection="1">
      <alignment horizontal="center"/>
      <protection locked="0"/>
    </xf>
    <xf numFmtId="37" fontId="20" fillId="0" borderId="14" xfId="2" applyNumberFormat="1" applyFont="1" applyFill="1" applyBorder="1" applyAlignment="1" applyProtection="1">
      <alignment horizontal="center"/>
    </xf>
    <xf numFmtId="164" fontId="20" fillId="0" borderId="14" xfId="2" applyNumberFormat="1" applyFont="1" applyFill="1" applyBorder="1" applyAlignment="1" applyProtection="1">
      <alignment horizontal="center"/>
    </xf>
    <xf numFmtId="164" fontId="20" fillId="0" borderId="22" xfId="2" quotePrefix="1" applyNumberFormat="1" applyFont="1" applyFill="1" applyBorder="1" applyAlignment="1" applyProtection="1">
      <alignment horizontal="left"/>
    </xf>
    <xf numFmtId="164" fontId="20" fillId="0" borderId="14" xfId="2" quotePrefix="1" applyNumberFormat="1" applyFont="1" applyFill="1" applyBorder="1" applyAlignment="1" applyProtection="1">
      <alignment horizontal="center"/>
    </xf>
    <xf numFmtId="164" fontId="14" fillId="0" borderId="0" xfId="2" applyFont="1" applyFill="1" applyAlignment="1">
      <alignment horizontal="center"/>
    </xf>
    <xf numFmtId="164" fontId="7" fillId="0" borderId="0" xfId="0" quotePrefix="1" applyFont="1" applyAlignment="1">
      <alignment horizontal="left"/>
    </xf>
    <xf numFmtId="164" fontId="6" fillId="2" borderId="16" xfId="0" quotePrefix="1" applyNumberFormat="1" applyFont="1" applyFill="1" applyBorder="1" applyAlignment="1" applyProtection="1"/>
    <xf numFmtId="164" fontId="6" fillId="2" borderId="11" xfId="0" applyNumberFormat="1" applyFont="1" applyFill="1" applyBorder="1" applyAlignment="1" applyProtection="1">
      <alignment horizontal="center" wrapText="1"/>
    </xf>
    <xf numFmtId="164" fontId="24" fillId="2" borderId="10" xfId="0" applyNumberFormat="1" applyFont="1" applyFill="1" applyBorder="1" applyAlignment="1" applyProtection="1">
      <alignment horizontal="center" wrapText="1"/>
    </xf>
    <xf numFmtId="164" fontId="24" fillId="2" borderId="12" xfId="0" quotePrefix="1" applyNumberFormat="1" applyFont="1" applyFill="1" applyBorder="1" applyAlignment="1" applyProtection="1">
      <alignment horizontal="center" wrapText="1"/>
    </xf>
    <xf numFmtId="164" fontId="24" fillId="2" borderId="12" xfId="0" applyNumberFormat="1" applyFont="1" applyFill="1" applyBorder="1" applyAlignment="1" applyProtection="1">
      <alignment horizontal="center" wrapText="1"/>
    </xf>
    <xf numFmtId="164" fontId="3" fillId="0" borderId="14" xfId="0" applyFont="1" applyBorder="1" applyAlignment="1">
      <alignment horizontal="center"/>
    </xf>
    <xf numFmtId="164" fontId="5" fillId="0" borderId="19" xfId="0" quotePrefix="1" applyNumberFormat="1" applyFont="1" applyBorder="1" applyAlignment="1" applyProtection="1">
      <alignment horizontal="left"/>
    </xf>
    <xf numFmtId="164" fontId="4" fillId="0" borderId="14" xfId="0" quotePrefix="1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left" wrapText="1"/>
    </xf>
    <xf numFmtId="167" fontId="4" fillId="0" borderId="14" xfId="1" applyNumberFormat="1" applyFont="1" applyFill="1" applyBorder="1"/>
    <xf numFmtId="10" fontId="4" fillId="0" borderId="14" xfId="0" applyNumberFormat="1" applyFont="1" applyFill="1" applyBorder="1" applyProtection="1"/>
    <xf numFmtId="37" fontId="3" fillId="0" borderId="14" xfId="0" applyNumberFormat="1" applyFont="1" applyBorder="1" applyAlignment="1" applyProtection="1">
      <alignment horizontal="center"/>
    </xf>
    <xf numFmtId="164" fontId="4" fillId="0" borderId="19" xfId="0" quotePrefix="1" applyNumberFormat="1" applyFont="1" applyFill="1" applyBorder="1" applyAlignment="1" applyProtection="1">
      <alignment horizontal="left" wrapText="1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37" fontId="3" fillId="0" borderId="14" xfId="0" applyNumberFormat="1" applyFont="1" applyBorder="1" applyAlignment="1" applyProtection="1">
      <alignment horizontal="center"/>
      <protection locked="0"/>
    </xf>
    <xf numFmtId="164" fontId="4" fillId="0" borderId="20" xfId="0" applyFont="1" applyFill="1" applyBorder="1"/>
    <xf numFmtId="37" fontId="4" fillId="0" borderId="15" xfId="0" applyNumberFormat="1" applyFont="1" applyFill="1" applyBorder="1"/>
    <xf numFmtId="37" fontId="4" fillId="0" borderId="15" xfId="0" applyNumberFormat="1" applyFont="1" applyFill="1" applyBorder="1" applyProtection="1"/>
    <xf numFmtId="167" fontId="12" fillId="0" borderId="14" xfId="1" applyNumberFormat="1" applyFont="1" applyFill="1" applyBorder="1"/>
    <xf numFmtId="10" fontId="4" fillId="0" borderId="15" xfId="0" applyNumberFormat="1" applyFont="1" applyFill="1" applyBorder="1" applyProtection="1"/>
    <xf numFmtId="164" fontId="4" fillId="0" borderId="21" xfId="0" applyNumberFormat="1" applyFont="1" applyFill="1" applyBorder="1" applyAlignment="1" applyProtection="1">
      <alignment horizontal="left"/>
    </xf>
    <xf numFmtId="37" fontId="12" fillId="0" borderId="22" xfId="0" applyNumberFormat="1" applyFont="1" applyFill="1" applyBorder="1" applyProtection="1"/>
    <xf numFmtId="10" fontId="12" fillId="0" borderId="22" xfId="0" applyNumberFormat="1" applyFont="1" applyFill="1" applyBorder="1" applyProtection="1"/>
    <xf numFmtId="164" fontId="4" fillId="0" borderId="14" xfId="0" applyFont="1" applyFill="1" applyBorder="1"/>
    <xf numFmtId="37" fontId="4" fillId="0" borderId="14" xfId="0" applyNumberFormat="1" applyFont="1" applyFill="1" applyBorder="1"/>
    <xf numFmtId="37" fontId="4" fillId="0" borderId="14" xfId="0" applyNumberFormat="1" applyFont="1" applyFill="1" applyBorder="1" applyProtection="1"/>
    <xf numFmtId="164" fontId="7" fillId="0" borderId="14" xfId="0" applyFont="1" applyFill="1" applyBorder="1"/>
    <xf numFmtId="164" fontId="5" fillId="0" borderId="14" xfId="0" quotePrefix="1" applyNumberFormat="1" applyFont="1" applyFill="1" applyBorder="1" applyAlignment="1" applyProtection="1">
      <alignment horizontal="left"/>
    </xf>
    <xf numFmtId="164" fontId="4" fillId="0" borderId="14" xfId="0" quotePrefix="1" applyNumberFormat="1" applyFont="1" applyFill="1" applyBorder="1" applyAlignment="1" applyProtection="1"/>
    <xf numFmtId="164" fontId="4" fillId="0" borderId="14" xfId="0" applyNumberFormat="1" applyFont="1" applyFill="1" applyBorder="1" applyAlignment="1" applyProtection="1">
      <alignment horizontal="left" wrapText="1"/>
    </xf>
    <xf numFmtId="164" fontId="4" fillId="4" borderId="25" xfId="0" applyNumberFormat="1" applyFont="1" applyFill="1" applyBorder="1" applyAlignment="1" applyProtection="1">
      <alignment horizontal="left" wrapText="1"/>
    </xf>
    <xf numFmtId="164" fontId="4" fillId="0" borderId="14" xfId="0" quotePrefix="1" applyNumberFormat="1" applyFont="1" applyFill="1" applyBorder="1" applyAlignment="1" applyProtection="1">
      <alignment horizontal="left" wrapText="1"/>
    </xf>
    <xf numFmtId="164" fontId="5" fillId="0" borderId="14" xfId="0" applyNumberFormat="1" applyFont="1" applyFill="1" applyBorder="1" applyAlignment="1" applyProtection="1">
      <alignment horizontal="left"/>
    </xf>
    <xf numFmtId="164" fontId="4" fillId="0" borderId="15" xfId="0" applyFont="1" applyFill="1" applyBorder="1"/>
    <xf numFmtId="164" fontId="4" fillId="0" borderId="22" xfId="0" applyNumberFormat="1" applyFont="1" applyFill="1" applyBorder="1" applyAlignment="1" applyProtection="1">
      <alignment horizontal="left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4" fillId="0" borderId="29" xfId="0" applyFont="1" applyFill="1" applyBorder="1"/>
    <xf numFmtId="37" fontId="4" fillId="0" borderId="29" xfId="0" applyNumberFormat="1" applyFont="1" applyFill="1" applyBorder="1" applyProtection="1"/>
    <xf numFmtId="164" fontId="4" fillId="0" borderId="14" xfId="0" applyNumberFormat="1" applyFont="1" applyFill="1" applyBorder="1" applyAlignment="1" applyProtection="1">
      <alignment horizontal="left"/>
    </xf>
    <xf numFmtId="164" fontId="4" fillId="0" borderId="14" xfId="0" quotePrefix="1" applyNumberFormat="1" applyFont="1" applyFill="1" applyBorder="1" applyAlignment="1" applyProtection="1">
      <alignment horizontal="left"/>
    </xf>
    <xf numFmtId="164" fontId="3" fillId="0" borderId="30" xfId="0" applyNumberFormat="1" applyFont="1" applyBorder="1" applyAlignment="1" applyProtection="1">
      <alignment horizontal="center"/>
      <protection locked="0"/>
    </xf>
    <xf numFmtId="164" fontId="4" fillId="4" borderId="31" xfId="0" applyNumberFormat="1" applyFont="1" applyFill="1" applyBorder="1" applyAlignment="1" applyProtection="1">
      <alignment horizontal="left" wrapText="1"/>
    </xf>
    <xf numFmtId="165" fontId="4" fillId="0" borderId="14" xfId="0" applyNumberFormat="1" applyFont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Alignment="1" applyProtection="1">
      <alignment horizontal="center"/>
      <protection locked="0"/>
    </xf>
    <xf numFmtId="37" fontId="4" fillId="0" borderId="14" xfId="0" applyNumberFormat="1" applyFont="1" applyFill="1" applyBorder="1" applyAlignment="1" applyProtection="1">
      <alignment horizontal="center"/>
    </xf>
    <xf numFmtId="164" fontId="4" fillId="0" borderId="14" xfId="0" applyNumberFormat="1" applyFont="1" applyFill="1" applyBorder="1" applyAlignment="1" applyProtection="1">
      <alignment horizontal="center"/>
    </xf>
    <xf numFmtId="164" fontId="14" fillId="0" borderId="0" xfId="0" applyFont="1" applyAlignment="1">
      <alignment horizontal="center"/>
    </xf>
    <xf numFmtId="164" fontId="14" fillId="0" borderId="0" xfId="0" quotePrefix="1" applyFont="1" applyAlignment="1">
      <alignment horizontal="left"/>
    </xf>
    <xf numFmtId="164" fontId="14" fillId="0" borderId="0" xfId="0" applyFont="1"/>
    <xf numFmtId="164" fontId="14" fillId="0" borderId="0" xfId="0" applyFont="1" applyFill="1"/>
    <xf numFmtId="164" fontId="17" fillId="2" borderId="16" xfId="0" quotePrefix="1" applyNumberFormat="1" applyFont="1" applyFill="1" applyBorder="1" applyAlignment="1" applyProtection="1"/>
    <xf numFmtId="164" fontId="17" fillId="2" borderId="11" xfId="0" applyNumberFormat="1" applyFont="1" applyFill="1" applyBorder="1" applyAlignment="1" applyProtection="1">
      <alignment horizontal="center" wrapText="1"/>
    </xf>
    <xf numFmtId="164" fontId="18" fillId="2" borderId="10" xfId="0" applyNumberFormat="1" applyFont="1" applyFill="1" applyBorder="1" applyAlignment="1" applyProtection="1">
      <alignment horizontal="center" wrapText="1"/>
    </xf>
    <xf numFmtId="164" fontId="18" fillId="2" borderId="12" xfId="0" quotePrefix="1" applyNumberFormat="1" applyFont="1" applyFill="1" applyBorder="1" applyAlignment="1" applyProtection="1">
      <alignment horizontal="center" wrapText="1"/>
    </xf>
    <xf numFmtId="164" fontId="18" fillId="2" borderId="12" xfId="0" applyNumberFormat="1" applyFont="1" applyFill="1" applyBorder="1" applyAlignment="1" applyProtection="1">
      <alignment horizontal="center" wrapText="1"/>
    </xf>
    <xf numFmtId="164" fontId="15" fillId="0" borderId="14" xfId="0" applyFont="1" applyBorder="1" applyAlignment="1">
      <alignment horizontal="center"/>
    </xf>
    <xf numFmtId="164" fontId="19" fillId="0" borderId="19" xfId="0" quotePrefix="1" applyNumberFormat="1" applyFont="1" applyBorder="1" applyAlignment="1" applyProtection="1">
      <alignment horizontal="left"/>
    </xf>
    <xf numFmtId="164" fontId="20" fillId="0" borderId="14" xfId="0" quotePrefix="1" applyNumberFormat="1" applyFont="1" applyBorder="1" applyAlignment="1" applyProtection="1">
      <alignment horizontal="center"/>
    </xf>
    <xf numFmtId="37" fontId="15" fillId="0" borderId="14" xfId="0" applyNumberFormat="1" applyFont="1" applyBorder="1" applyAlignment="1" applyProtection="1">
      <alignment horizontal="center"/>
    </xf>
    <xf numFmtId="164" fontId="20" fillId="0" borderId="19" xfId="0" quotePrefix="1" applyNumberFormat="1" applyFont="1" applyFill="1" applyBorder="1" applyAlignment="1" applyProtection="1">
      <alignment horizontal="left" wrapText="1"/>
    </xf>
    <xf numFmtId="10" fontId="20" fillId="0" borderId="14" xfId="0" applyNumberFormat="1" applyFont="1" applyFill="1" applyBorder="1" applyProtection="1"/>
    <xf numFmtId="165" fontId="15" fillId="0" borderId="14" xfId="0" applyNumberFormat="1" applyFont="1" applyBorder="1" applyAlignment="1" applyProtection="1">
      <alignment horizontal="center"/>
      <protection locked="0"/>
    </xf>
    <xf numFmtId="164" fontId="15" fillId="0" borderId="14" xfId="0" applyNumberFormat="1" applyFont="1" applyBorder="1" applyAlignment="1" applyProtection="1">
      <alignment horizontal="center"/>
    </xf>
    <xf numFmtId="164" fontId="15" fillId="0" borderId="14" xfId="0" applyNumberFormat="1" applyFont="1" applyBorder="1" applyAlignment="1" applyProtection="1">
      <alignment horizontal="center"/>
      <protection locked="0"/>
    </xf>
    <xf numFmtId="164" fontId="20" fillId="0" borderId="19" xfId="0" applyNumberFormat="1" applyFont="1" applyFill="1" applyBorder="1" applyAlignment="1" applyProtection="1">
      <alignment horizontal="left" wrapText="1"/>
    </xf>
    <xf numFmtId="164" fontId="15" fillId="0" borderId="14" xfId="0" applyNumberFormat="1" applyFont="1" applyFill="1" applyBorder="1" applyAlignment="1" applyProtection="1">
      <alignment horizontal="center"/>
    </xf>
    <xf numFmtId="37" fontId="15" fillId="0" borderId="14" xfId="0" applyNumberFormat="1" applyFont="1" applyBorder="1" applyAlignment="1" applyProtection="1">
      <alignment horizontal="center"/>
      <protection locked="0"/>
    </xf>
    <xf numFmtId="164" fontId="20" fillId="0" borderId="20" xfId="0" applyFont="1" applyFill="1" applyBorder="1"/>
    <xf numFmtId="37" fontId="20" fillId="0" borderId="15" xfId="0" applyNumberFormat="1" applyFont="1" applyFill="1" applyBorder="1"/>
    <xf numFmtId="37" fontId="20" fillId="0" borderId="15" xfId="0" applyNumberFormat="1" applyFont="1" applyFill="1" applyBorder="1" applyProtection="1"/>
    <xf numFmtId="10" fontId="20" fillId="0" borderId="15" xfId="0" applyNumberFormat="1" applyFont="1" applyFill="1" applyBorder="1" applyProtection="1"/>
    <xf numFmtId="164" fontId="20" fillId="0" borderId="21" xfId="0" applyNumberFormat="1" applyFont="1" applyFill="1" applyBorder="1" applyAlignment="1" applyProtection="1">
      <alignment horizontal="left"/>
    </xf>
    <xf numFmtId="37" fontId="15" fillId="0" borderId="22" xfId="0" applyNumberFormat="1" applyFont="1" applyFill="1" applyBorder="1" applyProtection="1"/>
    <xf numFmtId="10" fontId="15" fillId="0" borderId="22" xfId="0" applyNumberFormat="1" applyFont="1" applyFill="1" applyBorder="1" applyProtection="1"/>
    <xf numFmtId="164" fontId="20" fillId="0" borderId="14" xfId="0" applyFont="1" applyFill="1" applyBorder="1"/>
    <xf numFmtId="37" fontId="20" fillId="0" borderId="14" xfId="0" applyNumberFormat="1" applyFont="1" applyFill="1" applyBorder="1"/>
    <xf numFmtId="37" fontId="20" fillId="0" borderId="14" xfId="0" applyNumberFormat="1" applyFont="1" applyFill="1" applyBorder="1" applyProtection="1"/>
    <xf numFmtId="164" fontId="14" fillId="0" borderId="14" xfId="0" applyFont="1" applyFill="1" applyBorder="1"/>
    <xf numFmtId="164" fontId="19" fillId="0" borderId="14" xfId="0" quotePrefix="1" applyNumberFormat="1" applyFont="1" applyFill="1" applyBorder="1" applyAlignment="1" applyProtection="1">
      <alignment horizontal="left"/>
    </xf>
    <xf numFmtId="164" fontId="20" fillId="0" borderId="14" xfId="0" quotePrefix="1" applyNumberFormat="1" applyFont="1" applyFill="1" applyBorder="1" applyAlignment="1" applyProtection="1"/>
    <xf numFmtId="164" fontId="20" fillId="4" borderId="19" xfId="0" quotePrefix="1" applyNumberFormat="1" applyFont="1" applyFill="1" applyBorder="1" applyAlignment="1" applyProtection="1">
      <alignment horizontal="left" wrapText="1"/>
    </xf>
    <xf numFmtId="167" fontId="20" fillId="4" borderId="14" xfId="1" applyNumberFormat="1" applyFont="1" applyFill="1" applyBorder="1"/>
    <xf numFmtId="10" fontId="20" fillId="4" borderId="14" xfId="0" applyNumberFormat="1" applyFont="1" applyFill="1" applyBorder="1" applyProtection="1"/>
    <xf numFmtId="164" fontId="20" fillId="0" borderId="14" xfId="0" quotePrefix="1" applyNumberFormat="1" applyFont="1" applyFill="1" applyBorder="1" applyAlignment="1" applyProtection="1">
      <alignment horizontal="left" wrapText="1"/>
    </xf>
    <xf numFmtId="10" fontId="20" fillId="0" borderId="23" xfId="0" applyNumberFormat="1" applyFont="1" applyFill="1" applyBorder="1" applyProtection="1"/>
    <xf numFmtId="10" fontId="20" fillId="0" borderId="19" xfId="0" applyNumberFormat="1" applyFont="1" applyFill="1" applyBorder="1" applyProtection="1"/>
    <xf numFmtId="164" fontId="20" fillId="0" borderId="25" xfId="0" quotePrefix="1" applyNumberFormat="1" applyFont="1" applyFill="1" applyBorder="1" applyAlignment="1" applyProtection="1">
      <alignment horizontal="left" wrapText="1"/>
    </xf>
    <xf numFmtId="164" fontId="14" fillId="0" borderId="0" xfId="0" applyFont="1" applyFill="1" applyBorder="1"/>
    <xf numFmtId="164" fontId="20" fillId="0" borderId="14" xfId="0" applyNumberFormat="1" applyFont="1" applyFill="1" applyBorder="1" applyAlignment="1" applyProtection="1">
      <alignment horizontal="left" wrapText="1"/>
    </xf>
    <xf numFmtId="165" fontId="15" fillId="0" borderId="14" xfId="0" applyNumberFormat="1" applyFont="1" applyFill="1" applyBorder="1" applyAlignment="1" applyProtection="1">
      <alignment horizontal="center"/>
      <protection locked="0"/>
    </xf>
    <xf numFmtId="164" fontId="19" fillId="0" borderId="14" xfId="0" applyNumberFormat="1" applyFont="1" applyFill="1" applyBorder="1" applyAlignment="1" applyProtection="1">
      <alignment horizontal="left"/>
    </xf>
    <xf numFmtId="164" fontId="20" fillId="0" borderId="15" xfId="0" applyFont="1" applyFill="1" applyBorder="1"/>
    <xf numFmtId="164" fontId="20" fillId="0" borderId="22" xfId="0" applyNumberFormat="1" applyFont="1" applyFill="1" applyBorder="1" applyAlignment="1" applyProtection="1">
      <alignment horizontal="left"/>
    </xf>
    <xf numFmtId="164" fontId="15" fillId="0" borderId="15" xfId="0" applyNumberFormat="1" applyFont="1" applyBorder="1" applyAlignment="1" applyProtection="1">
      <alignment horizontal="center"/>
      <protection locked="0"/>
    </xf>
    <xf numFmtId="164" fontId="20" fillId="0" borderId="29" xfId="0" applyFont="1" applyFill="1" applyBorder="1"/>
    <xf numFmtId="37" fontId="20" fillId="0" borderId="29" xfId="0" applyNumberFormat="1" applyFont="1" applyFill="1" applyBorder="1" applyProtection="1"/>
    <xf numFmtId="164" fontId="20" fillId="0" borderId="14" xfId="0" quotePrefix="1" applyNumberFormat="1" applyFont="1" applyFill="1" applyBorder="1" applyAlignment="1" applyProtection="1">
      <alignment horizontal="left"/>
    </xf>
    <xf numFmtId="164" fontId="20" fillId="0" borderId="14" xfId="0" applyNumberFormat="1" applyFont="1" applyFill="1" applyBorder="1" applyAlignment="1" applyProtection="1">
      <alignment horizontal="left"/>
    </xf>
    <xf numFmtId="164" fontId="15" fillId="0" borderId="14" xfId="0" applyNumberFormat="1" applyFont="1" applyFill="1" applyBorder="1" applyAlignment="1" applyProtection="1">
      <alignment horizontal="center"/>
      <protection locked="0"/>
    </xf>
    <xf numFmtId="164" fontId="20" fillId="4" borderId="14" xfId="0" quotePrefix="1" applyNumberFormat="1" applyFont="1" applyFill="1" applyBorder="1" applyAlignment="1" applyProtection="1">
      <alignment horizontal="left"/>
    </xf>
    <xf numFmtId="164" fontId="15" fillId="0" borderId="30" xfId="0" applyNumberFormat="1" applyFont="1" applyFill="1" applyBorder="1" applyAlignment="1" applyProtection="1">
      <alignment horizontal="center"/>
      <protection locked="0"/>
    </xf>
    <xf numFmtId="164" fontId="20" fillId="0" borderId="31" xfId="0" quotePrefix="1" applyNumberFormat="1" applyFont="1" applyFill="1" applyBorder="1" applyAlignment="1" applyProtection="1">
      <alignment horizontal="left"/>
    </xf>
    <xf numFmtId="164" fontId="20" fillId="4" borderId="14" xfId="0" applyNumberFormat="1" applyFont="1" applyFill="1" applyBorder="1" applyAlignment="1" applyProtection="1">
      <alignment horizontal="left" wrapText="1"/>
    </xf>
    <xf numFmtId="165" fontId="20" fillId="0" borderId="14" xfId="0" applyNumberFormat="1" applyFont="1" applyBorder="1" applyAlignment="1" applyProtection="1">
      <alignment horizontal="center"/>
      <protection locked="0"/>
    </xf>
    <xf numFmtId="164" fontId="20" fillId="0" borderId="25" xfId="0" quotePrefix="1" applyNumberFormat="1" applyFont="1" applyFill="1" applyBorder="1" applyAlignment="1" applyProtection="1">
      <alignment horizontal="left"/>
    </xf>
    <xf numFmtId="165" fontId="20" fillId="0" borderId="14" xfId="0" applyNumberFormat="1" applyFont="1" applyFill="1" applyBorder="1" applyAlignment="1" applyProtection="1">
      <alignment horizontal="center"/>
      <protection locked="0"/>
    </xf>
    <xf numFmtId="164" fontId="20" fillId="0" borderId="25" xfId="0" applyNumberFormat="1" applyFont="1" applyFill="1" applyBorder="1" applyAlignment="1" applyProtection="1">
      <alignment horizontal="left" wrapText="1"/>
    </xf>
    <xf numFmtId="167" fontId="15" fillId="0" borderId="24" xfId="1" applyNumberFormat="1" applyFont="1" applyFill="1" applyBorder="1" applyAlignment="1"/>
    <xf numFmtId="37" fontId="20" fillId="0" borderId="14" xfId="0" applyNumberFormat="1" applyFont="1" applyFill="1" applyBorder="1" applyAlignment="1" applyProtection="1">
      <alignment horizontal="center"/>
    </xf>
    <xf numFmtId="164" fontId="20" fillId="0" borderId="14" xfId="0" applyNumberFormat="1" applyFont="1" applyFill="1" applyBorder="1" applyAlignment="1" applyProtection="1">
      <alignment horizontal="center"/>
    </xf>
    <xf numFmtId="164" fontId="20" fillId="4" borderId="14" xfId="0" applyNumberFormat="1" applyFont="1" applyFill="1" applyBorder="1" applyAlignment="1" applyProtection="1">
      <alignment horizontal="left"/>
    </xf>
    <xf numFmtId="164" fontId="20" fillId="0" borderId="22" xfId="0" quotePrefix="1" applyNumberFormat="1" applyFont="1" applyFill="1" applyBorder="1" applyAlignment="1" applyProtection="1">
      <alignment horizontal="left"/>
    </xf>
    <xf numFmtId="164" fontId="18" fillId="2" borderId="16" xfId="0" quotePrefix="1" applyNumberFormat="1" applyFont="1" applyFill="1" applyBorder="1" applyAlignment="1" applyProtection="1">
      <alignment horizontal="center"/>
    </xf>
    <xf numFmtId="164" fontId="18" fillId="2" borderId="17" xfId="0" quotePrefix="1" applyNumberFormat="1" applyFont="1" applyFill="1" applyBorder="1" applyAlignment="1" applyProtection="1">
      <alignment horizontal="center"/>
    </xf>
    <xf numFmtId="164" fontId="18" fillId="2" borderId="18" xfId="0" quotePrefix="1" applyNumberFormat="1" applyFont="1" applyFill="1" applyBorder="1" applyAlignment="1" applyProtection="1">
      <alignment horizontal="center"/>
    </xf>
    <xf numFmtId="164" fontId="16" fillId="0" borderId="26" xfId="0" quotePrefix="1" applyNumberFormat="1" applyFont="1" applyBorder="1" applyAlignment="1" applyProtection="1">
      <alignment horizontal="center"/>
    </xf>
    <xf numFmtId="164" fontId="16" fillId="0" borderId="27" xfId="0" quotePrefix="1" applyNumberFormat="1" applyFont="1" applyBorder="1" applyAlignment="1" applyProtection="1">
      <alignment horizontal="center"/>
    </xf>
    <xf numFmtId="164" fontId="16" fillId="0" borderId="28" xfId="0" quotePrefix="1" applyNumberFormat="1" applyFont="1" applyBorder="1" applyAlignment="1" applyProtection="1">
      <alignment horizontal="center"/>
    </xf>
    <xf numFmtId="164" fontId="15" fillId="0" borderId="14" xfId="0" applyNumberFormat="1" applyFont="1" applyBorder="1" applyAlignment="1" applyProtection="1">
      <alignment horizontal="center"/>
    </xf>
    <xf numFmtId="164" fontId="19" fillId="0" borderId="14" xfId="0" quotePrefix="1" applyNumberFormat="1" applyFont="1" applyBorder="1" applyAlignment="1" applyProtection="1">
      <alignment horizontal="center"/>
    </xf>
    <xf numFmtId="164" fontId="16" fillId="0" borderId="14" xfId="0" quotePrefix="1" applyNumberFormat="1" applyFont="1" applyBorder="1" applyAlignment="1" applyProtection="1">
      <alignment horizontal="center"/>
    </xf>
    <xf numFmtId="164" fontId="16" fillId="0" borderId="15" xfId="0" quotePrefix="1" applyNumberFormat="1" applyFont="1" applyBorder="1" applyAlignment="1" applyProtection="1">
      <alignment horizontal="center"/>
    </xf>
    <xf numFmtId="164" fontId="15" fillId="0" borderId="15" xfId="0" applyNumberFormat="1" applyFont="1" applyBorder="1" applyAlignment="1" applyProtection="1">
      <alignment horizontal="center"/>
    </xf>
    <xf numFmtId="164" fontId="19" fillId="0" borderId="19" xfId="0" quotePrefix="1" applyNumberFormat="1" applyFont="1" applyBorder="1" applyAlignment="1" applyProtection="1">
      <alignment horizontal="center"/>
    </xf>
    <xf numFmtId="164" fontId="18" fillId="2" borderId="16" xfId="2" quotePrefix="1" applyNumberFormat="1" applyFont="1" applyFill="1" applyBorder="1" applyAlignment="1" applyProtection="1">
      <alignment horizontal="center"/>
    </xf>
    <xf numFmtId="164" fontId="18" fillId="2" borderId="17" xfId="2" quotePrefix="1" applyNumberFormat="1" applyFont="1" applyFill="1" applyBorder="1" applyAlignment="1" applyProtection="1">
      <alignment horizontal="center"/>
    </xf>
    <xf numFmtId="164" fontId="18" fillId="2" borderId="18" xfId="2" quotePrefix="1" applyNumberFormat="1" applyFont="1" applyFill="1" applyBorder="1" applyAlignment="1" applyProtection="1">
      <alignment horizontal="center"/>
    </xf>
    <xf numFmtId="164" fontId="16" fillId="0" borderId="26" xfId="2" quotePrefix="1" applyNumberFormat="1" applyFont="1" applyBorder="1" applyAlignment="1" applyProtection="1">
      <alignment horizontal="center"/>
    </xf>
    <xf numFmtId="164" fontId="16" fillId="0" borderId="27" xfId="2" quotePrefix="1" applyNumberFormat="1" applyFont="1" applyBorder="1" applyAlignment="1" applyProtection="1">
      <alignment horizontal="center"/>
    </xf>
    <xf numFmtId="164" fontId="16" fillId="0" borderId="28" xfId="2" quotePrefix="1" applyNumberFormat="1" applyFont="1" applyBorder="1" applyAlignment="1" applyProtection="1">
      <alignment horizontal="center"/>
    </xf>
    <xf numFmtId="164" fontId="15" fillId="0" borderId="14" xfId="2" applyNumberFormat="1" applyFont="1" applyBorder="1" applyAlignment="1" applyProtection="1">
      <alignment horizontal="center"/>
    </xf>
    <xf numFmtId="164" fontId="19" fillId="0" borderId="14" xfId="2" quotePrefix="1" applyNumberFormat="1" applyFont="1" applyBorder="1" applyAlignment="1" applyProtection="1">
      <alignment horizontal="center"/>
    </xf>
    <xf numFmtId="164" fontId="16" fillId="0" borderId="14" xfId="2" quotePrefix="1" applyNumberFormat="1" applyFont="1" applyBorder="1" applyAlignment="1" applyProtection="1">
      <alignment horizontal="center"/>
    </xf>
    <xf numFmtId="164" fontId="16" fillId="0" borderId="15" xfId="2" quotePrefix="1" applyNumberFormat="1" applyFont="1" applyBorder="1" applyAlignment="1" applyProtection="1">
      <alignment horizontal="center"/>
    </xf>
    <xf numFmtId="164" fontId="15" fillId="0" borderId="15" xfId="2" applyNumberFormat="1" applyFont="1" applyBorder="1" applyAlignment="1" applyProtection="1">
      <alignment horizontal="center"/>
    </xf>
    <xf numFmtId="164" fontId="19" fillId="0" borderId="19" xfId="2" quotePrefix="1" applyNumberFormat="1" applyFont="1" applyBorder="1" applyAlignment="1" applyProtection="1">
      <alignment horizontal="center"/>
    </xf>
    <xf numFmtId="167" fontId="12" fillId="4" borderId="19" xfId="1" applyNumberFormat="1" applyFont="1" applyFill="1" applyBorder="1" applyAlignment="1">
      <alignment horizontal="center"/>
    </xf>
    <xf numFmtId="167" fontId="12" fillId="4" borderId="14" xfId="1" applyNumberFormat="1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5" fillId="0" borderId="14" xfId="0" quotePrefix="1" applyNumberFormat="1" applyFont="1" applyBorder="1" applyAlignment="1" applyProtection="1">
      <alignment horizontal="center"/>
    </xf>
    <xf numFmtId="164" fontId="23" fillId="0" borderId="14" xfId="0" quotePrefix="1" applyNumberFormat="1" applyFont="1" applyBorder="1" applyAlignment="1" applyProtection="1">
      <alignment horizontal="center"/>
    </xf>
    <xf numFmtId="164" fontId="23" fillId="0" borderId="15" xfId="0" quotePrefix="1" applyNumberFormat="1" applyFont="1" applyBorder="1" applyAlignment="1" applyProtection="1">
      <alignment horizontal="center"/>
    </xf>
    <xf numFmtId="164" fontId="24" fillId="2" borderId="16" xfId="0" quotePrefix="1" applyNumberFormat="1" applyFont="1" applyFill="1" applyBorder="1" applyAlignment="1" applyProtection="1">
      <alignment horizontal="center"/>
    </xf>
    <xf numFmtId="164" fontId="24" fillId="2" borderId="17" xfId="0" quotePrefix="1" applyNumberFormat="1" applyFont="1" applyFill="1" applyBorder="1" applyAlignment="1" applyProtection="1">
      <alignment horizontal="center"/>
    </xf>
    <xf numFmtId="164" fontId="24" fillId="2" borderId="18" xfId="0" quotePrefix="1" applyNumberFormat="1" applyFont="1" applyFill="1" applyBorder="1" applyAlignment="1" applyProtection="1">
      <alignment horizontal="center"/>
    </xf>
    <xf numFmtId="167" fontId="12" fillId="4" borderId="32" xfId="1" applyNumberFormat="1" applyFont="1" applyFill="1" applyBorder="1" applyAlignment="1">
      <alignment horizontal="center"/>
    </xf>
    <xf numFmtId="167" fontId="12" fillId="4" borderId="30" xfId="1" applyNumberFormat="1" applyFont="1" applyFill="1" applyBorder="1" applyAlignment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164" fontId="5" fillId="0" borderId="19" xfId="0" quotePrefix="1" applyNumberFormat="1" applyFont="1" applyBorder="1" applyAlignment="1" applyProtection="1">
      <alignment horizontal="center"/>
    </xf>
    <xf numFmtId="167" fontId="12" fillId="4" borderId="0" xfId="1" applyNumberFormat="1" applyFont="1" applyFill="1" applyAlignment="1">
      <alignment horizontal="center"/>
    </xf>
    <xf numFmtId="164" fontId="3" fillId="0" borderId="0" xfId="0" applyNumberFormat="1" applyFont="1" applyAlignment="1" applyProtection="1">
      <alignment horizontal="center"/>
    </xf>
    <xf numFmtId="164" fontId="5" fillId="0" borderId="0" xfId="0" quotePrefix="1" applyNumberFormat="1" applyFont="1" applyAlignment="1" applyProtection="1">
      <alignment horizontal="center"/>
    </xf>
    <xf numFmtId="164" fontId="5" fillId="0" borderId="12" xfId="0" quotePrefix="1" applyNumberFormat="1" applyFont="1" applyBorder="1" applyAlignment="1" applyProtection="1">
      <alignment horizontal="center"/>
    </xf>
    <xf numFmtId="164" fontId="5" fillId="0" borderId="0" xfId="0" quotePrefix="1" applyNumberFormat="1" applyFont="1" applyBorder="1" applyAlignment="1" applyProtection="1">
      <alignment horizontal="center"/>
    </xf>
    <xf numFmtId="164" fontId="6" fillId="2" borderId="1" xfId="0" quotePrefix="1" applyNumberFormat="1" applyFont="1" applyFill="1" applyBorder="1" applyAlignment="1" applyProtection="1">
      <alignment horizontal="center"/>
    </xf>
    <xf numFmtId="164" fontId="6" fillId="2" borderId="1" xfId="0" quotePrefix="1" applyNumberFormat="1" applyFont="1" applyFill="1" applyBorder="1" applyAlignment="1" applyProtection="1">
      <alignment horizontal="center" wrapText="1"/>
    </xf>
    <xf numFmtId="164" fontId="0" fillId="0" borderId="1" xfId="0" applyBorder="1" applyAlignment="1">
      <alignment horizontal="center" wrapText="1"/>
    </xf>
    <xf numFmtId="164" fontId="6" fillId="2" borderId="1" xfId="0" quotePrefix="1" applyNumberFormat="1" applyFont="1" applyFill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164" fontId="13" fillId="0" borderId="1" xfId="0" applyFont="1" applyBorder="1" applyAlignment="1">
      <alignment horizontal="center" wrapText="1"/>
    </xf>
    <xf numFmtId="164" fontId="8" fillId="0" borderId="0" xfId="0" quotePrefix="1" applyNumberFormat="1" applyFont="1" applyAlignment="1" applyProtection="1">
      <alignment horizontal="center"/>
    </xf>
    <xf numFmtId="164" fontId="8" fillId="0" borderId="0" xfId="0" quotePrefix="1" applyNumberFormat="1" applyFont="1" applyBorder="1" applyAlignment="1" applyProtection="1">
      <alignment horizontal="center"/>
    </xf>
    <xf numFmtId="164" fontId="6" fillId="2" borderId="1" xfId="2" quotePrefix="1" applyNumberFormat="1" applyFont="1" applyFill="1" applyBorder="1" applyAlignment="1" applyProtection="1">
      <alignment horizontal="center"/>
    </xf>
    <xf numFmtId="164" fontId="3" fillId="0" borderId="0" xfId="2" applyNumberFormat="1" applyFont="1" applyAlignment="1" applyProtection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quotePrefix="1" applyNumberFormat="1" applyFont="1" applyBorder="1" applyAlignment="1" applyProtection="1">
      <alignment horizontal="center"/>
    </xf>
    <xf numFmtId="164" fontId="6" fillId="2" borderId="1" xfId="2" quotePrefix="1" applyNumberFormat="1" applyFont="1" applyFill="1" applyBorder="1" applyAlignment="1" applyProtection="1">
      <alignment horizontal="center" wrapText="1"/>
    </xf>
    <xf numFmtId="164" fontId="7" fillId="0" borderId="1" xfId="2" applyBorder="1" applyAlignment="1">
      <alignment horizontal="center" wrapText="1"/>
    </xf>
    <xf numFmtId="164" fontId="6" fillId="2" borderId="1" xfId="2" quotePrefix="1" applyNumberFormat="1" applyFont="1" applyFill="1" applyBorder="1" applyAlignment="1" applyProtection="1">
      <alignment horizontal="left"/>
    </xf>
    <xf numFmtId="164" fontId="4" fillId="0" borderId="0" xfId="2" applyNumberFormat="1" applyFont="1" applyBorder="1" applyAlignment="1" applyProtection="1">
      <alignment horizontal="left"/>
    </xf>
    <xf numFmtId="164" fontId="6" fillId="2" borderId="7" xfId="0" quotePrefix="1" applyNumberFormat="1" applyFont="1" applyFill="1" applyBorder="1" applyAlignment="1" applyProtection="1">
      <alignment horizontal="center" wrapText="1"/>
    </xf>
    <xf numFmtId="164" fontId="6" fillId="2" borderId="10" xfId="0" quotePrefix="1" applyNumberFormat="1" applyFont="1" applyFill="1" applyBorder="1" applyAlignment="1" applyProtection="1">
      <alignment horizontal="center" wrapText="1"/>
    </xf>
    <xf numFmtId="164" fontId="6" fillId="2" borderId="11" xfId="0" quotePrefix="1" applyNumberFormat="1" applyFont="1" applyFill="1" applyBorder="1" applyAlignment="1" applyProtection="1">
      <alignment horizontal="center" wrapText="1"/>
    </xf>
    <xf numFmtId="164" fontId="5" fillId="0" borderId="3" xfId="0" quotePrefix="1" applyNumberFormat="1" applyFont="1" applyBorder="1" applyAlignment="1" applyProtection="1">
      <alignment horizontal="center"/>
    </xf>
    <xf numFmtId="164" fontId="6" fillId="2" borderId="4" xfId="0" quotePrefix="1" applyNumberFormat="1" applyFont="1" applyFill="1" applyBorder="1" applyAlignment="1" applyProtection="1">
      <alignment horizontal="center"/>
    </xf>
    <xf numFmtId="164" fontId="6" fillId="2" borderId="5" xfId="0" quotePrefix="1" applyNumberFormat="1" applyFont="1" applyFill="1" applyBorder="1" applyAlignment="1" applyProtection="1">
      <alignment horizontal="center"/>
    </xf>
    <xf numFmtId="164" fontId="6" fillId="2" borderId="6" xfId="0" quotePrefix="1" applyNumberFormat="1" applyFont="1" applyFill="1" applyBorder="1" applyAlignment="1" applyProtection="1">
      <alignment horizontal="center"/>
    </xf>
    <xf numFmtId="164" fontId="0" fillId="0" borderId="10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6" fillId="2" borderId="8" xfId="0" quotePrefix="1" applyNumberFormat="1" applyFont="1" applyFill="1" applyBorder="1" applyAlignment="1" applyProtection="1">
      <alignment horizontal="left"/>
    </xf>
    <xf numFmtId="164" fontId="6" fillId="2" borderId="2" xfId="0" quotePrefix="1" applyNumberFormat="1" applyFont="1" applyFill="1" applyBorder="1" applyAlignment="1" applyProtection="1">
      <alignment horizontal="left"/>
    </xf>
    <xf numFmtId="164" fontId="6" fillId="2" borderId="9" xfId="0" quotePrefix="1" applyNumberFormat="1" applyFont="1" applyFill="1" applyBorder="1" applyAlignment="1" applyProtection="1">
      <alignment horizontal="left"/>
    </xf>
    <xf numFmtId="37" fontId="15" fillId="4" borderId="14" xfId="0" applyNumberFormat="1" applyFont="1" applyFill="1" applyBorder="1" applyAlignment="1" applyProtection="1">
      <alignment horizontal="center"/>
    </xf>
    <xf numFmtId="164" fontId="20" fillId="4" borderId="25" xfId="0" quotePrefix="1" applyNumberFormat="1" applyFont="1" applyFill="1" applyBorder="1" applyAlignment="1" applyProtection="1">
      <alignment horizontal="left" wrapText="1"/>
    </xf>
    <xf numFmtId="167" fontId="20" fillId="4" borderId="23" xfId="1" applyNumberFormat="1" applyFont="1" applyFill="1" applyBorder="1"/>
    <xf numFmtId="10" fontId="20" fillId="4" borderId="23" xfId="0" applyNumberFormat="1" applyFont="1" applyFill="1" applyBorder="1" applyProtection="1"/>
    <xf numFmtId="10" fontId="20" fillId="4" borderId="19" xfId="0" applyNumberFormat="1" applyFont="1" applyFill="1" applyBorder="1" applyProtection="1"/>
    <xf numFmtId="164" fontId="15" fillId="0" borderId="14" xfId="0" quotePrefix="1" applyFont="1" applyBorder="1" applyAlignment="1">
      <alignment horizontal="center"/>
    </xf>
    <xf numFmtId="165" fontId="20" fillId="4" borderId="14" xfId="0" applyNumberFormat="1" applyFont="1" applyFill="1" applyBorder="1" applyAlignment="1" applyProtection="1">
      <alignment horizontal="center"/>
      <protection locked="0"/>
    </xf>
    <xf numFmtId="164" fontId="20" fillId="4" borderId="25" xfId="0" quotePrefix="1" applyNumberFormat="1" applyFont="1" applyFill="1" applyBorder="1" applyAlignment="1" applyProtection="1">
      <alignment horizontal="left"/>
    </xf>
  </cellXfs>
  <cellStyles count="12">
    <cellStyle name="Comma" xfId="1" builtinId="3"/>
    <cellStyle name="Comma 2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4" xfId="8"/>
    <cellStyle name="Normal 5 2" xfId="9"/>
    <cellStyle name="Note 2" xfId="10"/>
    <cellStyle name="Percent 2" xfId="1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65"/>
  <sheetViews>
    <sheetView tabSelected="1" zoomScaleNormal="100" workbookViewId="0">
      <selection activeCell="H152" sqref="H152"/>
    </sheetView>
  </sheetViews>
  <sheetFormatPr defaultColWidth="9.6640625" defaultRowHeight="12" customHeight="1"/>
  <cols>
    <col min="1" max="1" width="6" style="269" customWidth="1"/>
    <col min="2" max="2" width="34.6640625" style="271" customWidth="1"/>
    <col min="3" max="3" width="13.44140625" style="271" bestFit="1" customWidth="1"/>
    <col min="4" max="4" width="12" style="271" customWidth="1"/>
    <col min="5" max="6" width="12.109375" style="271" bestFit="1" customWidth="1"/>
    <col min="7" max="7" width="11.77734375" style="271" bestFit="1" customWidth="1"/>
    <col min="8" max="8" width="10.33203125" style="271" customWidth="1"/>
    <col min="9" max="9" width="12.109375" style="271" customWidth="1"/>
    <col min="10" max="10" width="2.109375" style="272" customWidth="1"/>
    <col min="11" max="16384" width="9.6640625" style="271"/>
  </cols>
  <sheetData>
    <row r="1" spans="1:9" ht="12" customHeight="1">
      <c r="B1" s="270" t="s">
        <v>293</v>
      </c>
    </row>
    <row r="2" spans="1:9" ht="13.8">
      <c r="A2" s="341" t="s">
        <v>0</v>
      </c>
      <c r="B2" s="343" t="s">
        <v>185</v>
      </c>
      <c r="C2" s="343"/>
      <c r="D2" s="343"/>
      <c r="E2" s="343"/>
      <c r="F2" s="343"/>
      <c r="G2" s="343"/>
      <c r="H2" s="343"/>
      <c r="I2" s="343"/>
    </row>
    <row r="3" spans="1:9" ht="12" customHeight="1" thickBot="1">
      <c r="A3" s="345"/>
      <c r="B3" s="344" t="s">
        <v>294</v>
      </c>
      <c r="C3" s="344"/>
      <c r="D3" s="344"/>
      <c r="E3" s="344"/>
      <c r="F3" s="344"/>
      <c r="G3" s="344"/>
      <c r="H3" s="344"/>
      <c r="I3" s="344"/>
    </row>
    <row r="4" spans="1:9" ht="13.8" thickBot="1">
      <c r="A4" s="273"/>
      <c r="B4" s="335" t="s">
        <v>187</v>
      </c>
      <c r="C4" s="336"/>
      <c r="D4" s="336"/>
      <c r="E4" s="336"/>
      <c r="F4" s="336"/>
      <c r="G4" s="336"/>
      <c r="H4" s="336"/>
      <c r="I4" s="337"/>
    </row>
    <row r="5" spans="1:9" ht="92.4">
      <c r="A5" s="274" t="s">
        <v>188</v>
      </c>
      <c r="B5" s="275" t="s">
        <v>189</v>
      </c>
      <c r="C5" s="276" t="s">
        <v>190</v>
      </c>
      <c r="D5" s="276" t="s">
        <v>191</v>
      </c>
      <c r="E5" s="276" t="s">
        <v>192</v>
      </c>
      <c r="F5" s="276" t="s">
        <v>193</v>
      </c>
      <c r="G5" s="277" t="s">
        <v>194</v>
      </c>
      <c r="H5" s="276" t="s">
        <v>287</v>
      </c>
      <c r="I5" s="276" t="s">
        <v>196</v>
      </c>
    </row>
    <row r="6" spans="1:9" ht="13.2">
      <c r="A6" s="278"/>
      <c r="B6" s="279" t="s">
        <v>197</v>
      </c>
      <c r="C6" s="280"/>
      <c r="D6" s="280"/>
      <c r="E6" s="280"/>
      <c r="F6" s="280"/>
      <c r="G6" s="280"/>
      <c r="H6" s="280"/>
      <c r="I6" s="280"/>
    </row>
    <row r="7" spans="1:9" ht="13.2">
      <c r="A7" s="281">
        <v>921</v>
      </c>
      <c r="B7" s="282" t="s">
        <v>198</v>
      </c>
      <c r="C7" s="160">
        <v>61420825</v>
      </c>
      <c r="D7" s="160">
        <v>32173325</v>
      </c>
      <c r="E7" s="160">
        <v>18107450</v>
      </c>
      <c r="F7" s="160">
        <f t="shared" ref="F7:F28" si="0">C7-D7-E7</f>
        <v>11140050</v>
      </c>
      <c r="G7" s="160">
        <v>63662</v>
      </c>
      <c r="H7" s="283">
        <f t="shared" ref="H7:H28" si="1">G7/C7</f>
        <v>1.0364888455991921E-3</v>
      </c>
      <c r="I7" s="283">
        <f t="shared" ref="I7:I28" si="2">G7/F7</f>
        <v>5.7146960740750716E-3</v>
      </c>
    </row>
    <row r="8" spans="1:9" ht="13.2">
      <c r="A8" s="281">
        <v>126</v>
      </c>
      <c r="B8" s="282" t="s">
        <v>199</v>
      </c>
      <c r="C8" s="160">
        <v>798326360</v>
      </c>
      <c r="D8" s="160">
        <v>344975088</v>
      </c>
      <c r="E8" s="160">
        <v>208924227</v>
      </c>
      <c r="F8" s="160">
        <f t="shared" si="0"/>
        <v>244427045</v>
      </c>
      <c r="G8" s="160">
        <v>5671186</v>
      </c>
      <c r="H8" s="283">
        <f t="shared" si="1"/>
        <v>7.1038440970432196E-3</v>
      </c>
      <c r="I8" s="283">
        <f t="shared" si="2"/>
        <v>2.3201957868451095E-2</v>
      </c>
    </row>
    <row r="9" spans="1:9" ht="13.2">
      <c r="A9" s="281">
        <v>202</v>
      </c>
      <c r="B9" s="282" t="s">
        <v>200</v>
      </c>
      <c r="C9" s="160">
        <v>43260243</v>
      </c>
      <c r="D9" s="160">
        <v>28283106</v>
      </c>
      <c r="E9" s="160">
        <v>3015215</v>
      </c>
      <c r="F9" s="160">
        <f t="shared" si="0"/>
        <v>11961922</v>
      </c>
      <c r="G9" s="160">
        <v>572927</v>
      </c>
      <c r="H9" s="283">
        <f t="shared" si="1"/>
        <v>1.324373050794005E-2</v>
      </c>
      <c r="I9" s="283">
        <f t="shared" si="2"/>
        <v>4.7895898334732498E-2</v>
      </c>
    </row>
    <row r="10" spans="1:9" ht="13.2">
      <c r="A10" s="281">
        <v>35</v>
      </c>
      <c r="B10" s="282" t="s">
        <v>201</v>
      </c>
      <c r="C10" s="160">
        <v>167076159</v>
      </c>
      <c r="D10" s="160">
        <v>51734651</v>
      </c>
      <c r="E10" s="160">
        <v>31144706</v>
      </c>
      <c r="F10" s="160">
        <f t="shared" si="0"/>
        <v>84196802</v>
      </c>
      <c r="G10" s="160">
        <v>933623</v>
      </c>
      <c r="H10" s="283">
        <f t="shared" si="1"/>
        <v>5.5880085201144708E-3</v>
      </c>
      <c r="I10" s="283">
        <f t="shared" si="2"/>
        <v>1.1088580300235157E-2</v>
      </c>
    </row>
    <row r="11" spans="1:9" ht="13.2">
      <c r="A11" s="281">
        <v>201</v>
      </c>
      <c r="B11" s="282" t="s">
        <v>202</v>
      </c>
      <c r="C11" s="160">
        <v>1033489775</v>
      </c>
      <c r="D11" s="160">
        <v>394445456</v>
      </c>
      <c r="E11" s="160">
        <v>240328951</v>
      </c>
      <c r="F11" s="160">
        <f t="shared" si="0"/>
        <v>398715368</v>
      </c>
      <c r="G11" s="160">
        <v>7735739</v>
      </c>
      <c r="H11" s="283">
        <f t="shared" si="1"/>
        <v>7.4850658295095374E-3</v>
      </c>
      <c r="I11" s="283">
        <f t="shared" si="2"/>
        <v>1.9401657475113927E-2</v>
      </c>
    </row>
    <row r="12" spans="1:9" ht="13.2">
      <c r="A12" s="281">
        <v>164</v>
      </c>
      <c r="B12" s="282" t="s">
        <v>203</v>
      </c>
      <c r="C12" s="160">
        <v>1679133006</v>
      </c>
      <c r="D12" s="160">
        <v>666019454</v>
      </c>
      <c r="E12" s="160">
        <v>159183966</v>
      </c>
      <c r="F12" s="160">
        <f t="shared" si="0"/>
        <v>853929586</v>
      </c>
      <c r="G12" s="160">
        <v>5297622</v>
      </c>
      <c r="H12" s="283">
        <f t="shared" si="1"/>
        <v>3.154974609557523E-3</v>
      </c>
      <c r="I12" s="283">
        <f t="shared" si="2"/>
        <v>6.2038159666246767E-3</v>
      </c>
    </row>
    <row r="13" spans="1:9" ht="13.2">
      <c r="A13" s="281">
        <v>148</v>
      </c>
      <c r="B13" s="282" t="s">
        <v>109</v>
      </c>
      <c r="C13" s="160">
        <v>133697043</v>
      </c>
      <c r="D13" s="160">
        <v>58383534</v>
      </c>
      <c r="E13" s="160">
        <v>5690325</v>
      </c>
      <c r="F13" s="160">
        <f t="shared" si="0"/>
        <v>69623184</v>
      </c>
      <c r="G13" s="160">
        <v>0</v>
      </c>
      <c r="H13" s="283">
        <f t="shared" si="1"/>
        <v>0</v>
      </c>
      <c r="I13" s="283">
        <f t="shared" si="2"/>
        <v>0</v>
      </c>
    </row>
    <row r="14" spans="1:9" ht="13.2">
      <c r="A14" s="281">
        <v>183</v>
      </c>
      <c r="B14" s="282" t="s">
        <v>288</v>
      </c>
      <c r="C14" s="160">
        <v>737095750</v>
      </c>
      <c r="D14" s="160">
        <v>310109245</v>
      </c>
      <c r="E14" s="160">
        <v>191216827</v>
      </c>
      <c r="F14" s="160">
        <f t="shared" si="0"/>
        <v>235769678</v>
      </c>
      <c r="G14" s="160">
        <v>11525196</v>
      </c>
      <c r="H14" s="283">
        <f t="shared" si="1"/>
        <v>1.5635955030265741E-2</v>
      </c>
      <c r="I14" s="283">
        <f t="shared" si="2"/>
        <v>4.8883283455983681E-2</v>
      </c>
    </row>
    <row r="15" spans="1:9" ht="13.2">
      <c r="A15" s="281">
        <v>919</v>
      </c>
      <c r="B15" s="282" t="s">
        <v>162</v>
      </c>
      <c r="C15" s="160">
        <v>19032466</v>
      </c>
      <c r="D15" s="160">
        <v>4020410</v>
      </c>
      <c r="E15" s="160">
        <v>11966287</v>
      </c>
      <c r="F15" s="160">
        <f t="shared" si="0"/>
        <v>3045769</v>
      </c>
      <c r="G15" s="160">
        <v>510435</v>
      </c>
      <c r="H15" s="283">
        <f t="shared" si="1"/>
        <v>2.6819173090864842E-2</v>
      </c>
      <c r="I15" s="283">
        <f t="shared" si="2"/>
        <v>0.16758821827919321</v>
      </c>
    </row>
    <row r="16" spans="1:9" ht="13.2">
      <c r="A16" s="281">
        <v>131</v>
      </c>
      <c r="B16" s="282" t="s">
        <v>14</v>
      </c>
      <c r="C16" s="160">
        <v>1386652700</v>
      </c>
      <c r="D16" s="160">
        <v>602235299</v>
      </c>
      <c r="E16" s="160">
        <v>93955422</v>
      </c>
      <c r="F16" s="160">
        <f t="shared" si="0"/>
        <v>690461979</v>
      </c>
      <c r="G16" s="160">
        <v>11444129</v>
      </c>
      <c r="H16" s="283">
        <f t="shared" si="1"/>
        <v>8.2530607700111204E-3</v>
      </c>
      <c r="I16" s="283">
        <f t="shared" si="2"/>
        <v>1.657459693374369E-2</v>
      </c>
    </row>
    <row r="17" spans="1:10" ht="13.2">
      <c r="A17" s="281">
        <v>3</v>
      </c>
      <c r="B17" s="282" t="s">
        <v>205</v>
      </c>
      <c r="C17" s="160">
        <v>1865265137</v>
      </c>
      <c r="D17" s="160">
        <v>940361492</v>
      </c>
      <c r="E17" s="160">
        <v>237012759</v>
      </c>
      <c r="F17" s="160">
        <f t="shared" si="0"/>
        <v>687890886</v>
      </c>
      <c r="G17" s="160">
        <v>16837565</v>
      </c>
      <c r="H17" s="283">
        <f t="shared" si="1"/>
        <v>9.026901680626866E-3</v>
      </c>
      <c r="I17" s="283">
        <f t="shared" si="2"/>
        <v>2.4477086908228057E-2</v>
      </c>
    </row>
    <row r="18" spans="1:10" ht="13.2">
      <c r="A18" s="281">
        <v>1</v>
      </c>
      <c r="B18" s="282" t="s">
        <v>206</v>
      </c>
      <c r="C18" s="160">
        <v>4008121018</v>
      </c>
      <c r="D18" s="160">
        <v>1432010588</v>
      </c>
      <c r="E18" s="160">
        <v>646534485</v>
      </c>
      <c r="F18" s="160">
        <f t="shared" si="0"/>
        <v>1929575945</v>
      </c>
      <c r="G18" s="160">
        <v>32993281</v>
      </c>
      <c r="H18" s="283">
        <f t="shared" si="1"/>
        <v>8.231607990834373E-3</v>
      </c>
      <c r="I18" s="283">
        <f t="shared" si="2"/>
        <v>1.7098721138959886E-2</v>
      </c>
    </row>
    <row r="19" spans="1:10" ht="13.2">
      <c r="A19" s="281">
        <v>210</v>
      </c>
      <c r="B19" s="282" t="s">
        <v>207</v>
      </c>
      <c r="C19" s="160">
        <v>636917207</v>
      </c>
      <c r="D19" s="160">
        <v>215975377</v>
      </c>
      <c r="E19" s="160">
        <v>65415507</v>
      </c>
      <c r="F19" s="160">
        <f t="shared" si="0"/>
        <v>355526323</v>
      </c>
      <c r="G19" s="160">
        <v>5291909</v>
      </c>
      <c r="H19" s="283">
        <f t="shared" si="1"/>
        <v>8.3086293506276707E-3</v>
      </c>
      <c r="I19" s="283">
        <f t="shared" si="2"/>
        <v>1.4884717832833998E-2</v>
      </c>
    </row>
    <row r="20" spans="1:10" ht="13.2">
      <c r="A20" s="281">
        <v>204</v>
      </c>
      <c r="B20" s="282" t="s">
        <v>66</v>
      </c>
      <c r="C20" s="160">
        <v>869814662</v>
      </c>
      <c r="D20" s="160">
        <v>289996212</v>
      </c>
      <c r="E20" s="160">
        <v>85004360</v>
      </c>
      <c r="F20" s="160">
        <f t="shared" si="0"/>
        <v>494814090</v>
      </c>
      <c r="G20" s="160">
        <v>6888227</v>
      </c>
      <c r="H20" s="283">
        <f t="shared" si="1"/>
        <v>7.9191893410506808E-3</v>
      </c>
      <c r="I20" s="283">
        <f t="shared" si="2"/>
        <v>1.3920838430449707E-2</v>
      </c>
    </row>
    <row r="21" spans="1:10" ht="13.2">
      <c r="A21" s="281">
        <v>14</v>
      </c>
      <c r="B21" s="282" t="s">
        <v>80</v>
      </c>
      <c r="C21" s="160">
        <v>2172801730</v>
      </c>
      <c r="D21" s="160">
        <v>32441581</v>
      </c>
      <c r="E21" s="160">
        <v>1008623685</v>
      </c>
      <c r="F21" s="160">
        <f t="shared" si="0"/>
        <v>1131736464</v>
      </c>
      <c r="G21" s="160">
        <v>27203739</v>
      </c>
      <c r="H21" s="283">
        <f t="shared" si="1"/>
        <v>1.2520120278070654E-2</v>
      </c>
      <c r="I21" s="283">
        <f t="shared" si="2"/>
        <v>2.4037167543273574E-2</v>
      </c>
    </row>
    <row r="22" spans="1:10" ht="13.2">
      <c r="A22" s="281">
        <v>195</v>
      </c>
      <c r="B22" s="282" t="s">
        <v>70</v>
      </c>
      <c r="C22" s="160">
        <v>44025060</v>
      </c>
      <c r="D22" s="160">
        <v>24184769</v>
      </c>
      <c r="E22" s="160">
        <v>4787158</v>
      </c>
      <c r="F22" s="160">
        <f t="shared" si="0"/>
        <v>15053133</v>
      </c>
      <c r="G22" s="160">
        <v>1550969</v>
      </c>
      <c r="H22" s="283">
        <f t="shared" si="1"/>
        <v>3.5229230806272611E-2</v>
      </c>
      <c r="I22" s="283">
        <f t="shared" si="2"/>
        <v>0.10303296994718641</v>
      </c>
    </row>
    <row r="23" spans="1:10" ht="13.2">
      <c r="A23" s="405">
        <v>904</v>
      </c>
      <c r="B23" s="303" t="s">
        <v>208</v>
      </c>
      <c r="C23" s="304" t="s">
        <v>295</v>
      </c>
      <c r="D23" s="304"/>
      <c r="E23" s="304"/>
      <c r="F23" s="304"/>
      <c r="G23" s="304"/>
      <c r="H23" s="305"/>
      <c r="I23" s="305"/>
    </row>
    <row r="24" spans="1:10" ht="13.2">
      <c r="A24" s="281">
        <v>29</v>
      </c>
      <c r="B24" s="282" t="s">
        <v>209</v>
      </c>
      <c r="C24" s="160">
        <v>2226302661</v>
      </c>
      <c r="D24" s="160">
        <v>635600992</v>
      </c>
      <c r="E24" s="160">
        <v>747249570</v>
      </c>
      <c r="F24" s="160">
        <f t="shared" si="0"/>
        <v>843452099</v>
      </c>
      <c r="G24" s="160">
        <v>67254350</v>
      </c>
      <c r="H24" s="283">
        <f t="shared" si="1"/>
        <v>3.0208987833572912E-2</v>
      </c>
      <c r="I24" s="283">
        <f t="shared" si="2"/>
        <v>7.9737011834740842E-2</v>
      </c>
    </row>
    <row r="25" spans="1:10" ht="13.2">
      <c r="A25" s="281">
        <v>130</v>
      </c>
      <c r="B25" s="282" t="s">
        <v>210</v>
      </c>
      <c r="C25" s="160">
        <v>1075874468</v>
      </c>
      <c r="D25" s="160">
        <v>466195007</v>
      </c>
      <c r="E25" s="160">
        <v>141760528</v>
      </c>
      <c r="F25" s="160">
        <f t="shared" si="0"/>
        <v>467918933</v>
      </c>
      <c r="G25" s="160">
        <v>8882127</v>
      </c>
      <c r="H25" s="283">
        <f t="shared" si="1"/>
        <v>8.2557280279282538E-3</v>
      </c>
      <c r="I25" s="283">
        <f t="shared" si="2"/>
        <v>1.8982191943064632E-2</v>
      </c>
    </row>
    <row r="26" spans="1:10" ht="13.2">
      <c r="A26" s="281">
        <v>128</v>
      </c>
      <c r="B26" s="282" t="s">
        <v>211</v>
      </c>
      <c r="C26" s="160">
        <v>2445382841</v>
      </c>
      <c r="D26" s="160">
        <v>818866064</v>
      </c>
      <c r="E26" s="160">
        <v>456721543</v>
      </c>
      <c r="F26" s="160">
        <f t="shared" si="0"/>
        <v>1169795234</v>
      </c>
      <c r="G26" s="160">
        <v>23330084</v>
      </c>
      <c r="H26" s="283">
        <f t="shared" si="1"/>
        <v>9.5404627892373434E-3</v>
      </c>
      <c r="I26" s="283">
        <f t="shared" si="2"/>
        <v>1.9943733161080737E-2</v>
      </c>
    </row>
    <row r="27" spans="1:10" ht="13.2">
      <c r="A27" s="281">
        <v>155</v>
      </c>
      <c r="B27" s="282" t="s">
        <v>212</v>
      </c>
      <c r="C27" s="160">
        <v>1686484731</v>
      </c>
      <c r="D27" s="160">
        <v>571907496</v>
      </c>
      <c r="E27" s="160">
        <v>397877920</v>
      </c>
      <c r="F27" s="160">
        <f t="shared" si="0"/>
        <v>716699315</v>
      </c>
      <c r="G27" s="160">
        <v>7423198</v>
      </c>
      <c r="H27" s="283">
        <f t="shared" si="1"/>
        <v>4.4015803188436932E-3</v>
      </c>
      <c r="I27" s="283">
        <f t="shared" si="2"/>
        <v>1.0357478854294706E-2</v>
      </c>
    </row>
    <row r="28" spans="1:10" ht="13.2">
      <c r="A28" s="281">
        <v>10</v>
      </c>
      <c r="B28" s="282" t="s">
        <v>19</v>
      </c>
      <c r="C28" s="160">
        <v>2041725972</v>
      </c>
      <c r="D28" s="160">
        <v>895574867</v>
      </c>
      <c r="E28" s="160">
        <v>144005857</v>
      </c>
      <c r="F28" s="160">
        <f t="shared" si="0"/>
        <v>1002145248</v>
      </c>
      <c r="G28" s="160">
        <v>15250158</v>
      </c>
      <c r="H28" s="283">
        <f t="shared" si="1"/>
        <v>7.4692481797944237E-3</v>
      </c>
      <c r="I28" s="283">
        <f t="shared" si="2"/>
        <v>1.5217512661398161E-2</v>
      </c>
    </row>
    <row r="29" spans="1:10" ht="13.2">
      <c r="A29" s="286"/>
      <c r="B29" s="290"/>
      <c r="C29" s="291"/>
      <c r="D29" s="291"/>
      <c r="E29" s="291"/>
      <c r="F29" s="292"/>
      <c r="G29" s="172"/>
      <c r="H29" s="293"/>
      <c r="I29" s="293"/>
    </row>
    <row r="30" spans="1:10" ht="13.2">
      <c r="A30" s="278"/>
      <c r="B30" s="294" t="s">
        <v>20</v>
      </c>
      <c r="C30" s="295">
        <f>SUM(C7:C28)</f>
        <v>25131899814</v>
      </c>
      <c r="D30" s="295">
        <f>SUM(D7:D28)</f>
        <v>8815494013</v>
      </c>
      <c r="E30" s="295">
        <f>SUM(E7:E28)</f>
        <v>4898526748</v>
      </c>
      <c r="F30" s="295">
        <f>SUM(F7:F29)</f>
        <v>11417879053</v>
      </c>
      <c r="G30" s="295">
        <f>SUM(G7:G28)</f>
        <v>256660126</v>
      </c>
      <c r="H30" s="296">
        <f>G30/C30</f>
        <v>1.021252384020028E-2</v>
      </c>
      <c r="I30" s="296">
        <f>G30/F30</f>
        <v>2.247879179737533E-2</v>
      </c>
    </row>
    <row r="31" spans="1:10" ht="13.2">
      <c r="A31" s="286"/>
      <c r="B31" s="297"/>
      <c r="C31" s="298"/>
      <c r="D31" s="298"/>
      <c r="E31" s="298"/>
      <c r="F31" s="299"/>
      <c r="G31" s="298"/>
      <c r="H31" s="283"/>
      <c r="I31" s="283"/>
      <c r="J31" s="300"/>
    </row>
    <row r="32" spans="1:10" ht="13.2">
      <c r="A32" s="278"/>
      <c r="B32" s="301" t="s">
        <v>296</v>
      </c>
      <c r="C32" s="302"/>
      <c r="D32" s="299"/>
      <c r="E32" s="299"/>
      <c r="F32" s="299"/>
      <c r="G32" s="299"/>
      <c r="H32" s="297"/>
      <c r="I32" s="297"/>
      <c r="J32" s="300"/>
    </row>
    <row r="33" spans="1:9" ht="13.2">
      <c r="A33" s="281">
        <v>106</v>
      </c>
      <c r="B33" s="282" t="s">
        <v>21</v>
      </c>
      <c r="C33" s="160">
        <v>72816806</v>
      </c>
      <c r="D33" s="160">
        <v>25440266</v>
      </c>
      <c r="E33" s="160">
        <v>18896769</v>
      </c>
      <c r="F33" s="160">
        <f>C33-D33-E33</f>
        <v>28479771</v>
      </c>
      <c r="G33" s="160">
        <v>147881</v>
      </c>
      <c r="H33" s="283">
        <f t="shared" ref="H33:H54" si="3">G33/C33</f>
        <v>2.030863589375233E-3</v>
      </c>
      <c r="I33" s="283">
        <f t="shared" ref="I33:I54" si="4">G33/F33</f>
        <v>5.1924925941293559E-3</v>
      </c>
    </row>
    <row r="34" spans="1:9" ht="13.2">
      <c r="A34" s="281">
        <v>142</v>
      </c>
      <c r="B34" s="282" t="s">
        <v>214</v>
      </c>
      <c r="C34" s="160">
        <v>1730727601</v>
      </c>
      <c r="D34" s="160">
        <v>894943613</v>
      </c>
      <c r="E34" s="160">
        <v>319998632</v>
      </c>
      <c r="F34" s="160">
        <f>C34-D34-E34</f>
        <v>515785356</v>
      </c>
      <c r="G34" s="160">
        <v>5049406</v>
      </c>
      <c r="H34" s="283">
        <f t="shared" si="3"/>
        <v>2.9175047518064053E-3</v>
      </c>
      <c r="I34" s="283">
        <f t="shared" si="4"/>
        <v>9.7897428479919845E-3</v>
      </c>
    </row>
    <row r="35" spans="1:9" ht="13.2">
      <c r="A35" s="281">
        <v>209</v>
      </c>
      <c r="B35" s="282" t="s">
        <v>215</v>
      </c>
      <c r="C35" s="160">
        <v>616227557</v>
      </c>
      <c r="D35" s="160">
        <v>291959852</v>
      </c>
      <c r="E35" s="160">
        <v>106136604</v>
      </c>
      <c r="F35" s="160">
        <f>C35-D35-E35</f>
        <v>218131101</v>
      </c>
      <c r="G35" s="160">
        <v>2978478</v>
      </c>
      <c r="H35" s="283">
        <f t="shared" si="3"/>
        <v>4.8334060464615023E-3</v>
      </c>
      <c r="I35" s="283">
        <f t="shared" si="4"/>
        <v>1.3654531547062608E-2</v>
      </c>
    </row>
    <row r="36" spans="1:9" ht="13.2">
      <c r="A36" s="281">
        <v>132</v>
      </c>
      <c r="B36" s="282" t="s">
        <v>216</v>
      </c>
      <c r="C36" s="160">
        <v>766839963</v>
      </c>
      <c r="D36" s="160">
        <v>320369215</v>
      </c>
      <c r="E36" s="160">
        <v>233426285</v>
      </c>
      <c r="F36" s="160">
        <f>C36-D36-E36</f>
        <v>213044463</v>
      </c>
      <c r="G36" s="160">
        <v>5392532</v>
      </c>
      <c r="H36" s="283">
        <f t="shared" si="3"/>
        <v>7.0321478537758468E-3</v>
      </c>
      <c r="I36" s="283">
        <f t="shared" si="4"/>
        <v>2.5311767900769146E-2</v>
      </c>
    </row>
    <row r="37" spans="1:9" ht="13.2">
      <c r="A37" s="281">
        <v>32</v>
      </c>
      <c r="B37" s="282" t="s">
        <v>217</v>
      </c>
      <c r="C37" s="160">
        <v>2681161532</v>
      </c>
      <c r="D37" s="160">
        <v>1274664242</v>
      </c>
      <c r="E37" s="160">
        <v>552713202</v>
      </c>
      <c r="F37" s="160">
        <f>C37-D37-E37</f>
        <v>853784088</v>
      </c>
      <c r="G37" s="160">
        <v>14189379</v>
      </c>
      <c r="H37" s="283">
        <f t="shared" si="3"/>
        <v>5.2922507020364039E-3</v>
      </c>
      <c r="I37" s="283">
        <f t="shared" si="4"/>
        <v>1.6619399681292724E-2</v>
      </c>
    </row>
    <row r="38" spans="1:9" ht="13.2">
      <c r="A38" s="281">
        <v>104</v>
      </c>
      <c r="B38" s="282" t="s">
        <v>218</v>
      </c>
      <c r="C38" s="160">
        <v>114991430</v>
      </c>
      <c r="D38" s="160">
        <v>38786335</v>
      </c>
      <c r="E38" s="160">
        <v>29840541</v>
      </c>
      <c r="F38" s="160">
        <f t="shared" ref="F38:F54" si="5">C38-D38-E38</f>
        <v>46364554</v>
      </c>
      <c r="G38" s="160">
        <v>318107</v>
      </c>
      <c r="H38" s="283">
        <f t="shared" si="3"/>
        <v>2.7663539795965667E-3</v>
      </c>
      <c r="I38" s="283">
        <f t="shared" si="4"/>
        <v>6.8609955786482924E-3</v>
      </c>
    </row>
    <row r="39" spans="1:9" ht="13.2">
      <c r="A39" s="281">
        <v>54</v>
      </c>
      <c r="B39" s="282" t="s">
        <v>130</v>
      </c>
      <c r="C39" s="160">
        <v>41615944</v>
      </c>
      <c r="D39" s="160">
        <v>14929197</v>
      </c>
      <c r="E39" s="160">
        <v>10658452</v>
      </c>
      <c r="F39" s="160">
        <f t="shared" si="5"/>
        <v>16028295</v>
      </c>
      <c r="G39" s="160">
        <v>260395</v>
      </c>
      <c r="H39" s="283">
        <f t="shared" si="3"/>
        <v>6.2570970395384997E-3</v>
      </c>
      <c r="I39" s="283">
        <f t="shared" si="4"/>
        <v>1.6245957539463805E-2</v>
      </c>
    </row>
    <row r="40" spans="1:9" ht="13.2">
      <c r="A40" s="281">
        <v>134</v>
      </c>
      <c r="B40" s="282" t="s">
        <v>23</v>
      </c>
      <c r="C40" s="160">
        <v>230346305</v>
      </c>
      <c r="D40" s="160">
        <v>94641006</v>
      </c>
      <c r="E40" s="160">
        <v>13696894</v>
      </c>
      <c r="F40" s="160">
        <f t="shared" si="5"/>
        <v>122008405</v>
      </c>
      <c r="G40" s="160">
        <v>395654</v>
      </c>
      <c r="H40" s="283">
        <f t="shared" si="3"/>
        <v>1.7176485639741432E-3</v>
      </c>
      <c r="I40" s="283">
        <f t="shared" si="4"/>
        <v>3.2428421632099856E-3</v>
      </c>
    </row>
    <row r="41" spans="1:9" ht="13.2">
      <c r="A41" s="281">
        <v>85</v>
      </c>
      <c r="B41" s="282" t="s">
        <v>101</v>
      </c>
      <c r="C41" s="160">
        <v>173008558</v>
      </c>
      <c r="D41" s="160">
        <v>96385515</v>
      </c>
      <c r="E41" s="160">
        <v>31861217</v>
      </c>
      <c r="F41" s="160">
        <f t="shared" si="5"/>
        <v>44761826</v>
      </c>
      <c r="G41" s="160">
        <v>927129</v>
      </c>
      <c r="H41" s="283">
        <f t="shared" si="3"/>
        <v>5.3588620743258257E-3</v>
      </c>
      <c r="I41" s="283">
        <f t="shared" si="4"/>
        <v>2.0712492828152275E-2</v>
      </c>
    </row>
    <row r="42" spans="1:9" ht="13.2">
      <c r="A42" s="281">
        <v>81</v>
      </c>
      <c r="B42" s="282" t="s">
        <v>219</v>
      </c>
      <c r="C42" s="160">
        <v>1723649960</v>
      </c>
      <c r="D42" s="160">
        <v>749275908</v>
      </c>
      <c r="E42" s="160">
        <v>354881073</v>
      </c>
      <c r="F42" s="160">
        <f t="shared" si="5"/>
        <v>619492979</v>
      </c>
      <c r="G42" s="160">
        <v>25362565</v>
      </c>
      <c r="H42" s="283">
        <f t="shared" si="3"/>
        <v>1.4714452231356766E-2</v>
      </c>
      <c r="I42" s="283">
        <f t="shared" si="4"/>
        <v>4.0940843334400408E-2</v>
      </c>
    </row>
    <row r="43" spans="1:9" ht="13.2">
      <c r="A43" s="281">
        <v>175</v>
      </c>
      <c r="B43" s="282" t="s">
        <v>220</v>
      </c>
      <c r="C43" s="160">
        <v>708466104</v>
      </c>
      <c r="D43" s="160">
        <v>442421</v>
      </c>
      <c r="E43" s="160">
        <v>426111563</v>
      </c>
      <c r="F43" s="160">
        <f t="shared" si="5"/>
        <v>281912120</v>
      </c>
      <c r="G43" s="160">
        <v>5251149</v>
      </c>
      <c r="H43" s="283">
        <f t="shared" si="3"/>
        <v>7.4119975117398137E-3</v>
      </c>
      <c r="I43" s="283">
        <f t="shared" si="4"/>
        <v>1.8626900468131698E-2</v>
      </c>
    </row>
    <row r="44" spans="1:9" ht="13.2">
      <c r="A44" s="281">
        <v>176</v>
      </c>
      <c r="B44" s="282" t="s">
        <v>289</v>
      </c>
      <c r="C44" s="160">
        <v>2852339813</v>
      </c>
      <c r="D44" s="160">
        <v>1130576772</v>
      </c>
      <c r="E44" s="160">
        <v>760459078</v>
      </c>
      <c r="F44" s="160">
        <f t="shared" si="5"/>
        <v>961303963</v>
      </c>
      <c r="G44" s="160">
        <v>48835827</v>
      </c>
      <c r="H44" s="283">
        <f t="shared" si="3"/>
        <v>1.7121321512052253E-2</v>
      </c>
      <c r="I44" s="283">
        <f t="shared" si="4"/>
        <v>5.0801649509063761E-2</v>
      </c>
    </row>
    <row r="45" spans="1:9" ht="13.2">
      <c r="A45" s="281">
        <v>38</v>
      </c>
      <c r="B45" s="282" t="s">
        <v>113</v>
      </c>
      <c r="C45" s="160">
        <v>328380822</v>
      </c>
      <c r="D45" s="160">
        <v>194996299</v>
      </c>
      <c r="E45" s="160">
        <v>52103913</v>
      </c>
      <c r="F45" s="160">
        <f t="shared" si="5"/>
        <v>81280610</v>
      </c>
      <c r="G45" s="160">
        <v>1605502</v>
      </c>
      <c r="H45" s="283">
        <f t="shared" si="3"/>
        <v>4.8891466627731381E-3</v>
      </c>
      <c r="I45" s="283">
        <f t="shared" si="4"/>
        <v>1.9752583057632073E-2</v>
      </c>
    </row>
    <row r="46" spans="1:9" ht="13.2">
      <c r="A46" s="281">
        <v>211</v>
      </c>
      <c r="B46" s="282" t="s">
        <v>222</v>
      </c>
      <c r="C46" s="160">
        <v>23300467</v>
      </c>
      <c r="D46" s="160">
        <v>11420520</v>
      </c>
      <c r="E46" s="160">
        <v>3394064</v>
      </c>
      <c r="F46" s="160">
        <f t="shared" si="5"/>
        <v>8485883</v>
      </c>
      <c r="G46" s="160">
        <v>179449</v>
      </c>
      <c r="H46" s="283">
        <f t="shared" si="3"/>
        <v>7.7015194588159969E-3</v>
      </c>
      <c r="I46" s="283">
        <f t="shared" si="4"/>
        <v>2.1146768108869753E-2</v>
      </c>
    </row>
    <row r="47" spans="1:9" ht="13.2">
      <c r="A47" s="281">
        <v>145</v>
      </c>
      <c r="B47" s="282" t="s">
        <v>223</v>
      </c>
      <c r="C47" s="160">
        <v>1237850206</v>
      </c>
      <c r="D47" s="160">
        <v>618928068</v>
      </c>
      <c r="E47" s="160">
        <v>246490024</v>
      </c>
      <c r="F47" s="160">
        <f t="shared" si="5"/>
        <v>372432114</v>
      </c>
      <c r="G47" s="160">
        <v>8506855</v>
      </c>
      <c r="H47" s="283">
        <f t="shared" si="3"/>
        <v>6.8722814430747046E-3</v>
      </c>
      <c r="I47" s="283">
        <f t="shared" si="4"/>
        <v>2.284135733794428E-2</v>
      </c>
    </row>
    <row r="48" spans="1:9" ht="13.2">
      <c r="A48" s="281">
        <v>206</v>
      </c>
      <c r="B48" s="282" t="s">
        <v>224</v>
      </c>
      <c r="C48" s="160">
        <v>88367103</v>
      </c>
      <c r="D48" s="160">
        <v>44633232</v>
      </c>
      <c r="E48" s="160">
        <v>18054544</v>
      </c>
      <c r="F48" s="160">
        <f t="shared" si="5"/>
        <v>25679327</v>
      </c>
      <c r="G48" s="160">
        <v>1287149</v>
      </c>
      <c r="H48" s="283">
        <f t="shared" si="3"/>
        <v>1.4565929585809777E-2</v>
      </c>
      <c r="I48" s="283">
        <f t="shared" si="4"/>
        <v>5.0123938216916665E-2</v>
      </c>
    </row>
    <row r="49" spans="1:10" ht="13.2">
      <c r="A49" s="281">
        <v>84</v>
      </c>
      <c r="B49" s="282" t="s">
        <v>225</v>
      </c>
      <c r="C49" s="160">
        <v>2101844782</v>
      </c>
      <c r="D49" s="160">
        <v>947998028</v>
      </c>
      <c r="E49" s="160">
        <v>394796423</v>
      </c>
      <c r="F49" s="160">
        <f t="shared" si="5"/>
        <v>759050331</v>
      </c>
      <c r="G49" s="160">
        <v>23900061</v>
      </c>
      <c r="H49" s="283">
        <f t="shared" si="3"/>
        <v>1.1370992379969188E-2</v>
      </c>
      <c r="I49" s="283">
        <f t="shared" si="4"/>
        <v>3.1486793462711764E-2</v>
      </c>
    </row>
    <row r="50" spans="1:10" ht="13.2">
      <c r="A50" s="281">
        <v>138</v>
      </c>
      <c r="B50" s="282" t="s">
        <v>226</v>
      </c>
      <c r="C50" s="160">
        <v>794948750</v>
      </c>
      <c r="D50" s="160">
        <v>356183753</v>
      </c>
      <c r="E50" s="160">
        <v>141981922</v>
      </c>
      <c r="F50" s="160">
        <f t="shared" si="5"/>
        <v>296783075</v>
      </c>
      <c r="G50" s="160">
        <v>10473450</v>
      </c>
      <c r="H50" s="283">
        <f t="shared" si="3"/>
        <v>1.3175000275174972E-2</v>
      </c>
      <c r="I50" s="283">
        <f t="shared" si="4"/>
        <v>3.5289916717791268E-2</v>
      </c>
    </row>
    <row r="51" spans="1:10" ht="13.2">
      <c r="A51" s="281">
        <v>207</v>
      </c>
      <c r="B51" s="282" t="s">
        <v>75</v>
      </c>
      <c r="C51" s="160">
        <v>1013946788</v>
      </c>
      <c r="D51" s="160">
        <v>444093980</v>
      </c>
      <c r="E51" s="160">
        <v>166363321</v>
      </c>
      <c r="F51" s="160">
        <f t="shared" si="5"/>
        <v>403489487</v>
      </c>
      <c r="G51" s="160">
        <v>2937279</v>
      </c>
      <c r="H51" s="283">
        <f t="shared" si="3"/>
        <v>2.8968768723985545E-3</v>
      </c>
      <c r="I51" s="283">
        <f t="shared" si="4"/>
        <v>7.2796915276258489E-3</v>
      </c>
    </row>
    <row r="52" spans="1:10" ht="13.2">
      <c r="A52" s="405">
        <v>922</v>
      </c>
      <c r="B52" s="406" t="s">
        <v>227</v>
      </c>
      <c r="C52" s="304" t="s">
        <v>295</v>
      </c>
      <c r="D52" s="407"/>
      <c r="E52" s="407"/>
      <c r="F52" s="407"/>
      <c r="G52" s="196"/>
      <c r="H52" s="408"/>
      <c r="I52" s="409"/>
      <c r="J52" s="310"/>
    </row>
    <row r="53" spans="1:10" ht="13.2">
      <c r="A53" s="405">
        <v>923</v>
      </c>
      <c r="B53" s="406" t="s">
        <v>297</v>
      </c>
      <c r="C53" s="304" t="s">
        <v>295</v>
      </c>
      <c r="D53" s="407"/>
      <c r="E53" s="407"/>
      <c r="F53" s="407"/>
      <c r="G53" s="196"/>
      <c r="H53" s="408"/>
      <c r="I53" s="409"/>
      <c r="J53" s="310"/>
    </row>
    <row r="54" spans="1:10" ht="13.2">
      <c r="A54" s="281">
        <v>156</v>
      </c>
      <c r="B54" s="282" t="s">
        <v>298</v>
      </c>
      <c r="C54" s="160">
        <v>238065609</v>
      </c>
      <c r="D54" s="160">
        <f>0.45*C54</f>
        <v>107129524.05</v>
      </c>
      <c r="E54" s="160">
        <f>0.16*C54</f>
        <v>38090497.439999998</v>
      </c>
      <c r="F54" s="160">
        <f t="shared" si="5"/>
        <v>92845587.510000005</v>
      </c>
      <c r="G54" s="160">
        <v>964742</v>
      </c>
      <c r="H54" s="283">
        <f t="shared" si="3"/>
        <v>4.0524206921462563E-3</v>
      </c>
      <c r="I54" s="283">
        <f t="shared" si="4"/>
        <v>1.0390822287554502E-2</v>
      </c>
    </row>
    <row r="55" spans="1:10" ht="13.2">
      <c r="A55" s="284"/>
      <c r="B55" s="290"/>
      <c r="C55" s="291"/>
      <c r="D55" s="291"/>
      <c r="E55" s="291"/>
      <c r="F55" s="292"/>
      <c r="G55" s="291"/>
      <c r="H55" s="293"/>
      <c r="I55" s="293"/>
    </row>
    <row r="56" spans="1:10" ht="13.2">
      <c r="A56" s="410"/>
      <c r="B56" s="294" t="s">
        <v>29</v>
      </c>
      <c r="C56" s="295">
        <f>SUM(C33:C54)</f>
        <v>17538896100</v>
      </c>
      <c r="D56" s="295">
        <f t="shared" ref="D56:G56" si="6">SUM(D33:D54)</f>
        <v>7657797746.0500002</v>
      </c>
      <c r="E56" s="295">
        <f t="shared" si="6"/>
        <v>3919955018.4400001</v>
      </c>
      <c r="F56" s="295">
        <f t="shared" si="6"/>
        <v>5961143335.5100002</v>
      </c>
      <c r="G56" s="295">
        <f t="shared" si="6"/>
        <v>158962989</v>
      </c>
      <c r="H56" s="296">
        <f>G56/C56</f>
        <v>9.0634546264288553E-3</v>
      </c>
      <c r="I56" s="296">
        <f>G56/F56</f>
        <v>2.6666526881357077E-2</v>
      </c>
    </row>
    <row r="57" spans="1:10" ht="13.2">
      <c r="A57" s="341"/>
      <c r="B57" s="346"/>
      <c r="C57" s="342"/>
      <c r="D57" s="342"/>
      <c r="E57" s="342"/>
      <c r="F57" s="342"/>
      <c r="G57" s="342"/>
      <c r="H57" s="342"/>
      <c r="I57" s="342"/>
    </row>
    <row r="58" spans="1:10" ht="13.8">
      <c r="A58" s="341"/>
      <c r="B58" s="343" t="s">
        <v>185</v>
      </c>
      <c r="C58" s="343"/>
      <c r="D58" s="343"/>
      <c r="E58" s="343"/>
      <c r="F58" s="343"/>
      <c r="G58" s="343"/>
      <c r="H58" s="343"/>
      <c r="I58" s="343"/>
    </row>
    <row r="59" spans="1:10" ht="14.4" thickBot="1">
      <c r="A59" s="285"/>
      <c r="B59" s="338" t="s">
        <v>294</v>
      </c>
      <c r="C59" s="339"/>
      <c r="D59" s="339"/>
      <c r="E59" s="339"/>
      <c r="F59" s="339"/>
      <c r="G59" s="339"/>
      <c r="H59" s="339"/>
      <c r="I59" s="340"/>
    </row>
    <row r="60" spans="1:10" ht="13.8" thickBot="1">
      <c r="A60" s="273"/>
      <c r="B60" s="335" t="s">
        <v>187</v>
      </c>
      <c r="C60" s="336"/>
      <c r="D60" s="336"/>
      <c r="E60" s="336"/>
      <c r="F60" s="336"/>
      <c r="G60" s="336"/>
      <c r="H60" s="336"/>
      <c r="I60" s="337"/>
    </row>
    <row r="61" spans="1:10" ht="92.4">
      <c r="A61" s="274" t="s">
        <v>188</v>
      </c>
      <c r="B61" s="275" t="s">
        <v>189</v>
      </c>
      <c r="C61" s="276" t="s">
        <v>190</v>
      </c>
      <c r="D61" s="276" t="s">
        <v>191</v>
      </c>
      <c r="E61" s="276" t="s">
        <v>192</v>
      </c>
      <c r="F61" s="276" t="s">
        <v>193</v>
      </c>
      <c r="G61" s="277" t="s">
        <v>194</v>
      </c>
      <c r="H61" s="276" t="s">
        <v>287</v>
      </c>
      <c r="I61" s="276" t="s">
        <v>196</v>
      </c>
    </row>
    <row r="62" spans="1:10" ht="13.2">
      <c r="A62" s="278"/>
      <c r="B62" s="313" t="s">
        <v>79</v>
      </c>
      <c r="C62" s="299"/>
      <c r="D62" s="299"/>
      <c r="E62" s="299"/>
      <c r="F62" s="299"/>
      <c r="G62" s="299"/>
      <c r="H62" s="297"/>
      <c r="I62" s="297"/>
      <c r="J62" s="300"/>
    </row>
    <row r="63" spans="1:10" ht="13.2">
      <c r="A63" s="281">
        <v>197</v>
      </c>
      <c r="B63" s="282" t="s">
        <v>228</v>
      </c>
      <c r="C63" s="160">
        <v>485493630</v>
      </c>
      <c r="D63" s="160">
        <v>194579622</v>
      </c>
      <c r="E63" s="160">
        <v>9213516</v>
      </c>
      <c r="F63" s="160">
        <f t="shared" ref="F63:F74" si="7">C63-D63-E63</f>
        <v>281700492</v>
      </c>
      <c r="G63" s="160">
        <v>1613094</v>
      </c>
      <c r="H63" s="283">
        <f t="shared" ref="H63:H74" si="8">G63/C63</f>
        <v>3.32258530353941E-3</v>
      </c>
      <c r="I63" s="283">
        <f t="shared" ref="I63:I76" si="9">G63/F63</f>
        <v>5.7262732789263287E-3</v>
      </c>
    </row>
    <row r="64" spans="1:10" ht="13.2">
      <c r="A64" s="281">
        <v>63</v>
      </c>
      <c r="B64" s="282" t="s">
        <v>31</v>
      </c>
      <c r="C64" s="160">
        <v>391746763</v>
      </c>
      <c r="D64" s="160">
        <v>171965122</v>
      </c>
      <c r="E64" s="160">
        <v>109171921</v>
      </c>
      <c r="F64" s="160">
        <f t="shared" si="7"/>
        <v>110609720</v>
      </c>
      <c r="G64" s="160">
        <v>994697</v>
      </c>
      <c r="H64" s="283">
        <f t="shared" si="8"/>
        <v>2.5391326590234009E-3</v>
      </c>
      <c r="I64" s="283">
        <f t="shared" si="9"/>
        <v>8.9928534309642958E-3</v>
      </c>
    </row>
    <row r="65" spans="1:10" ht="13.2">
      <c r="A65" s="281">
        <v>8</v>
      </c>
      <c r="B65" s="282" t="s">
        <v>97</v>
      </c>
      <c r="C65" s="160">
        <v>38605770</v>
      </c>
      <c r="D65" s="160">
        <v>18242810</v>
      </c>
      <c r="E65" s="160">
        <v>10376874</v>
      </c>
      <c r="F65" s="160">
        <f t="shared" si="7"/>
        <v>9986086</v>
      </c>
      <c r="G65" s="160">
        <v>314872</v>
      </c>
      <c r="H65" s="283">
        <f t="shared" si="8"/>
        <v>8.156086512456558E-3</v>
      </c>
      <c r="I65" s="283">
        <f t="shared" si="9"/>
        <v>3.153107233404559E-2</v>
      </c>
    </row>
    <row r="66" spans="1:10" ht="13.2">
      <c r="A66" s="281">
        <v>208</v>
      </c>
      <c r="B66" s="282" t="s">
        <v>229</v>
      </c>
      <c r="C66" s="160">
        <v>802370748</v>
      </c>
      <c r="D66" s="160">
        <v>342263327</v>
      </c>
      <c r="E66" s="160">
        <v>182873838</v>
      </c>
      <c r="F66" s="160">
        <f t="shared" si="7"/>
        <v>277233583</v>
      </c>
      <c r="G66" s="160">
        <v>12899883</v>
      </c>
      <c r="H66" s="283">
        <f t="shared" si="8"/>
        <v>1.6077209983233337E-2</v>
      </c>
      <c r="I66" s="283">
        <f t="shared" si="9"/>
        <v>4.6530737223130718E-2</v>
      </c>
    </row>
    <row r="67" spans="1:10" ht="13.2">
      <c r="A67" s="281">
        <v>152</v>
      </c>
      <c r="B67" s="282" t="s">
        <v>32</v>
      </c>
      <c r="C67" s="160">
        <v>194903864</v>
      </c>
      <c r="D67" s="160">
        <v>83103045</v>
      </c>
      <c r="E67" s="160">
        <v>59658746</v>
      </c>
      <c r="F67" s="160">
        <f t="shared" si="7"/>
        <v>52142073</v>
      </c>
      <c r="G67" s="160">
        <v>2575947</v>
      </c>
      <c r="H67" s="283">
        <f t="shared" si="8"/>
        <v>1.3216500417867549E-2</v>
      </c>
      <c r="I67" s="283">
        <f t="shared" si="9"/>
        <v>4.9402466219553638E-2</v>
      </c>
    </row>
    <row r="68" spans="1:10" ht="13.2">
      <c r="A68" s="281">
        <v>173</v>
      </c>
      <c r="B68" s="282" t="s">
        <v>33</v>
      </c>
      <c r="C68" s="160">
        <v>40522574</v>
      </c>
      <c r="D68" s="160">
        <v>20318422</v>
      </c>
      <c r="E68" s="160">
        <v>8654486</v>
      </c>
      <c r="F68" s="160">
        <f t="shared" si="7"/>
        <v>11549666</v>
      </c>
      <c r="G68" s="160">
        <v>190823</v>
      </c>
      <c r="H68" s="283">
        <f t="shared" si="8"/>
        <v>4.7090542668883767E-3</v>
      </c>
      <c r="I68" s="283">
        <f t="shared" si="9"/>
        <v>1.6521949639063154E-2</v>
      </c>
    </row>
    <row r="69" spans="1:10" ht="13.2">
      <c r="A69" s="281">
        <v>79</v>
      </c>
      <c r="B69" s="282" t="s">
        <v>133</v>
      </c>
      <c r="C69" s="160">
        <v>40426631</v>
      </c>
      <c r="D69" s="160">
        <v>28382348</v>
      </c>
      <c r="E69" s="160">
        <v>640395</v>
      </c>
      <c r="F69" s="160">
        <f t="shared" si="7"/>
        <v>11403888</v>
      </c>
      <c r="G69" s="160">
        <v>123208</v>
      </c>
      <c r="H69" s="283">
        <f t="shared" si="8"/>
        <v>3.0476939817220979E-3</v>
      </c>
      <c r="I69" s="283">
        <f t="shared" si="9"/>
        <v>1.0804034553829361E-2</v>
      </c>
    </row>
    <row r="70" spans="1:10" ht="13.2">
      <c r="A70" s="281">
        <v>26</v>
      </c>
      <c r="B70" s="282" t="s">
        <v>230</v>
      </c>
      <c r="C70" s="160">
        <v>682804440</v>
      </c>
      <c r="D70" s="160">
        <v>326155932</v>
      </c>
      <c r="E70" s="160">
        <v>197966246</v>
      </c>
      <c r="F70" s="160">
        <f t="shared" si="7"/>
        <v>158682262</v>
      </c>
      <c r="G70" s="160">
        <v>2100336</v>
      </c>
      <c r="H70" s="283">
        <f t="shared" si="8"/>
        <v>3.0760432665024851E-3</v>
      </c>
      <c r="I70" s="283">
        <f t="shared" si="9"/>
        <v>1.3236110788488759E-2</v>
      </c>
    </row>
    <row r="71" spans="1:10" ht="13.2">
      <c r="A71" s="281">
        <v>170</v>
      </c>
      <c r="B71" s="282" t="s">
        <v>231</v>
      </c>
      <c r="C71" s="160">
        <v>1632784110</v>
      </c>
      <c r="D71" s="160">
        <v>748884783</v>
      </c>
      <c r="E71" s="160">
        <v>389317079</v>
      </c>
      <c r="F71" s="160">
        <f t="shared" si="7"/>
        <v>494582248</v>
      </c>
      <c r="G71" s="160">
        <v>9767992</v>
      </c>
      <c r="H71" s="283">
        <f t="shared" si="8"/>
        <v>5.9824149072592332E-3</v>
      </c>
      <c r="I71" s="283">
        <f t="shared" si="9"/>
        <v>1.9749985041921683E-2</v>
      </c>
    </row>
    <row r="72" spans="1:10" ht="13.2">
      <c r="A72" s="281">
        <v>191</v>
      </c>
      <c r="B72" s="282" t="s">
        <v>232</v>
      </c>
      <c r="C72" s="160">
        <v>634800410</v>
      </c>
      <c r="D72" s="160">
        <v>317400439</v>
      </c>
      <c r="E72" s="160">
        <v>150709775</v>
      </c>
      <c r="F72" s="160">
        <f t="shared" si="7"/>
        <v>166690196</v>
      </c>
      <c r="G72" s="160">
        <v>9270701</v>
      </c>
      <c r="H72" s="283">
        <f t="shared" si="8"/>
        <v>1.4604119427081026E-2</v>
      </c>
      <c r="I72" s="283">
        <f t="shared" si="9"/>
        <v>5.561635430556456E-2</v>
      </c>
    </row>
    <row r="73" spans="1:10" ht="13.2">
      <c r="A73" s="281">
        <v>159</v>
      </c>
      <c r="B73" s="282" t="s">
        <v>233</v>
      </c>
      <c r="C73" s="160">
        <v>1797651011</v>
      </c>
      <c r="D73" s="160">
        <v>955139040</v>
      </c>
      <c r="E73" s="160">
        <v>308322587</v>
      </c>
      <c r="F73" s="160">
        <f t="shared" si="7"/>
        <v>534189384</v>
      </c>
      <c r="G73" s="160">
        <v>17145353</v>
      </c>
      <c r="H73" s="283">
        <f t="shared" si="8"/>
        <v>9.5376426765183733E-3</v>
      </c>
      <c r="I73" s="283">
        <f t="shared" si="9"/>
        <v>3.2096019714236777E-2</v>
      </c>
    </row>
    <row r="74" spans="1:10" ht="13.2">
      <c r="A74" s="281">
        <v>96</v>
      </c>
      <c r="B74" s="282" t="s">
        <v>37</v>
      </c>
      <c r="C74" s="160">
        <v>27605942</v>
      </c>
      <c r="D74" s="160">
        <v>12656658</v>
      </c>
      <c r="E74" s="160">
        <v>2867031</v>
      </c>
      <c r="F74" s="160">
        <f t="shared" si="7"/>
        <v>12082253</v>
      </c>
      <c r="G74" s="160">
        <v>74898</v>
      </c>
      <c r="H74" s="283">
        <f t="shared" si="8"/>
        <v>2.7131115467822109E-3</v>
      </c>
      <c r="I74" s="283">
        <f t="shared" si="9"/>
        <v>6.1990094066065324E-3</v>
      </c>
    </row>
    <row r="75" spans="1:10" ht="13.2">
      <c r="A75" s="281">
        <v>186</v>
      </c>
      <c r="B75" s="282" t="s">
        <v>178</v>
      </c>
      <c r="C75" s="160">
        <v>60561650</v>
      </c>
      <c r="D75" s="160">
        <v>23081534</v>
      </c>
      <c r="E75" s="160">
        <v>20374948</v>
      </c>
      <c r="F75" s="160">
        <f>C75-D75-E75</f>
        <v>17105168</v>
      </c>
      <c r="G75" s="160">
        <v>734790</v>
      </c>
      <c r="H75" s="283">
        <f>G75/C75</f>
        <v>1.2132925704633212E-2</v>
      </c>
      <c r="I75" s="283">
        <f t="shared" si="9"/>
        <v>4.2957192820321906E-2</v>
      </c>
    </row>
    <row r="76" spans="1:10" ht="13.2">
      <c r="A76" s="281">
        <v>56</v>
      </c>
      <c r="B76" s="282" t="s">
        <v>100</v>
      </c>
      <c r="C76" s="160">
        <v>29073670</v>
      </c>
      <c r="D76" s="160">
        <v>15427643</v>
      </c>
      <c r="E76" s="160">
        <v>6015087</v>
      </c>
      <c r="F76" s="160">
        <f>C76-D76-E76</f>
        <v>7630940</v>
      </c>
      <c r="G76" s="160">
        <v>385786</v>
      </c>
      <c r="H76" s="283">
        <f t="shared" ref="H76" si="10">G76/C76</f>
        <v>1.32692570287824E-2</v>
      </c>
      <c r="I76" s="283">
        <f t="shared" si="9"/>
        <v>5.0555501681313182E-2</v>
      </c>
    </row>
    <row r="77" spans="1:10" ht="13.2">
      <c r="A77" s="286"/>
      <c r="B77" s="314"/>
      <c r="C77" s="291"/>
      <c r="D77" s="291"/>
      <c r="E77" s="291"/>
      <c r="F77" s="292"/>
      <c r="G77" s="291"/>
      <c r="H77" s="293"/>
      <c r="I77" s="293"/>
    </row>
    <row r="78" spans="1:10" ht="13.2">
      <c r="A78" s="286"/>
      <c r="B78" s="315" t="s">
        <v>38</v>
      </c>
      <c r="C78" s="295">
        <f>SUM(C63:C76)</f>
        <v>6859351213</v>
      </c>
      <c r="D78" s="295">
        <f>SUM(D63:D76)</f>
        <v>3257600725</v>
      </c>
      <c r="E78" s="295">
        <f>SUM(E63:E76)</f>
        <v>1456162529</v>
      </c>
      <c r="F78" s="295">
        <f>SUM(F63:F77)</f>
        <v>2145587959</v>
      </c>
      <c r="G78" s="295">
        <f>SUM(G63:G76)</f>
        <v>58192380</v>
      </c>
      <c r="H78" s="296">
        <f>G78/C78</f>
        <v>8.4836565723172865E-3</v>
      </c>
      <c r="I78" s="296">
        <f>G78/F78</f>
        <v>2.7121880394557155E-2</v>
      </c>
    </row>
    <row r="79" spans="1:10" ht="13.2">
      <c r="A79" s="316"/>
      <c r="B79" s="317"/>
      <c r="C79" s="318"/>
      <c r="D79" s="318"/>
      <c r="E79" s="318"/>
      <c r="F79" s="318"/>
      <c r="G79" s="318"/>
      <c r="H79" s="317"/>
      <c r="I79" s="317"/>
    </row>
    <row r="80" spans="1:10" ht="13.2">
      <c r="A80" s="286"/>
      <c r="B80" s="313" t="s">
        <v>68</v>
      </c>
      <c r="C80" s="299"/>
      <c r="D80" s="299"/>
      <c r="E80" s="299"/>
      <c r="F80" s="299"/>
      <c r="G80" s="299"/>
      <c r="H80" s="297"/>
      <c r="I80" s="297"/>
      <c r="J80" s="300"/>
    </row>
    <row r="81" spans="1:9" ht="13.2">
      <c r="A81" s="281">
        <v>915</v>
      </c>
      <c r="B81" s="282" t="s">
        <v>234</v>
      </c>
      <c r="C81" s="160">
        <v>40598424</v>
      </c>
      <c r="D81" s="160">
        <v>7098522</v>
      </c>
      <c r="E81" s="160">
        <v>24708079</v>
      </c>
      <c r="F81" s="160">
        <f>C81-D81-E81</f>
        <v>8791823</v>
      </c>
      <c r="G81" s="160">
        <v>134907</v>
      </c>
      <c r="H81" s="283">
        <f t="shared" ref="H81:H101" si="11">G81/C81</f>
        <v>3.3229615021509208E-3</v>
      </c>
      <c r="I81" s="283">
        <f t="shared" ref="I81:I101" si="12">G81/F81</f>
        <v>1.5344599180397513E-2</v>
      </c>
    </row>
    <row r="82" spans="1:9" ht="13.2">
      <c r="A82" s="281">
        <v>22</v>
      </c>
      <c r="B82" s="282" t="s">
        <v>235</v>
      </c>
      <c r="C82" s="160">
        <v>253364524</v>
      </c>
      <c r="D82" s="160">
        <v>98337409</v>
      </c>
      <c r="E82" s="160">
        <v>53650291</v>
      </c>
      <c r="F82" s="160">
        <f t="shared" ref="F82:F101" si="13">C82-D82-E82</f>
        <v>101376824</v>
      </c>
      <c r="G82" s="160">
        <v>3892912</v>
      </c>
      <c r="H82" s="283">
        <f t="shared" si="11"/>
        <v>1.5364866156242142E-2</v>
      </c>
      <c r="I82" s="283">
        <f t="shared" si="12"/>
        <v>3.8400413885524766E-2</v>
      </c>
    </row>
    <row r="83" spans="1:9" ht="13.2">
      <c r="A83" s="281">
        <v>158</v>
      </c>
      <c r="B83" s="282" t="s">
        <v>102</v>
      </c>
      <c r="C83" s="160">
        <v>19552147</v>
      </c>
      <c r="D83" s="160">
        <v>10548571</v>
      </c>
      <c r="E83" s="160">
        <v>2473807</v>
      </c>
      <c r="F83" s="160">
        <f t="shared" si="13"/>
        <v>6529769</v>
      </c>
      <c r="G83" s="160">
        <v>138951</v>
      </c>
      <c r="H83" s="283">
        <f t="shared" si="11"/>
        <v>7.1066875673551346E-3</v>
      </c>
      <c r="I83" s="283">
        <f t="shared" si="12"/>
        <v>2.1279619539374212E-2</v>
      </c>
    </row>
    <row r="84" spans="1:9" ht="13.2">
      <c r="A84" s="281">
        <v>199</v>
      </c>
      <c r="B84" s="282" t="s">
        <v>236</v>
      </c>
      <c r="C84" s="160">
        <v>100797668</v>
      </c>
      <c r="D84" s="160">
        <v>19775729</v>
      </c>
      <c r="E84" s="160">
        <v>59026083</v>
      </c>
      <c r="F84" s="160">
        <f t="shared" si="13"/>
        <v>21995856</v>
      </c>
      <c r="G84" s="160">
        <v>592274</v>
      </c>
      <c r="H84" s="283">
        <f t="shared" si="11"/>
        <v>5.8758700647717366E-3</v>
      </c>
      <c r="I84" s="283">
        <f t="shared" si="12"/>
        <v>2.6926617450123331E-2</v>
      </c>
    </row>
    <row r="85" spans="1:9" ht="13.2">
      <c r="A85" s="281">
        <v>102</v>
      </c>
      <c r="B85" s="282" t="s">
        <v>237</v>
      </c>
      <c r="C85" s="160">
        <v>589241602</v>
      </c>
      <c r="D85" s="160">
        <v>296353882</v>
      </c>
      <c r="E85" s="160">
        <v>151397770</v>
      </c>
      <c r="F85" s="160">
        <f t="shared" si="13"/>
        <v>141489950</v>
      </c>
      <c r="G85" s="160">
        <v>2502476</v>
      </c>
      <c r="H85" s="283">
        <f t="shared" si="11"/>
        <v>4.2469438537708678E-3</v>
      </c>
      <c r="I85" s="283">
        <f t="shared" si="12"/>
        <v>1.7686598942186355E-2</v>
      </c>
    </row>
    <row r="86" spans="1:9" ht="13.2">
      <c r="A86" s="281">
        <v>45</v>
      </c>
      <c r="B86" s="282" t="s">
        <v>40</v>
      </c>
      <c r="C86" s="160">
        <v>21366133</v>
      </c>
      <c r="D86" s="160">
        <v>8975727</v>
      </c>
      <c r="E86" s="160">
        <v>6414041</v>
      </c>
      <c r="F86" s="160">
        <f t="shared" si="13"/>
        <v>5976365</v>
      </c>
      <c r="G86" s="160">
        <v>87633</v>
      </c>
      <c r="H86" s="283">
        <f t="shared" si="11"/>
        <v>4.1014908968319162E-3</v>
      </c>
      <c r="I86" s="283">
        <f t="shared" si="12"/>
        <v>1.4663261029070345E-2</v>
      </c>
    </row>
    <row r="87" spans="1:9" ht="13.2">
      <c r="A87" s="281">
        <v>168</v>
      </c>
      <c r="B87" s="282" t="s">
        <v>238</v>
      </c>
      <c r="C87" s="160">
        <v>738545665</v>
      </c>
      <c r="D87" s="160">
        <v>397016135</v>
      </c>
      <c r="E87" s="160">
        <v>140237896</v>
      </c>
      <c r="F87" s="160">
        <f t="shared" si="13"/>
        <v>201291634</v>
      </c>
      <c r="G87" s="160">
        <v>5074041</v>
      </c>
      <c r="H87" s="283">
        <f t="shared" si="11"/>
        <v>6.8703145119672461E-3</v>
      </c>
      <c r="I87" s="283">
        <f t="shared" si="12"/>
        <v>2.5207411252869058E-2</v>
      </c>
    </row>
    <row r="88" spans="1:9" ht="13.2">
      <c r="A88" s="281">
        <v>205</v>
      </c>
      <c r="B88" s="282" t="s">
        <v>239</v>
      </c>
      <c r="C88" s="160">
        <v>532838609</v>
      </c>
      <c r="D88" s="160">
        <v>199402866</v>
      </c>
      <c r="E88" s="160">
        <v>61906079</v>
      </c>
      <c r="F88" s="160">
        <f t="shared" si="13"/>
        <v>271529664</v>
      </c>
      <c r="G88" s="160">
        <v>3519977</v>
      </c>
      <c r="H88" s="283">
        <f t="shared" si="11"/>
        <v>6.6060847328726514E-3</v>
      </c>
      <c r="I88" s="283">
        <f t="shared" si="12"/>
        <v>1.2963508104956075E-2</v>
      </c>
    </row>
    <row r="89" spans="1:9" ht="13.2">
      <c r="A89" s="281">
        <v>150</v>
      </c>
      <c r="B89" s="282" t="s">
        <v>41</v>
      </c>
      <c r="C89" s="160">
        <v>36862214</v>
      </c>
      <c r="D89" s="160">
        <v>12538851</v>
      </c>
      <c r="E89" s="160">
        <v>11651101</v>
      </c>
      <c r="F89" s="160">
        <f>C89-D89-E89</f>
        <v>12672262</v>
      </c>
      <c r="G89" s="160">
        <v>132404</v>
      </c>
      <c r="H89" s="283">
        <f t="shared" si="11"/>
        <v>3.5918623878641691E-3</v>
      </c>
      <c r="I89" s="283">
        <f t="shared" si="12"/>
        <v>1.0448331955257869E-2</v>
      </c>
    </row>
    <row r="90" spans="1:9" ht="13.2">
      <c r="A90" s="281">
        <v>140</v>
      </c>
      <c r="B90" s="282" t="s">
        <v>119</v>
      </c>
      <c r="C90" s="160">
        <v>125025454</v>
      </c>
      <c r="D90" s="160">
        <v>52672425</v>
      </c>
      <c r="E90" s="160">
        <v>22989232</v>
      </c>
      <c r="F90" s="160">
        <f t="shared" si="13"/>
        <v>49363797</v>
      </c>
      <c r="G90" s="160">
        <v>633490</v>
      </c>
      <c r="H90" s="283">
        <f t="shared" si="11"/>
        <v>5.0668882194181038E-3</v>
      </c>
      <c r="I90" s="283">
        <f t="shared" si="12"/>
        <v>1.2833088994349443E-2</v>
      </c>
    </row>
    <row r="91" spans="1:9" ht="13.2">
      <c r="A91" s="281">
        <v>165</v>
      </c>
      <c r="B91" s="282" t="s">
        <v>44</v>
      </c>
      <c r="C91" s="160">
        <v>45397256</v>
      </c>
      <c r="D91" s="160">
        <v>18175682</v>
      </c>
      <c r="E91" s="160">
        <v>1378236</v>
      </c>
      <c r="F91" s="160">
        <f t="shared" si="13"/>
        <v>25843338</v>
      </c>
      <c r="G91" s="160">
        <v>236150</v>
      </c>
      <c r="H91" s="283">
        <f t="shared" si="11"/>
        <v>5.2018562531620854E-3</v>
      </c>
      <c r="I91" s="283">
        <f t="shared" si="12"/>
        <v>9.1377514777696289E-3</v>
      </c>
    </row>
    <row r="92" spans="1:9" ht="13.2">
      <c r="A92" s="281">
        <v>147</v>
      </c>
      <c r="B92" s="282" t="s">
        <v>47</v>
      </c>
      <c r="C92" s="160">
        <v>59433096</v>
      </c>
      <c r="D92" s="160">
        <v>23349327</v>
      </c>
      <c r="E92" s="160">
        <v>17699775</v>
      </c>
      <c r="F92" s="160">
        <f t="shared" si="13"/>
        <v>18383994</v>
      </c>
      <c r="G92" s="160">
        <v>830605</v>
      </c>
      <c r="H92" s="283">
        <f t="shared" si="11"/>
        <v>1.3975462425851078E-2</v>
      </c>
      <c r="I92" s="283">
        <f t="shared" si="12"/>
        <v>4.5180878540321545E-2</v>
      </c>
    </row>
    <row r="93" spans="1:9" ht="13.2">
      <c r="A93" s="281">
        <v>107</v>
      </c>
      <c r="B93" s="282" t="s">
        <v>48</v>
      </c>
      <c r="C93" s="160">
        <v>37374840</v>
      </c>
      <c r="D93" s="160">
        <v>15908175</v>
      </c>
      <c r="E93" s="160">
        <v>12977826</v>
      </c>
      <c r="F93" s="160">
        <f t="shared" si="13"/>
        <v>8488839</v>
      </c>
      <c r="G93" s="160">
        <v>389166</v>
      </c>
      <c r="H93" s="283">
        <f t="shared" si="11"/>
        <v>1.0412512802730393E-2</v>
      </c>
      <c r="I93" s="283">
        <f t="shared" si="12"/>
        <v>4.5844431729710033E-2</v>
      </c>
    </row>
    <row r="94" spans="1:9" ht="13.2">
      <c r="A94" s="281">
        <v>46</v>
      </c>
      <c r="B94" s="282" t="s">
        <v>179</v>
      </c>
      <c r="C94" s="160">
        <v>94616962</v>
      </c>
      <c r="D94" s="160">
        <v>30051463</v>
      </c>
      <c r="E94" s="160">
        <v>33904821</v>
      </c>
      <c r="F94" s="160">
        <f t="shared" si="13"/>
        <v>30660678</v>
      </c>
      <c r="G94" s="160">
        <v>1080561</v>
      </c>
      <c r="H94" s="283">
        <f t="shared" si="11"/>
        <v>1.1420373019374687E-2</v>
      </c>
      <c r="I94" s="283">
        <f t="shared" si="12"/>
        <v>3.5242567043037992E-2</v>
      </c>
    </row>
    <row r="95" spans="1:9" ht="13.2">
      <c r="A95" s="281">
        <v>161</v>
      </c>
      <c r="B95" s="282" t="s">
        <v>240</v>
      </c>
      <c r="C95" s="160">
        <v>1532173652</v>
      </c>
      <c r="D95" s="160">
        <v>605007584</v>
      </c>
      <c r="E95" s="160">
        <v>354770500</v>
      </c>
      <c r="F95" s="160">
        <f t="shared" si="13"/>
        <v>572395568</v>
      </c>
      <c r="G95" s="160">
        <v>18810897</v>
      </c>
      <c r="H95" s="283">
        <f t="shared" si="11"/>
        <v>1.2277261768237221E-2</v>
      </c>
      <c r="I95" s="283">
        <f t="shared" si="12"/>
        <v>3.2863456762474444E-2</v>
      </c>
    </row>
    <row r="96" spans="1:9" ht="13.2">
      <c r="A96" s="281">
        <v>129</v>
      </c>
      <c r="B96" s="282" t="s">
        <v>50</v>
      </c>
      <c r="C96" s="160">
        <v>10328626</v>
      </c>
      <c r="D96" s="160">
        <v>2590429</v>
      </c>
      <c r="E96" s="160">
        <v>584299</v>
      </c>
      <c r="F96" s="160">
        <f t="shared" si="13"/>
        <v>7153898</v>
      </c>
      <c r="G96" s="160">
        <v>109917</v>
      </c>
      <c r="H96" s="283">
        <f t="shared" si="11"/>
        <v>1.0641976967701222E-2</v>
      </c>
      <c r="I96" s="283">
        <f t="shared" si="12"/>
        <v>1.5364630583214913E-2</v>
      </c>
    </row>
    <row r="97" spans="1:10" ht="13.2">
      <c r="A97" s="281">
        <v>78</v>
      </c>
      <c r="B97" s="282" t="s">
        <v>51</v>
      </c>
      <c r="C97" s="160">
        <v>202505594</v>
      </c>
      <c r="D97" s="160">
        <v>62436140</v>
      </c>
      <c r="E97" s="160">
        <v>11124847</v>
      </c>
      <c r="F97" s="160">
        <f t="shared" si="13"/>
        <v>128944607</v>
      </c>
      <c r="G97" s="160">
        <v>3344999</v>
      </c>
      <c r="H97" s="283">
        <f t="shared" si="11"/>
        <v>1.6518057274012884E-2</v>
      </c>
      <c r="I97" s="283">
        <f t="shared" si="12"/>
        <v>2.5941364108388029E-2</v>
      </c>
    </row>
    <row r="98" spans="1:10" ht="13.2">
      <c r="A98" s="281">
        <v>198</v>
      </c>
      <c r="B98" s="282" t="s">
        <v>52</v>
      </c>
      <c r="C98" s="160">
        <v>234938144</v>
      </c>
      <c r="D98" s="160">
        <v>74399569</v>
      </c>
      <c r="E98" s="160">
        <v>94409519</v>
      </c>
      <c r="F98" s="160">
        <f t="shared" si="13"/>
        <v>66129056</v>
      </c>
      <c r="G98" s="160">
        <v>1531368</v>
      </c>
      <c r="H98" s="283">
        <f t="shared" si="11"/>
        <v>6.5181752691465889E-3</v>
      </c>
      <c r="I98" s="283">
        <f t="shared" si="12"/>
        <v>2.3157263881099406E-2</v>
      </c>
    </row>
    <row r="99" spans="1:10" ht="13.2">
      <c r="A99" s="281">
        <v>23</v>
      </c>
      <c r="B99" s="282" t="s">
        <v>180</v>
      </c>
      <c r="C99" s="160">
        <v>20186221</v>
      </c>
      <c r="D99" s="160">
        <v>7023919</v>
      </c>
      <c r="E99" s="160">
        <v>1674605</v>
      </c>
      <c r="F99" s="160">
        <f t="shared" si="13"/>
        <v>11487697</v>
      </c>
      <c r="G99" s="160">
        <v>696387</v>
      </c>
      <c r="H99" s="283">
        <f t="shared" si="11"/>
        <v>3.4498136129590573E-2</v>
      </c>
      <c r="I99" s="283">
        <f t="shared" si="12"/>
        <v>6.0620244423229476E-2</v>
      </c>
    </row>
    <row r="100" spans="1:10" ht="13.2">
      <c r="A100" s="281">
        <v>39</v>
      </c>
      <c r="B100" s="282" t="s">
        <v>241</v>
      </c>
      <c r="C100" s="160">
        <v>509331295</v>
      </c>
      <c r="D100" s="160">
        <v>204618555</v>
      </c>
      <c r="E100" s="160">
        <v>122412383</v>
      </c>
      <c r="F100" s="160">
        <f t="shared" si="13"/>
        <v>182300357</v>
      </c>
      <c r="G100" s="160">
        <v>2999362</v>
      </c>
      <c r="H100" s="283">
        <f t="shared" si="11"/>
        <v>5.8888233050749415E-3</v>
      </c>
      <c r="I100" s="283">
        <f t="shared" si="12"/>
        <v>1.6452858619470503E-2</v>
      </c>
    </row>
    <row r="101" spans="1:10" ht="13.2">
      <c r="A101" s="281">
        <v>58</v>
      </c>
      <c r="B101" s="282" t="s">
        <v>53</v>
      </c>
      <c r="C101" s="160">
        <v>1036380679</v>
      </c>
      <c r="D101" s="160">
        <v>439872</v>
      </c>
      <c r="E101" s="160">
        <v>254617552</v>
      </c>
      <c r="F101" s="160">
        <f t="shared" si="13"/>
        <v>781323255</v>
      </c>
      <c r="G101" s="160">
        <v>9334277</v>
      </c>
      <c r="H101" s="283">
        <f t="shared" si="11"/>
        <v>9.0066103982241446E-3</v>
      </c>
      <c r="I101" s="283">
        <f t="shared" si="12"/>
        <v>1.1946754355852367E-2</v>
      </c>
    </row>
    <row r="102" spans="1:10" ht="13.2">
      <c r="A102" s="286"/>
      <c r="B102" s="314"/>
      <c r="C102" s="291"/>
      <c r="D102" s="291"/>
      <c r="E102" s="291"/>
      <c r="F102" s="292"/>
      <c r="G102" s="291"/>
      <c r="H102" s="293"/>
      <c r="I102" s="293"/>
    </row>
    <row r="103" spans="1:10" ht="13.2">
      <c r="A103" s="286"/>
      <c r="B103" s="315" t="s">
        <v>54</v>
      </c>
      <c r="C103" s="295">
        <f>SUM(C81:C101)</f>
        <v>6240858805</v>
      </c>
      <c r="D103" s="295">
        <f>SUM(D81:D101)</f>
        <v>2146720832</v>
      </c>
      <c r="E103" s="295">
        <f>SUM(E81:E101)</f>
        <v>1440008742</v>
      </c>
      <c r="F103" s="295">
        <f>SUM(F81:F101)</f>
        <v>2654129231</v>
      </c>
      <c r="G103" s="295">
        <f>SUM(G81:G101)</f>
        <v>56072754</v>
      </c>
      <c r="H103" s="296">
        <f>G103/C103</f>
        <v>8.9847817026522201E-3</v>
      </c>
      <c r="I103" s="296">
        <f>G103/F103</f>
        <v>2.1126610319149152E-2</v>
      </c>
    </row>
    <row r="104" spans="1:10" ht="13.2">
      <c r="A104" s="341"/>
      <c r="B104" s="342"/>
      <c r="C104" s="342"/>
      <c r="D104" s="342"/>
      <c r="E104" s="342"/>
      <c r="F104" s="342"/>
      <c r="G104" s="342"/>
      <c r="H104" s="342"/>
      <c r="I104" s="342"/>
      <c r="J104" s="310"/>
    </row>
    <row r="105" spans="1:10" ht="13.8">
      <c r="A105" s="341" t="s">
        <v>0</v>
      </c>
      <c r="B105" s="343" t="s">
        <v>185</v>
      </c>
      <c r="C105" s="343"/>
      <c r="D105" s="343"/>
      <c r="E105" s="343"/>
      <c r="F105" s="343"/>
      <c r="G105" s="343"/>
      <c r="H105" s="343"/>
      <c r="I105" s="343"/>
    </row>
    <row r="106" spans="1:10" ht="14.4" thickBot="1">
      <c r="A106" s="285"/>
      <c r="B106" s="344" t="s">
        <v>294</v>
      </c>
      <c r="C106" s="344"/>
      <c r="D106" s="344"/>
      <c r="E106" s="344"/>
      <c r="F106" s="344"/>
      <c r="G106" s="344"/>
      <c r="H106" s="344"/>
      <c r="I106" s="344"/>
    </row>
    <row r="107" spans="1:10" ht="13.8" thickBot="1">
      <c r="A107" s="273"/>
      <c r="B107" s="335" t="s">
        <v>187</v>
      </c>
      <c r="C107" s="336"/>
      <c r="D107" s="336"/>
      <c r="E107" s="336"/>
      <c r="F107" s="336"/>
      <c r="G107" s="336"/>
      <c r="H107" s="336"/>
      <c r="I107" s="337"/>
    </row>
    <row r="108" spans="1:10" ht="92.4">
      <c r="A108" s="274" t="s">
        <v>188</v>
      </c>
      <c r="B108" s="275" t="s">
        <v>189</v>
      </c>
      <c r="C108" s="276" t="s">
        <v>190</v>
      </c>
      <c r="D108" s="276" t="s">
        <v>191</v>
      </c>
      <c r="E108" s="276" t="s">
        <v>192</v>
      </c>
      <c r="F108" s="276" t="s">
        <v>193</v>
      </c>
      <c r="G108" s="277" t="s">
        <v>194</v>
      </c>
      <c r="H108" s="276" t="s">
        <v>287</v>
      </c>
      <c r="I108" s="276" t="s">
        <v>196</v>
      </c>
    </row>
    <row r="109" spans="1:10" ht="13.2">
      <c r="A109" s="278"/>
      <c r="B109" s="301" t="s">
        <v>147</v>
      </c>
      <c r="C109" s="299"/>
      <c r="D109" s="299"/>
      <c r="E109" s="299"/>
      <c r="F109" s="299"/>
      <c r="G109" s="299"/>
      <c r="H109" s="297"/>
      <c r="I109" s="297"/>
    </row>
    <row r="110" spans="1:10" ht="13.2">
      <c r="A110" s="411">
        <v>43</v>
      </c>
      <c r="B110" s="412" t="s">
        <v>242</v>
      </c>
      <c r="C110" s="304" t="s">
        <v>295</v>
      </c>
      <c r="D110" s="304"/>
      <c r="E110" s="304"/>
      <c r="F110" s="304"/>
      <c r="G110" s="304"/>
      <c r="H110" s="305"/>
      <c r="I110" s="305"/>
    </row>
    <row r="111" spans="1:10" ht="13.2">
      <c r="A111" s="281">
        <v>37</v>
      </c>
      <c r="B111" s="282" t="s">
        <v>243</v>
      </c>
      <c r="C111" s="160">
        <v>1313193544</v>
      </c>
      <c r="D111" s="160">
        <v>626837469</v>
      </c>
      <c r="E111" s="160">
        <v>288889093</v>
      </c>
      <c r="F111" s="160">
        <f t="shared" ref="F111:F130" si="14">C111-D111-E111</f>
        <v>397466982</v>
      </c>
      <c r="G111" s="160">
        <v>3639297</v>
      </c>
      <c r="H111" s="283">
        <f t="shared" ref="H111:H114" si="15">G111/C111</f>
        <v>2.7713333016507733E-3</v>
      </c>
      <c r="I111" s="283">
        <f t="shared" ref="I111:I114" si="16">G111/F111</f>
        <v>9.1562247049743611E-3</v>
      </c>
    </row>
    <row r="112" spans="1:10" ht="13.2">
      <c r="A112" s="281">
        <v>180</v>
      </c>
      <c r="B112" s="282" t="s">
        <v>244</v>
      </c>
      <c r="C112" s="160">
        <v>608055223</v>
      </c>
      <c r="D112" s="160">
        <v>272642243</v>
      </c>
      <c r="E112" s="160">
        <v>136663004</v>
      </c>
      <c r="F112" s="160">
        <f t="shared" si="14"/>
        <v>198749976</v>
      </c>
      <c r="G112" s="160">
        <v>2462386</v>
      </c>
      <c r="H112" s="283">
        <f t="shared" si="15"/>
        <v>4.0496091586076218E-3</v>
      </c>
      <c r="I112" s="283">
        <f t="shared" si="16"/>
        <v>1.2389365018086846E-2</v>
      </c>
    </row>
    <row r="113" spans="1:9" ht="13.2">
      <c r="A113" s="281">
        <v>141</v>
      </c>
      <c r="B113" s="282" t="s">
        <v>55</v>
      </c>
      <c r="C113" s="160">
        <v>17060469</v>
      </c>
      <c r="D113" s="160">
        <v>7721121</v>
      </c>
      <c r="E113" s="160">
        <v>1582901</v>
      </c>
      <c r="F113" s="160">
        <f t="shared" si="14"/>
        <v>7756447</v>
      </c>
      <c r="G113" s="160">
        <v>32687</v>
      </c>
      <c r="H113" s="283">
        <f t="shared" si="15"/>
        <v>1.9159496728958624E-3</v>
      </c>
      <c r="I113" s="283">
        <f t="shared" si="16"/>
        <v>4.2141717722044645E-3</v>
      </c>
    </row>
    <row r="114" spans="1:9" ht="13.2">
      <c r="A114" s="281">
        <v>111</v>
      </c>
      <c r="B114" s="282" t="s">
        <v>105</v>
      </c>
      <c r="C114" s="160">
        <v>9516335</v>
      </c>
      <c r="D114" s="160">
        <v>3015066</v>
      </c>
      <c r="E114" s="160">
        <v>1238298</v>
      </c>
      <c r="F114" s="160">
        <f t="shared" si="14"/>
        <v>5262971</v>
      </c>
      <c r="G114" s="160">
        <v>79647</v>
      </c>
      <c r="H114" s="283">
        <f t="shared" si="15"/>
        <v>8.3695035956594631E-3</v>
      </c>
      <c r="I114" s="283">
        <f t="shared" si="16"/>
        <v>1.5133467389426999E-2</v>
      </c>
    </row>
    <row r="115" spans="1:9" s="272" customFormat="1" ht="13.2">
      <c r="A115" s="411">
        <v>167</v>
      </c>
      <c r="B115" s="322" t="s">
        <v>56</v>
      </c>
      <c r="C115" s="304" t="s">
        <v>295</v>
      </c>
      <c r="D115" s="304"/>
      <c r="E115" s="304"/>
      <c r="F115" s="304"/>
      <c r="G115" s="304"/>
      <c r="H115" s="305"/>
      <c r="I115" s="305"/>
    </row>
    <row r="116" spans="1:9" s="272" customFormat="1" ht="13.2">
      <c r="A116" s="411">
        <v>82</v>
      </c>
      <c r="B116" s="322" t="s">
        <v>57</v>
      </c>
      <c r="C116" s="304" t="s">
        <v>295</v>
      </c>
      <c r="D116" s="304"/>
      <c r="E116" s="304"/>
      <c r="F116" s="304"/>
      <c r="G116" s="304"/>
      <c r="H116" s="305"/>
      <c r="I116" s="305"/>
    </row>
    <row r="117" spans="1:9" ht="13.2">
      <c r="A117" s="281">
        <v>137</v>
      </c>
      <c r="B117" s="282" t="s">
        <v>150</v>
      </c>
      <c r="C117" s="160">
        <v>25532523</v>
      </c>
      <c r="D117" s="160">
        <v>12150850</v>
      </c>
      <c r="E117" s="160">
        <v>5706938</v>
      </c>
      <c r="F117" s="160">
        <f t="shared" si="14"/>
        <v>7674735</v>
      </c>
      <c r="G117" s="160">
        <v>85122</v>
      </c>
      <c r="H117" s="283">
        <f t="shared" ref="H117:H130" si="17">G117/C117</f>
        <v>3.3338655956561755E-3</v>
      </c>
      <c r="I117" s="283">
        <f t="shared" ref="I117:I130" si="18">G117/F117</f>
        <v>1.1091197285639178E-2</v>
      </c>
    </row>
    <row r="118" spans="1:9" ht="13.2">
      <c r="A118" s="281">
        <v>21</v>
      </c>
      <c r="B118" s="282" t="s">
        <v>58</v>
      </c>
      <c r="C118" s="160">
        <v>42261450</v>
      </c>
      <c r="D118" s="160">
        <v>19226041</v>
      </c>
      <c r="E118" s="160">
        <v>10221150</v>
      </c>
      <c r="F118" s="160">
        <f t="shared" si="14"/>
        <v>12814259</v>
      </c>
      <c r="G118" s="160">
        <v>395798</v>
      </c>
      <c r="H118" s="283">
        <f t="shared" si="17"/>
        <v>9.3654619044069715E-3</v>
      </c>
      <c r="I118" s="283">
        <f t="shared" si="18"/>
        <v>3.0887310768418212E-2</v>
      </c>
    </row>
    <row r="119" spans="1:9" ht="13.2">
      <c r="A119" s="281">
        <v>80</v>
      </c>
      <c r="B119" s="282" t="s">
        <v>59</v>
      </c>
      <c r="C119" s="160">
        <v>5018751</v>
      </c>
      <c r="D119" s="160">
        <v>1326988</v>
      </c>
      <c r="E119" s="160">
        <v>1542856</v>
      </c>
      <c r="F119" s="160">
        <f t="shared" si="14"/>
        <v>2148907</v>
      </c>
      <c r="G119" s="160">
        <v>20209</v>
      </c>
      <c r="H119" s="283">
        <f t="shared" si="17"/>
        <v>4.026699073135926E-3</v>
      </c>
      <c r="I119" s="283">
        <f t="shared" si="18"/>
        <v>9.4043157754151296E-3</v>
      </c>
    </row>
    <row r="120" spans="1:9" s="272" customFormat="1" ht="13.2">
      <c r="A120" s="411">
        <v>125</v>
      </c>
      <c r="B120" s="322" t="s">
        <v>60</v>
      </c>
      <c r="C120" s="304" t="s">
        <v>295</v>
      </c>
      <c r="D120" s="304"/>
      <c r="E120" s="304"/>
      <c r="F120" s="304"/>
      <c r="G120" s="304"/>
      <c r="H120" s="305"/>
      <c r="I120" s="305"/>
    </row>
    <row r="121" spans="1:9" ht="13.2">
      <c r="A121" s="281">
        <v>139</v>
      </c>
      <c r="B121" s="282" t="s">
        <v>245</v>
      </c>
      <c r="C121" s="160">
        <v>602242727</v>
      </c>
      <c r="D121" s="160">
        <v>269957105</v>
      </c>
      <c r="E121" s="160">
        <v>158790006</v>
      </c>
      <c r="F121" s="160">
        <f t="shared" si="14"/>
        <v>173495616</v>
      </c>
      <c r="G121" s="160">
        <v>6150925</v>
      </c>
      <c r="H121" s="283">
        <f t="shared" si="17"/>
        <v>1.021336534961592E-2</v>
      </c>
      <c r="I121" s="283">
        <f t="shared" si="18"/>
        <v>3.5452913115683569E-2</v>
      </c>
    </row>
    <row r="122" spans="1:9" ht="13.2">
      <c r="A122" s="281">
        <v>193</v>
      </c>
      <c r="B122" s="282" t="s">
        <v>246</v>
      </c>
      <c r="C122" s="160">
        <v>99717689</v>
      </c>
      <c r="D122" s="160">
        <v>49176346</v>
      </c>
      <c r="E122" s="160">
        <v>25238467</v>
      </c>
      <c r="F122" s="160">
        <f t="shared" si="14"/>
        <v>25302876</v>
      </c>
      <c r="G122" s="160">
        <v>859048</v>
      </c>
      <c r="H122" s="283">
        <f t="shared" si="17"/>
        <v>8.6148005295229018E-3</v>
      </c>
      <c r="I122" s="283">
        <f t="shared" si="18"/>
        <v>3.3950607037713819E-2</v>
      </c>
    </row>
    <row r="123" spans="1:9" ht="13.2">
      <c r="A123" s="281">
        <v>162</v>
      </c>
      <c r="B123" s="282" t="s">
        <v>247</v>
      </c>
      <c r="C123" s="160">
        <v>2392929594</v>
      </c>
      <c r="D123" s="160">
        <v>1023188977</v>
      </c>
      <c r="E123" s="160">
        <v>588801230</v>
      </c>
      <c r="F123" s="160">
        <f t="shared" si="14"/>
        <v>780939387</v>
      </c>
      <c r="G123" s="160">
        <v>14270184</v>
      </c>
      <c r="H123" s="283">
        <f t="shared" si="17"/>
        <v>5.9634784223409126E-3</v>
      </c>
      <c r="I123" s="283">
        <f t="shared" si="18"/>
        <v>1.8273100624133329E-2</v>
      </c>
    </row>
    <row r="124" spans="1:9" ht="13.2">
      <c r="A124" s="281">
        <v>194</v>
      </c>
      <c r="B124" s="282" t="s">
        <v>248</v>
      </c>
      <c r="C124" s="160">
        <v>39452982</v>
      </c>
      <c r="D124" s="160">
        <v>21539591</v>
      </c>
      <c r="E124" s="160">
        <v>9764746</v>
      </c>
      <c r="F124" s="160">
        <f t="shared" si="14"/>
        <v>8148645</v>
      </c>
      <c r="G124" s="160">
        <v>332182</v>
      </c>
      <c r="H124" s="283">
        <f t="shared" si="17"/>
        <v>8.4196930918935351E-3</v>
      </c>
      <c r="I124" s="283">
        <f t="shared" si="18"/>
        <v>4.0765305151960848E-2</v>
      </c>
    </row>
    <row r="125" spans="1:9" ht="13.2">
      <c r="A125" s="281">
        <v>50</v>
      </c>
      <c r="B125" s="282" t="s">
        <v>249</v>
      </c>
      <c r="C125" s="160">
        <v>471145324</v>
      </c>
      <c r="D125" s="160">
        <v>238936270</v>
      </c>
      <c r="E125" s="160">
        <v>75342852</v>
      </c>
      <c r="F125" s="160">
        <f t="shared" si="14"/>
        <v>156866202</v>
      </c>
      <c r="G125" s="160">
        <v>5843465</v>
      </c>
      <c r="H125" s="283">
        <f t="shared" si="17"/>
        <v>1.2402680664193538E-2</v>
      </c>
      <c r="I125" s="283">
        <f t="shared" si="18"/>
        <v>3.7251268440858916E-2</v>
      </c>
    </row>
    <row r="126" spans="1:9" ht="13.2">
      <c r="A126" s="281">
        <v>172</v>
      </c>
      <c r="B126" s="282" t="s">
        <v>89</v>
      </c>
      <c r="C126" s="160">
        <v>103562910</v>
      </c>
      <c r="D126" s="160">
        <v>32919191</v>
      </c>
      <c r="E126" s="160">
        <v>13471531</v>
      </c>
      <c r="F126" s="160">
        <f t="shared" si="14"/>
        <v>57172188</v>
      </c>
      <c r="G126" s="160">
        <v>484562</v>
      </c>
      <c r="H126" s="283">
        <f t="shared" si="17"/>
        <v>4.6789144878219436E-3</v>
      </c>
      <c r="I126" s="283">
        <f t="shared" si="18"/>
        <v>8.4754846185001696E-3</v>
      </c>
    </row>
    <row r="127" spans="1:9" ht="13.2">
      <c r="A127" s="281">
        <v>157</v>
      </c>
      <c r="B127" s="282" t="s">
        <v>61</v>
      </c>
      <c r="C127" s="160">
        <v>89805484</v>
      </c>
      <c r="D127" s="160">
        <v>50613809</v>
      </c>
      <c r="E127" s="160">
        <v>15442478</v>
      </c>
      <c r="F127" s="160">
        <f t="shared" si="14"/>
        <v>23749197</v>
      </c>
      <c r="G127" s="160">
        <v>418792</v>
      </c>
      <c r="H127" s="283">
        <f t="shared" si="17"/>
        <v>4.663323233133513E-3</v>
      </c>
      <c r="I127" s="283">
        <f t="shared" si="18"/>
        <v>1.7633943581334559E-2</v>
      </c>
    </row>
    <row r="128" spans="1:9" ht="13.2">
      <c r="A128" s="281">
        <v>42</v>
      </c>
      <c r="B128" s="282" t="s">
        <v>250</v>
      </c>
      <c r="C128" s="160">
        <v>27545341</v>
      </c>
      <c r="D128" s="160">
        <v>0</v>
      </c>
      <c r="E128" s="160">
        <v>13086798</v>
      </c>
      <c r="F128" s="160">
        <f t="shared" si="14"/>
        <v>14458543</v>
      </c>
      <c r="G128" s="160">
        <v>2265574</v>
      </c>
      <c r="H128" s="283">
        <f t="shared" si="17"/>
        <v>8.2248900095301058E-2</v>
      </c>
      <c r="I128" s="283">
        <f t="shared" si="18"/>
        <v>0.15669448851104845</v>
      </c>
    </row>
    <row r="129" spans="1:9" ht="13.2">
      <c r="A129" s="281">
        <v>108</v>
      </c>
      <c r="B129" s="282" t="s">
        <v>126</v>
      </c>
      <c r="C129" s="160">
        <v>128042282</v>
      </c>
      <c r="D129" s="160">
        <v>74124615</v>
      </c>
      <c r="E129" s="160">
        <v>15131278</v>
      </c>
      <c r="F129" s="160">
        <f t="shared" si="14"/>
        <v>38786389</v>
      </c>
      <c r="G129" s="160">
        <v>1046885</v>
      </c>
      <c r="H129" s="283">
        <f t="shared" si="17"/>
        <v>8.1760882705917415E-3</v>
      </c>
      <c r="I129" s="283">
        <f t="shared" si="18"/>
        <v>2.699104059416307E-2</v>
      </c>
    </row>
    <row r="130" spans="1:9" ht="13.2">
      <c r="A130" s="281">
        <v>153</v>
      </c>
      <c r="B130" s="282" t="s">
        <v>117</v>
      </c>
      <c r="C130" s="160">
        <v>36234354.120000005</v>
      </c>
      <c r="D130" s="160">
        <v>17263922</v>
      </c>
      <c r="E130" s="160">
        <v>6417479</v>
      </c>
      <c r="F130" s="160">
        <f t="shared" si="14"/>
        <v>12552953.120000005</v>
      </c>
      <c r="G130" s="160">
        <v>41793</v>
      </c>
      <c r="H130" s="283">
        <f t="shared" si="17"/>
        <v>1.1534081678837441E-3</v>
      </c>
      <c r="I130" s="283">
        <f t="shared" si="18"/>
        <v>3.3293361012727168E-3</v>
      </c>
    </row>
    <row r="131" spans="1:9" ht="13.2">
      <c r="A131" s="319"/>
      <c r="B131" s="314"/>
      <c r="C131" s="291"/>
      <c r="D131" s="291"/>
      <c r="E131" s="291"/>
      <c r="F131" s="292"/>
      <c r="G131" s="291"/>
      <c r="H131" s="293"/>
      <c r="I131" s="293"/>
    </row>
    <row r="132" spans="1:9" ht="13.2">
      <c r="A132" s="319"/>
      <c r="B132" s="315" t="s">
        <v>63</v>
      </c>
      <c r="C132" s="295">
        <f>SUM(C110:C130)</f>
        <v>6011316982.1199999</v>
      </c>
      <c r="D132" s="295">
        <f>SUM(D110:D130)</f>
        <v>2720639604</v>
      </c>
      <c r="E132" s="295">
        <f>SUM(E110:E130)</f>
        <v>1367331105</v>
      </c>
      <c r="F132" s="295">
        <f>SUM(F110:F130)</f>
        <v>1923346273.1199999</v>
      </c>
      <c r="G132" s="295">
        <f>SUM(G110:G130)</f>
        <v>38428556</v>
      </c>
      <c r="H132" s="296">
        <f>G132/C132</f>
        <v>6.3927016516183571E-3</v>
      </c>
      <c r="I132" s="296">
        <f>G132/F132</f>
        <v>1.9980050673694988E-2</v>
      </c>
    </row>
    <row r="133" spans="1:9" ht="13.2">
      <c r="A133" s="319" t="s">
        <v>0</v>
      </c>
      <c r="B133" s="315"/>
      <c r="C133" s="295"/>
      <c r="D133" s="295"/>
      <c r="E133" s="295"/>
      <c r="F133" s="295"/>
      <c r="G133" s="295"/>
      <c r="H133" s="296"/>
      <c r="I133" s="296"/>
    </row>
    <row r="134" spans="1:9" ht="13.2">
      <c r="A134" s="319"/>
      <c r="B134" s="334" t="s">
        <v>251</v>
      </c>
      <c r="C134" s="295">
        <f>C30+C56+C78+C103+C132</f>
        <v>61782322914.120003</v>
      </c>
      <c r="D134" s="295">
        <f>D30+D56+D78+D103+D132</f>
        <v>24598252920.049999</v>
      </c>
      <c r="E134" s="295">
        <f>E30+E56+E78+E103+E132</f>
        <v>13081984142.440001</v>
      </c>
      <c r="F134" s="295">
        <f>F30+F56+F78+F103+F132</f>
        <v>24102085851.630001</v>
      </c>
      <c r="G134" s="295">
        <f>G30+G56+G78+G103+G132</f>
        <v>568316805</v>
      </c>
      <c r="H134" s="296">
        <f>G134/C134</f>
        <v>9.1986959731181362E-3</v>
      </c>
      <c r="I134" s="296">
        <f>G134/F134</f>
        <v>2.3579569357544433E-2</v>
      </c>
    </row>
    <row r="135" spans="1:9" ht="13.2">
      <c r="A135" s="319"/>
      <c r="B135" s="319" t="s">
        <v>292</v>
      </c>
      <c r="C135" s="299"/>
      <c r="D135" s="299"/>
      <c r="E135" s="299"/>
      <c r="F135" s="299"/>
      <c r="G135" s="299"/>
      <c r="H135" s="283"/>
      <c r="I135" s="283"/>
    </row>
    <row r="136" spans="1:9" ht="13.2">
      <c r="A136" s="319"/>
      <c r="B136" s="319" t="s">
        <v>299</v>
      </c>
      <c r="C136" s="300"/>
      <c r="D136" s="300"/>
      <c r="E136" s="300"/>
      <c r="F136" s="300"/>
      <c r="G136" s="300"/>
      <c r="H136" s="300"/>
      <c r="I136" s="300"/>
    </row>
    <row r="137" spans="1:9" ht="12" customHeight="1">
      <c r="B137" s="272"/>
      <c r="C137" s="272"/>
      <c r="D137" s="272"/>
      <c r="E137" s="272"/>
      <c r="F137" s="272"/>
      <c r="G137" s="272"/>
      <c r="H137" s="272"/>
      <c r="I137" s="272"/>
    </row>
    <row r="138" spans="1:9" ht="12" customHeight="1">
      <c r="B138" s="272"/>
      <c r="C138" s="272"/>
      <c r="D138" s="272"/>
      <c r="E138" s="272"/>
      <c r="F138" s="272"/>
      <c r="G138" s="272"/>
      <c r="H138" s="272"/>
      <c r="I138" s="272"/>
    </row>
    <row r="139" spans="1:9" ht="12" customHeight="1">
      <c r="B139" s="272"/>
      <c r="C139" s="272"/>
      <c r="D139" s="272"/>
      <c r="E139" s="272"/>
      <c r="F139" s="272"/>
      <c r="G139" s="272"/>
      <c r="H139" s="272"/>
      <c r="I139" s="272"/>
    </row>
    <row r="140" spans="1:9" ht="12" customHeight="1">
      <c r="B140" s="272"/>
      <c r="C140" s="272"/>
      <c r="D140" s="272"/>
      <c r="E140" s="272"/>
      <c r="F140" s="272"/>
      <c r="G140" s="272"/>
      <c r="H140" s="272"/>
      <c r="I140" s="272"/>
    </row>
    <row r="141" spans="1:9" ht="12" customHeight="1">
      <c r="B141" s="272"/>
      <c r="C141" s="272"/>
      <c r="D141" s="272"/>
      <c r="E141" s="272"/>
      <c r="F141" s="272"/>
      <c r="G141" s="272"/>
      <c r="H141" s="272"/>
      <c r="I141" s="272"/>
    </row>
    <row r="142" spans="1:9" ht="12" customHeight="1">
      <c r="B142" s="272"/>
      <c r="C142" s="272"/>
      <c r="D142" s="272"/>
      <c r="E142" s="272"/>
      <c r="F142" s="272"/>
      <c r="G142" s="272"/>
      <c r="H142" s="272"/>
      <c r="I142" s="272"/>
    </row>
    <row r="143" spans="1:9" ht="12" customHeight="1">
      <c r="B143" s="272"/>
      <c r="C143" s="272"/>
      <c r="D143" s="272"/>
      <c r="E143" s="272"/>
      <c r="F143" s="272"/>
      <c r="G143" s="272"/>
      <c r="H143" s="272"/>
      <c r="I143" s="272"/>
    </row>
    <row r="144" spans="1:9" ht="12" customHeight="1">
      <c r="B144" s="272"/>
      <c r="C144" s="272"/>
      <c r="D144" s="272"/>
      <c r="E144" s="272"/>
      <c r="F144" s="272"/>
      <c r="G144" s="272"/>
      <c r="H144" s="272"/>
      <c r="I144" s="272"/>
    </row>
    <row r="145" spans="2:9" ht="12" customHeight="1">
      <c r="B145" s="272"/>
      <c r="C145" s="272"/>
      <c r="D145" s="272"/>
      <c r="E145" s="272"/>
      <c r="F145" s="272"/>
      <c r="G145" s="272"/>
      <c r="H145" s="272"/>
      <c r="I145" s="272"/>
    </row>
    <row r="146" spans="2:9" ht="12" customHeight="1">
      <c r="B146" s="272"/>
      <c r="C146" s="272"/>
      <c r="D146" s="272"/>
      <c r="E146" s="272"/>
      <c r="F146" s="272"/>
      <c r="G146" s="272"/>
      <c r="H146" s="272"/>
      <c r="I146" s="272"/>
    </row>
    <row r="147" spans="2:9" ht="12" customHeight="1">
      <c r="B147" s="272"/>
      <c r="C147" s="272"/>
      <c r="D147" s="272"/>
      <c r="E147" s="272"/>
      <c r="F147" s="272"/>
      <c r="G147" s="272"/>
      <c r="H147" s="272"/>
      <c r="I147" s="272"/>
    </row>
    <row r="148" spans="2:9" ht="12" customHeight="1">
      <c r="B148" s="272"/>
      <c r="C148" s="272"/>
      <c r="D148" s="272"/>
      <c r="E148" s="272"/>
      <c r="F148" s="272"/>
      <c r="G148" s="272"/>
      <c r="H148" s="272"/>
      <c r="I148" s="272"/>
    </row>
    <row r="149" spans="2:9" ht="12" customHeight="1">
      <c r="B149" s="272"/>
      <c r="C149" s="272"/>
      <c r="D149" s="272"/>
      <c r="E149" s="272"/>
      <c r="F149" s="272"/>
      <c r="G149" s="272"/>
      <c r="H149" s="272"/>
      <c r="I149" s="272"/>
    </row>
    <row r="150" spans="2:9" ht="12" customHeight="1">
      <c r="B150" s="272"/>
      <c r="C150" s="272"/>
      <c r="D150" s="272"/>
      <c r="E150" s="272"/>
      <c r="F150" s="272"/>
      <c r="G150" s="272"/>
      <c r="H150" s="272"/>
      <c r="I150" s="272"/>
    </row>
    <row r="151" spans="2:9" ht="12" customHeight="1">
      <c r="B151" s="272"/>
      <c r="C151" s="272"/>
      <c r="D151" s="272"/>
      <c r="E151" s="272"/>
      <c r="F151" s="272"/>
      <c r="G151" s="272"/>
      <c r="H151" s="272"/>
      <c r="I151" s="272"/>
    </row>
    <row r="152" spans="2:9" ht="12" customHeight="1">
      <c r="B152" s="272"/>
      <c r="C152" s="272"/>
      <c r="D152" s="272"/>
      <c r="E152" s="272"/>
      <c r="F152" s="272"/>
      <c r="G152" s="272"/>
      <c r="H152" s="272"/>
      <c r="I152" s="272"/>
    </row>
    <row r="153" spans="2:9" ht="12" customHeight="1">
      <c r="B153" s="272"/>
      <c r="C153" s="272"/>
      <c r="D153" s="272"/>
      <c r="E153" s="272"/>
      <c r="F153" s="272"/>
      <c r="G153" s="272"/>
      <c r="H153" s="272"/>
      <c r="I153" s="272"/>
    </row>
    <row r="154" spans="2:9" ht="12" customHeight="1">
      <c r="B154" s="272"/>
      <c r="C154" s="272"/>
      <c r="D154" s="272"/>
      <c r="E154" s="272"/>
      <c r="F154" s="272"/>
      <c r="G154" s="272"/>
      <c r="H154" s="272"/>
      <c r="I154" s="272"/>
    </row>
    <row r="155" spans="2:9" ht="12" customHeight="1">
      <c r="B155" s="272"/>
      <c r="C155" s="272"/>
      <c r="D155" s="272"/>
      <c r="E155" s="272"/>
      <c r="F155" s="272"/>
      <c r="G155" s="272"/>
      <c r="H155" s="272"/>
      <c r="I155" s="272"/>
    </row>
    <row r="156" spans="2:9" ht="12" customHeight="1">
      <c r="B156" s="272"/>
      <c r="C156" s="272"/>
      <c r="D156" s="272"/>
      <c r="E156" s="272"/>
      <c r="F156" s="272"/>
      <c r="G156" s="272"/>
      <c r="H156" s="272"/>
      <c r="I156" s="272"/>
    </row>
    <row r="157" spans="2:9" ht="12" customHeight="1">
      <c r="B157" s="272"/>
      <c r="C157" s="272"/>
      <c r="D157" s="272"/>
      <c r="E157" s="272"/>
      <c r="F157" s="272"/>
      <c r="G157" s="272"/>
      <c r="H157" s="272"/>
      <c r="I157" s="272"/>
    </row>
    <row r="158" spans="2:9" ht="12" customHeight="1">
      <c r="B158" s="272"/>
      <c r="C158" s="272"/>
      <c r="D158" s="272"/>
      <c r="E158" s="272"/>
      <c r="F158" s="272"/>
      <c r="G158" s="272"/>
      <c r="H158" s="272"/>
      <c r="I158" s="272"/>
    </row>
    <row r="159" spans="2:9" ht="12" customHeight="1">
      <c r="B159" s="272"/>
      <c r="C159" s="272"/>
      <c r="D159" s="272"/>
      <c r="E159" s="272"/>
      <c r="F159" s="272"/>
      <c r="G159" s="272"/>
      <c r="H159" s="272"/>
      <c r="I159" s="272"/>
    </row>
    <row r="160" spans="2:9" ht="12" customHeight="1">
      <c r="B160" s="272"/>
      <c r="C160" s="272"/>
      <c r="D160" s="272"/>
      <c r="E160" s="272"/>
      <c r="F160" s="272"/>
      <c r="G160" s="272"/>
      <c r="H160" s="272"/>
      <c r="I160" s="272"/>
    </row>
    <row r="161" spans="2:9" ht="12" customHeight="1">
      <c r="B161" s="272"/>
      <c r="C161" s="272"/>
      <c r="D161" s="272"/>
      <c r="E161" s="272"/>
      <c r="F161" s="272"/>
      <c r="G161" s="272"/>
      <c r="H161" s="272"/>
      <c r="I161" s="272"/>
    </row>
    <row r="162" spans="2:9" ht="12" customHeight="1">
      <c r="B162" s="272"/>
      <c r="C162" s="272"/>
      <c r="D162" s="272"/>
      <c r="E162" s="272"/>
      <c r="F162" s="272"/>
      <c r="G162" s="272"/>
      <c r="H162" s="272"/>
      <c r="I162" s="272"/>
    </row>
    <row r="163" spans="2:9" ht="12" customHeight="1">
      <c r="B163" s="272"/>
      <c r="C163" s="272"/>
      <c r="D163" s="272"/>
      <c r="E163" s="272"/>
      <c r="F163" s="272"/>
      <c r="G163" s="272"/>
      <c r="H163" s="272"/>
      <c r="I163" s="272"/>
    </row>
    <row r="164" spans="2:9" ht="12" customHeight="1">
      <c r="B164" s="272"/>
      <c r="C164" s="272"/>
      <c r="D164" s="272"/>
      <c r="E164" s="272"/>
      <c r="F164" s="272"/>
      <c r="G164" s="272"/>
      <c r="H164" s="272"/>
      <c r="I164" s="272"/>
    </row>
    <row r="165" spans="2:9" ht="12" customHeight="1">
      <c r="B165" s="272"/>
      <c r="C165" s="272"/>
      <c r="D165" s="272"/>
      <c r="E165" s="272"/>
      <c r="F165" s="272"/>
      <c r="G165" s="272"/>
      <c r="H165" s="272"/>
      <c r="I165" s="272"/>
    </row>
  </sheetData>
  <mergeCells count="14">
    <mergeCell ref="B107:I107"/>
    <mergeCell ref="B59:I59"/>
    <mergeCell ref="B60:I60"/>
    <mergeCell ref="A104:A105"/>
    <mergeCell ref="B104:I104"/>
    <mergeCell ref="B105:I105"/>
    <mergeCell ref="B106:I106"/>
    <mergeCell ref="A2:A3"/>
    <mergeCell ref="B2:I2"/>
    <mergeCell ref="B3:I3"/>
    <mergeCell ref="B4:I4"/>
    <mergeCell ref="A57:A58"/>
    <mergeCell ref="B57:I57"/>
    <mergeCell ref="B58:I58"/>
  </mergeCells>
  <conditionalFormatting sqref="G29">
    <cfRule type="top10" dxfId="0" priority="1" rank="10"/>
  </conditionalFormatting>
  <printOptions gridLines="1" gridLinesSet="0"/>
  <pageMargins left="0.25" right="0.21" top="0.51" bottom="0.53" header="0.5" footer="0.42"/>
  <pageSetup scale="77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6" max="16383" man="1"/>
    <brk id="10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6"/>
  <sheetViews>
    <sheetView showGridLines="0" zoomScaleNormal="100" workbookViewId="0">
      <selection sqref="A1:A2"/>
    </sheetView>
  </sheetViews>
  <sheetFormatPr defaultColWidth="9.6640625" defaultRowHeight="12" customHeight="1"/>
  <cols>
    <col min="1" max="1" width="6" customWidth="1"/>
    <col min="2" max="2" width="27.21875" customWidth="1"/>
    <col min="3" max="3" width="10.88671875" customWidth="1"/>
    <col min="4" max="4" width="10.44140625" customWidth="1"/>
    <col min="5" max="5" width="11" customWidth="1"/>
    <col min="6" max="6" width="10.88671875" customWidth="1"/>
    <col min="7" max="7" width="8.88671875" customWidth="1"/>
    <col min="8" max="8" width="7" customWidth="1"/>
    <col min="9" max="9" width="7.33203125" customWidth="1"/>
    <col min="257" max="257" width="6" customWidth="1"/>
    <col min="258" max="258" width="27.21875" customWidth="1"/>
    <col min="259" max="259" width="10.88671875" customWidth="1"/>
    <col min="260" max="260" width="10.44140625" customWidth="1"/>
    <col min="261" max="261" width="11" customWidth="1"/>
    <col min="262" max="262" width="10.88671875" customWidth="1"/>
    <col min="263" max="263" width="8.88671875" customWidth="1"/>
    <col min="264" max="264" width="7" customWidth="1"/>
    <col min="265" max="265" width="7.33203125" customWidth="1"/>
    <col min="513" max="513" width="6" customWidth="1"/>
    <col min="514" max="514" width="27.21875" customWidth="1"/>
    <col min="515" max="515" width="10.88671875" customWidth="1"/>
    <col min="516" max="516" width="10.44140625" customWidth="1"/>
    <col min="517" max="517" width="11" customWidth="1"/>
    <col min="518" max="518" width="10.88671875" customWidth="1"/>
    <col min="519" max="519" width="8.88671875" customWidth="1"/>
    <col min="520" max="520" width="7" customWidth="1"/>
    <col min="521" max="521" width="7.33203125" customWidth="1"/>
    <col min="769" max="769" width="6" customWidth="1"/>
    <col min="770" max="770" width="27.21875" customWidth="1"/>
    <col min="771" max="771" width="10.88671875" customWidth="1"/>
    <col min="772" max="772" width="10.44140625" customWidth="1"/>
    <col min="773" max="773" width="11" customWidth="1"/>
    <col min="774" max="774" width="10.88671875" customWidth="1"/>
    <col min="775" max="775" width="8.88671875" customWidth="1"/>
    <col min="776" max="776" width="7" customWidth="1"/>
    <col min="777" max="777" width="7.33203125" customWidth="1"/>
    <col min="1025" max="1025" width="6" customWidth="1"/>
    <col min="1026" max="1026" width="27.21875" customWidth="1"/>
    <col min="1027" max="1027" width="10.88671875" customWidth="1"/>
    <col min="1028" max="1028" width="10.44140625" customWidth="1"/>
    <col min="1029" max="1029" width="11" customWidth="1"/>
    <col min="1030" max="1030" width="10.88671875" customWidth="1"/>
    <col min="1031" max="1031" width="8.88671875" customWidth="1"/>
    <col min="1032" max="1032" width="7" customWidth="1"/>
    <col min="1033" max="1033" width="7.33203125" customWidth="1"/>
    <col min="1281" max="1281" width="6" customWidth="1"/>
    <col min="1282" max="1282" width="27.21875" customWidth="1"/>
    <col min="1283" max="1283" width="10.88671875" customWidth="1"/>
    <col min="1284" max="1284" width="10.44140625" customWidth="1"/>
    <col min="1285" max="1285" width="11" customWidth="1"/>
    <col min="1286" max="1286" width="10.88671875" customWidth="1"/>
    <col min="1287" max="1287" width="8.88671875" customWidth="1"/>
    <col min="1288" max="1288" width="7" customWidth="1"/>
    <col min="1289" max="1289" width="7.33203125" customWidth="1"/>
    <col min="1537" max="1537" width="6" customWidth="1"/>
    <col min="1538" max="1538" width="27.21875" customWidth="1"/>
    <col min="1539" max="1539" width="10.88671875" customWidth="1"/>
    <col min="1540" max="1540" width="10.44140625" customWidth="1"/>
    <col min="1541" max="1541" width="11" customWidth="1"/>
    <col min="1542" max="1542" width="10.88671875" customWidth="1"/>
    <col min="1543" max="1543" width="8.88671875" customWidth="1"/>
    <col min="1544" max="1544" width="7" customWidth="1"/>
    <col min="1545" max="1545" width="7.33203125" customWidth="1"/>
    <col min="1793" max="1793" width="6" customWidth="1"/>
    <col min="1794" max="1794" width="27.21875" customWidth="1"/>
    <col min="1795" max="1795" width="10.88671875" customWidth="1"/>
    <col min="1796" max="1796" width="10.44140625" customWidth="1"/>
    <col min="1797" max="1797" width="11" customWidth="1"/>
    <col min="1798" max="1798" width="10.88671875" customWidth="1"/>
    <col min="1799" max="1799" width="8.88671875" customWidth="1"/>
    <col min="1800" max="1800" width="7" customWidth="1"/>
    <col min="1801" max="1801" width="7.33203125" customWidth="1"/>
    <col min="2049" max="2049" width="6" customWidth="1"/>
    <col min="2050" max="2050" width="27.21875" customWidth="1"/>
    <col min="2051" max="2051" width="10.88671875" customWidth="1"/>
    <col min="2052" max="2052" width="10.44140625" customWidth="1"/>
    <col min="2053" max="2053" width="11" customWidth="1"/>
    <col min="2054" max="2054" width="10.88671875" customWidth="1"/>
    <col min="2055" max="2055" width="8.88671875" customWidth="1"/>
    <col min="2056" max="2056" width="7" customWidth="1"/>
    <col min="2057" max="2057" width="7.33203125" customWidth="1"/>
    <col min="2305" max="2305" width="6" customWidth="1"/>
    <col min="2306" max="2306" width="27.21875" customWidth="1"/>
    <col min="2307" max="2307" width="10.88671875" customWidth="1"/>
    <col min="2308" max="2308" width="10.44140625" customWidth="1"/>
    <col min="2309" max="2309" width="11" customWidth="1"/>
    <col min="2310" max="2310" width="10.88671875" customWidth="1"/>
    <col min="2311" max="2311" width="8.88671875" customWidth="1"/>
    <col min="2312" max="2312" width="7" customWidth="1"/>
    <col min="2313" max="2313" width="7.33203125" customWidth="1"/>
    <col min="2561" max="2561" width="6" customWidth="1"/>
    <col min="2562" max="2562" width="27.21875" customWidth="1"/>
    <col min="2563" max="2563" width="10.88671875" customWidth="1"/>
    <col min="2564" max="2564" width="10.44140625" customWidth="1"/>
    <col min="2565" max="2565" width="11" customWidth="1"/>
    <col min="2566" max="2566" width="10.88671875" customWidth="1"/>
    <col min="2567" max="2567" width="8.88671875" customWidth="1"/>
    <col min="2568" max="2568" width="7" customWidth="1"/>
    <col min="2569" max="2569" width="7.33203125" customWidth="1"/>
    <col min="2817" max="2817" width="6" customWidth="1"/>
    <col min="2818" max="2818" width="27.21875" customWidth="1"/>
    <col min="2819" max="2819" width="10.88671875" customWidth="1"/>
    <col min="2820" max="2820" width="10.44140625" customWidth="1"/>
    <col min="2821" max="2821" width="11" customWidth="1"/>
    <col min="2822" max="2822" width="10.88671875" customWidth="1"/>
    <col min="2823" max="2823" width="8.88671875" customWidth="1"/>
    <col min="2824" max="2824" width="7" customWidth="1"/>
    <col min="2825" max="2825" width="7.33203125" customWidth="1"/>
    <col min="3073" max="3073" width="6" customWidth="1"/>
    <col min="3074" max="3074" width="27.21875" customWidth="1"/>
    <col min="3075" max="3075" width="10.88671875" customWidth="1"/>
    <col min="3076" max="3076" width="10.44140625" customWidth="1"/>
    <col min="3077" max="3077" width="11" customWidth="1"/>
    <col min="3078" max="3078" width="10.88671875" customWidth="1"/>
    <col min="3079" max="3079" width="8.88671875" customWidth="1"/>
    <col min="3080" max="3080" width="7" customWidth="1"/>
    <col min="3081" max="3081" width="7.33203125" customWidth="1"/>
    <col min="3329" max="3329" width="6" customWidth="1"/>
    <col min="3330" max="3330" width="27.21875" customWidth="1"/>
    <col min="3331" max="3331" width="10.88671875" customWidth="1"/>
    <col min="3332" max="3332" width="10.44140625" customWidth="1"/>
    <col min="3333" max="3333" width="11" customWidth="1"/>
    <col min="3334" max="3334" width="10.88671875" customWidth="1"/>
    <col min="3335" max="3335" width="8.88671875" customWidth="1"/>
    <col min="3336" max="3336" width="7" customWidth="1"/>
    <col min="3337" max="3337" width="7.33203125" customWidth="1"/>
    <col min="3585" max="3585" width="6" customWidth="1"/>
    <col min="3586" max="3586" width="27.21875" customWidth="1"/>
    <col min="3587" max="3587" width="10.88671875" customWidth="1"/>
    <col min="3588" max="3588" width="10.44140625" customWidth="1"/>
    <col min="3589" max="3589" width="11" customWidth="1"/>
    <col min="3590" max="3590" width="10.88671875" customWidth="1"/>
    <col min="3591" max="3591" width="8.88671875" customWidth="1"/>
    <col min="3592" max="3592" width="7" customWidth="1"/>
    <col min="3593" max="3593" width="7.33203125" customWidth="1"/>
    <col min="3841" max="3841" width="6" customWidth="1"/>
    <col min="3842" max="3842" width="27.21875" customWidth="1"/>
    <col min="3843" max="3843" width="10.88671875" customWidth="1"/>
    <col min="3844" max="3844" width="10.44140625" customWidth="1"/>
    <col min="3845" max="3845" width="11" customWidth="1"/>
    <col min="3846" max="3846" width="10.88671875" customWidth="1"/>
    <col min="3847" max="3847" width="8.88671875" customWidth="1"/>
    <col min="3848" max="3848" width="7" customWidth="1"/>
    <col min="3849" max="3849" width="7.33203125" customWidth="1"/>
    <col min="4097" max="4097" width="6" customWidth="1"/>
    <col min="4098" max="4098" width="27.21875" customWidth="1"/>
    <col min="4099" max="4099" width="10.88671875" customWidth="1"/>
    <col min="4100" max="4100" width="10.44140625" customWidth="1"/>
    <col min="4101" max="4101" width="11" customWidth="1"/>
    <col min="4102" max="4102" width="10.88671875" customWidth="1"/>
    <col min="4103" max="4103" width="8.88671875" customWidth="1"/>
    <col min="4104" max="4104" width="7" customWidth="1"/>
    <col min="4105" max="4105" width="7.33203125" customWidth="1"/>
    <col min="4353" max="4353" width="6" customWidth="1"/>
    <col min="4354" max="4354" width="27.21875" customWidth="1"/>
    <col min="4355" max="4355" width="10.88671875" customWidth="1"/>
    <col min="4356" max="4356" width="10.44140625" customWidth="1"/>
    <col min="4357" max="4357" width="11" customWidth="1"/>
    <col min="4358" max="4358" width="10.88671875" customWidth="1"/>
    <col min="4359" max="4359" width="8.88671875" customWidth="1"/>
    <col min="4360" max="4360" width="7" customWidth="1"/>
    <col min="4361" max="4361" width="7.33203125" customWidth="1"/>
    <col min="4609" max="4609" width="6" customWidth="1"/>
    <col min="4610" max="4610" width="27.21875" customWidth="1"/>
    <col min="4611" max="4611" width="10.88671875" customWidth="1"/>
    <col min="4612" max="4612" width="10.44140625" customWidth="1"/>
    <col min="4613" max="4613" width="11" customWidth="1"/>
    <col min="4614" max="4614" width="10.88671875" customWidth="1"/>
    <col min="4615" max="4615" width="8.88671875" customWidth="1"/>
    <col min="4616" max="4616" width="7" customWidth="1"/>
    <col min="4617" max="4617" width="7.33203125" customWidth="1"/>
    <col min="4865" max="4865" width="6" customWidth="1"/>
    <col min="4866" max="4866" width="27.21875" customWidth="1"/>
    <col min="4867" max="4867" width="10.88671875" customWidth="1"/>
    <col min="4868" max="4868" width="10.44140625" customWidth="1"/>
    <col min="4869" max="4869" width="11" customWidth="1"/>
    <col min="4870" max="4870" width="10.88671875" customWidth="1"/>
    <col min="4871" max="4871" width="8.88671875" customWidth="1"/>
    <col min="4872" max="4872" width="7" customWidth="1"/>
    <col min="4873" max="4873" width="7.33203125" customWidth="1"/>
    <col min="5121" max="5121" width="6" customWidth="1"/>
    <col min="5122" max="5122" width="27.21875" customWidth="1"/>
    <col min="5123" max="5123" width="10.88671875" customWidth="1"/>
    <col min="5124" max="5124" width="10.44140625" customWidth="1"/>
    <col min="5125" max="5125" width="11" customWidth="1"/>
    <col min="5126" max="5126" width="10.88671875" customWidth="1"/>
    <col min="5127" max="5127" width="8.88671875" customWidth="1"/>
    <col min="5128" max="5128" width="7" customWidth="1"/>
    <col min="5129" max="5129" width="7.33203125" customWidth="1"/>
    <col min="5377" max="5377" width="6" customWidth="1"/>
    <col min="5378" max="5378" width="27.21875" customWidth="1"/>
    <col min="5379" max="5379" width="10.88671875" customWidth="1"/>
    <col min="5380" max="5380" width="10.44140625" customWidth="1"/>
    <col min="5381" max="5381" width="11" customWidth="1"/>
    <col min="5382" max="5382" width="10.88671875" customWidth="1"/>
    <col min="5383" max="5383" width="8.88671875" customWidth="1"/>
    <col min="5384" max="5384" width="7" customWidth="1"/>
    <col min="5385" max="5385" width="7.33203125" customWidth="1"/>
    <col min="5633" max="5633" width="6" customWidth="1"/>
    <col min="5634" max="5634" width="27.21875" customWidth="1"/>
    <col min="5635" max="5635" width="10.88671875" customWidth="1"/>
    <col min="5636" max="5636" width="10.44140625" customWidth="1"/>
    <col min="5637" max="5637" width="11" customWidth="1"/>
    <col min="5638" max="5638" width="10.88671875" customWidth="1"/>
    <col min="5639" max="5639" width="8.88671875" customWidth="1"/>
    <col min="5640" max="5640" width="7" customWidth="1"/>
    <col min="5641" max="5641" width="7.33203125" customWidth="1"/>
    <col min="5889" max="5889" width="6" customWidth="1"/>
    <col min="5890" max="5890" width="27.21875" customWidth="1"/>
    <col min="5891" max="5891" width="10.88671875" customWidth="1"/>
    <col min="5892" max="5892" width="10.44140625" customWidth="1"/>
    <col min="5893" max="5893" width="11" customWidth="1"/>
    <col min="5894" max="5894" width="10.88671875" customWidth="1"/>
    <col min="5895" max="5895" width="8.88671875" customWidth="1"/>
    <col min="5896" max="5896" width="7" customWidth="1"/>
    <col min="5897" max="5897" width="7.33203125" customWidth="1"/>
    <col min="6145" max="6145" width="6" customWidth="1"/>
    <col min="6146" max="6146" width="27.21875" customWidth="1"/>
    <col min="6147" max="6147" width="10.88671875" customWidth="1"/>
    <col min="6148" max="6148" width="10.44140625" customWidth="1"/>
    <col min="6149" max="6149" width="11" customWidth="1"/>
    <col min="6150" max="6150" width="10.88671875" customWidth="1"/>
    <col min="6151" max="6151" width="8.88671875" customWidth="1"/>
    <col min="6152" max="6152" width="7" customWidth="1"/>
    <col min="6153" max="6153" width="7.33203125" customWidth="1"/>
    <col min="6401" max="6401" width="6" customWidth="1"/>
    <col min="6402" max="6402" width="27.21875" customWidth="1"/>
    <col min="6403" max="6403" width="10.88671875" customWidth="1"/>
    <col min="6404" max="6404" width="10.44140625" customWidth="1"/>
    <col min="6405" max="6405" width="11" customWidth="1"/>
    <col min="6406" max="6406" width="10.88671875" customWidth="1"/>
    <col min="6407" max="6407" width="8.88671875" customWidth="1"/>
    <col min="6408" max="6408" width="7" customWidth="1"/>
    <col min="6409" max="6409" width="7.33203125" customWidth="1"/>
    <col min="6657" max="6657" width="6" customWidth="1"/>
    <col min="6658" max="6658" width="27.21875" customWidth="1"/>
    <col min="6659" max="6659" width="10.88671875" customWidth="1"/>
    <col min="6660" max="6660" width="10.44140625" customWidth="1"/>
    <col min="6661" max="6661" width="11" customWidth="1"/>
    <col min="6662" max="6662" width="10.88671875" customWidth="1"/>
    <col min="6663" max="6663" width="8.88671875" customWidth="1"/>
    <col min="6664" max="6664" width="7" customWidth="1"/>
    <col min="6665" max="6665" width="7.33203125" customWidth="1"/>
    <col min="6913" max="6913" width="6" customWidth="1"/>
    <col min="6914" max="6914" width="27.21875" customWidth="1"/>
    <col min="6915" max="6915" width="10.88671875" customWidth="1"/>
    <col min="6916" max="6916" width="10.44140625" customWidth="1"/>
    <col min="6917" max="6917" width="11" customWidth="1"/>
    <col min="6918" max="6918" width="10.88671875" customWidth="1"/>
    <col min="6919" max="6919" width="8.88671875" customWidth="1"/>
    <col min="6920" max="6920" width="7" customWidth="1"/>
    <col min="6921" max="6921" width="7.33203125" customWidth="1"/>
    <col min="7169" max="7169" width="6" customWidth="1"/>
    <col min="7170" max="7170" width="27.21875" customWidth="1"/>
    <col min="7171" max="7171" width="10.88671875" customWidth="1"/>
    <col min="7172" max="7172" width="10.44140625" customWidth="1"/>
    <col min="7173" max="7173" width="11" customWidth="1"/>
    <col min="7174" max="7174" width="10.88671875" customWidth="1"/>
    <col min="7175" max="7175" width="8.88671875" customWidth="1"/>
    <col min="7176" max="7176" width="7" customWidth="1"/>
    <col min="7177" max="7177" width="7.33203125" customWidth="1"/>
    <col min="7425" max="7425" width="6" customWidth="1"/>
    <col min="7426" max="7426" width="27.21875" customWidth="1"/>
    <col min="7427" max="7427" width="10.88671875" customWidth="1"/>
    <col min="7428" max="7428" width="10.44140625" customWidth="1"/>
    <col min="7429" max="7429" width="11" customWidth="1"/>
    <col min="7430" max="7430" width="10.88671875" customWidth="1"/>
    <col min="7431" max="7431" width="8.88671875" customWidth="1"/>
    <col min="7432" max="7432" width="7" customWidth="1"/>
    <col min="7433" max="7433" width="7.33203125" customWidth="1"/>
    <col min="7681" max="7681" width="6" customWidth="1"/>
    <col min="7682" max="7682" width="27.21875" customWidth="1"/>
    <col min="7683" max="7683" width="10.88671875" customWidth="1"/>
    <col min="7684" max="7684" width="10.44140625" customWidth="1"/>
    <col min="7685" max="7685" width="11" customWidth="1"/>
    <col min="7686" max="7686" width="10.88671875" customWidth="1"/>
    <col min="7687" max="7687" width="8.88671875" customWidth="1"/>
    <col min="7688" max="7688" width="7" customWidth="1"/>
    <col min="7689" max="7689" width="7.33203125" customWidth="1"/>
    <col min="7937" max="7937" width="6" customWidth="1"/>
    <col min="7938" max="7938" width="27.21875" customWidth="1"/>
    <col min="7939" max="7939" width="10.88671875" customWidth="1"/>
    <col min="7940" max="7940" width="10.44140625" customWidth="1"/>
    <col min="7941" max="7941" width="11" customWidth="1"/>
    <col min="7942" max="7942" width="10.88671875" customWidth="1"/>
    <col min="7943" max="7943" width="8.88671875" customWidth="1"/>
    <col min="7944" max="7944" width="7" customWidth="1"/>
    <col min="7945" max="7945" width="7.33203125" customWidth="1"/>
    <col min="8193" max="8193" width="6" customWidth="1"/>
    <col min="8194" max="8194" width="27.21875" customWidth="1"/>
    <col min="8195" max="8195" width="10.88671875" customWidth="1"/>
    <col min="8196" max="8196" width="10.44140625" customWidth="1"/>
    <col min="8197" max="8197" width="11" customWidth="1"/>
    <col min="8198" max="8198" width="10.88671875" customWidth="1"/>
    <col min="8199" max="8199" width="8.88671875" customWidth="1"/>
    <col min="8200" max="8200" width="7" customWidth="1"/>
    <col min="8201" max="8201" width="7.33203125" customWidth="1"/>
    <col min="8449" max="8449" width="6" customWidth="1"/>
    <col min="8450" max="8450" width="27.21875" customWidth="1"/>
    <col min="8451" max="8451" width="10.88671875" customWidth="1"/>
    <col min="8452" max="8452" width="10.44140625" customWidth="1"/>
    <col min="8453" max="8453" width="11" customWidth="1"/>
    <col min="8454" max="8454" width="10.88671875" customWidth="1"/>
    <col min="8455" max="8455" width="8.88671875" customWidth="1"/>
    <col min="8456" max="8456" width="7" customWidth="1"/>
    <col min="8457" max="8457" width="7.33203125" customWidth="1"/>
    <col min="8705" max="8705" width="6" customWidth="1"/>
    <col min="8706" max="8706" width="27.21875" customWidth="1"/>
    <col min="8707" max="8707" width="10.88671875" customWidth="1"/>
    <col min="8708" max="8708" width="10.44140625" customWidth="1"/>
    <col min="8709" max="8709" width="11" customWidth="1"/>
    <col min="8710" max="8710" width="10.88671875" customWidth="1"/>
    <col min="8711" max="8711" width="8.88671875" customWidth="1"/>
    <col min="8712" max="8712" width="7" customWidth="1"/>
    <col min="8713" max="8713" width="7.33203125" customWidth="1"/>
    <col min="8961" max="8961" width="6" customWidth="1"/>
    <col min="8962" max="8962" width="27.21875" customWidth="1"/>
    <col min="8963" max="8963" width="10.88671875" customWidth="1"/>
    <col min="8964" max="8964" width="10.44140625" customWidth="1"/>
    <col min="8965" max="8965" width="11" customWidth="1"/>
    <col min="8966" max="8966" width="10.88671875" customWidth="1"/>
    <col min="8967" max="8967" width="8.88671875" customWidth="1"/>
    <col min="8968" max="8968" width="7" customWidth="1"/>
    <col min="8969" max="8969" width="7.33203125" customWidth="1"/>
    <col min="9217" max="9217" width="6" customWidth="1"/>
    <col min="9218" max="9218" width="27.21875" customWidth="1"/>
    <col min="9219" max="9219" width="10.88671875" customWidth="1"/>
    <col min="9220" max="9220" width="10.44140625" customWidth="1"/>
    <col min="9221" max="9221" width="11" customWidth="1"/>
    <col min="9222" max="9222" width="10.88671875" customWidth="1"/>
    <col min="9223" max="9223" width="8.88671875" customWidth="1"/>
    <col min="9224" max="9224" width="7" customWidth="1"/>
    <col min="9225" max="9225" width="7.33203125" customWidth="1"/>
    <col min="9473" max="9473" width="6" customWidth="1"/>
    <col min="9474" max="9474" width="27.21875" customWidth="1"/>
    <col min="9475" max="9475" width="10.88671875" customWidth="1"/>
    <col min="9476" max="9476" width="10.44140625" customWidth="1"/>
    <col min="9477" max="9477" width="11" customWidth="1"/>
    <col min="9478" max="9478" width="10.88671875" customWidth="1"/>
    <col min="9479" max="9479" width="8.88671875" customWidth="1"/>
    <col min="9480" max="9480" width="7" customWidth="1"/>
    <col min="9481" max="9481" width="7.33203125" customWidth="1"/>
    <col min="9729" max="9729" width="6" customWidth="1"/>
    <col min="9730" max="9730" width="27.21875" customWidth="1"/>
    <col min="9731" max="9731" width="10.88671875" customWidth="1"/>
    <col min="9732" max="9732" width="10.44140625" customWidth="1"/>
    <col min="9733" max="9733" width="11" customWidth="1"/>
    <col min="9734" max="9734" width="10.88671875" customWidth="1"/>
    <col min="9735" max="9735" width="8.88671875" customWidth="1"/>
    <col min="9736" max="9736" width="7" customWidth="1"/>
    <col min="9737" max="9737" width="7.33203125" customWidth="1"/>
    <col min="9985" max="9985" width="6" customWidth="1"/>
    <col min="9986" max="9986" width="27.21875" customWidth="1"/>
    <col min="9987" max="9987" width="10.88671875" customWidth="1"/>
    <col min="9988" max="9988" width="10.44140625" customWidth="1"/>
    <col min="9989" max="9989" width="11" customWidth="1"/>
    <col min="9990" max="9990" width="10.88671875" customWidth="1"/>
    <col min="9991" max="9991" width="8.88671875" customWidth="1"/>
    <col min="9992" max="9992" width="7" customWidth="1"/>
    <col min="9993" max="9993" width="7.33203125" customWidth="1"/>
    <col min="10241" max="10241" width="6" customWidth="1"/>
    <col min="10242" max="10242" width="27.21875" customWidth="1"/>
    <col min="10243" max="10243" width="10.88671875" customWidth="1"/>
    <col min="10244" max="10244" width="10.44140625" customWidth="1"/>
    <col min="10245" max="10245" width="11" customWidth="1"/>
    <col min="10246" max="10246" width="10.88671875" customWidth="1"/>
    <col min="10247" max="10247" width="8.88671875" customWidth="1"/>
    <col min="10248" max="10248" width="7" customWidth="1"/>
    <col min="10249" max="10249" width="7.33203125" customWidth="1"/>
    <col min="10497" max="10497" width="6" customWidth="1"/>
    <col min="10498" max="10498" width="27.21875" customWidth="1"/>
    <col min="10499" max="10499" width="10.88671875" customWidth="1"/>
    <col min="10500" max="10500" width="10.44140625" customWidth="1"/>
    <col min="10501" max="10501" width="11" customWidth="1"/>
    <col min="10502" max="10502" width="10.88671875" customWidth="1"/>
    <col min="10503" max="10503" width="8.88671875" customWidth="1"/>
    <col min="10504" max="10504" width="7" customWidth="1"/>
    <col min="10505" max="10505" width="7.33203125" customWidth="1"/>
    <col min="10753" max="10753" width="6" customWidth="1"/>
    <col min="10754" max="10754" width="27.21875" customWidth="1"/>
    <col min="10755" max="10755" width="10.88671875" customWidth="1"/>
    <col min="10756" max="10756" width="10.44140625" customWidth="1"/>
    <col min="10757" max="10757" width="11" customWidth="1"/>
    <col min="10758" max="10758" width="10.88671875" customWidth="1"/>
    <col min="10759" max="10759" width="8.88671875" customWidth="1"/>
    <col min="10760" max="10760" width="7" customWidth="1"/>
    <col min="10761" max="10761" width="7.33203125" customWidth="1"/>
    <col min="11009" max="11009" width="6" customWidth="1"/>
    <col min="11010" max="11010" width="27.21875" customWidth="1"/>
    <col min="11011" max="11011" width="10.88671875" customWidth="1"/>
    <col min="11012" max="11012" width="10.44140625" customWidth="1"/>
    <col min="11013" max="11013" width="11" customWidth="1"/>
    <col min="11014" max="11014" width="10.88671875" customWidth="1"/>
    <col min="11015" max="11015" width="8.88671875" customWidth="1"/>
    <col min="11016" max="11016" width="7" customWidth="1"/>
    <col min="11017" max="11017" width="7.33203125" customWidth="1"/>
    <col min="11265" max="11265" width="6" customWidth="1"/>
    <col min="11266" max="11266" width="27.21875" customWidth="1"/>
    <col min="11267" max="11267" width="10.88671875" customWidth="1"/>
    <col min="11268" max="11268" width="10.44140625" customWidth="1"/>
    <col min="11269" max="11269" width="11" customWidth="1"/>
    <col min="11270" max="11270" width="10.88671875" customWidth="1"/>
    <col min="11271" max="11271" width="8.88671875" customWidth="1"/>
    <col min="11272" max="11272" width="7" customWidth="1"/>
    <col min="11273" max="11273" width="7.33203125" customWidth="1"/>
    <col min="11521" max="11521" width="6" customWidth="1"/>
    <col min="11522" max="11522" width="27.21875" customWidth="1"/>
    <col min="11523" max="11523" width="10.88671875" customWidth="1"/>
    <col min="11524" max="11524" width="10.44140625" customWidth="1"/>
    <col min="11525" max="11525" width="11" customWidth="1"/>
    <col min="11526" max="11526" width="10.88671875" customWidth="1"/>
    <col min="11527" max="11527" width="8.88671875" customWidth="1"/>
    <col min="11528" max="11528" width="7" customWidth="1"/>
    <col min="11529" max="11529" width="7.33203125" customWidth="1"/>
    <col min="11777" max="11777" width="6" customWidth="1"/>
    <col min="11778" max="11778" width="27.21875" customWidth="1"/>
    <col min="11779" max="11779" width="10.88671875" customWidth="1"/>
    <col min="11780" max="11780" width="10.44140625" customWidth="1"/>
    <col min="11781" max="11781" width="11" customWidth="1"/>
    <col min="11782" max="11782" width="10.88671875" customWidth="1"/>
    <col min="11783" max="11783" width="8.88671875" customWidth="1"/>
    <col min="11784" max="11784" width="7" customWidth="1"/>
    <col min="11785" max="11785" width="7.33203125" customWidth="1"/>
    <col min="12033" max="12033" width="6" customWidth="1"/>
    <col min="12034" max="12034" width="27.21875" customWidth="1"/>
    <col min="12035" max="12035" width="10.88671875" customWidth="1"/>
    <col min="12036" max="12036" width="10.44140625" customWidth="1"/>
    <col min="12037" max="12037" width="11" customWidth="1"/>
    <col min="12038" max="12038" width="10.88671875" customWidth="1"/>
    <col min="12039" max="12039" width="8.88671875" customWidth="1"/>
    <col min="12040" max="12040" width="7" customWidth="1"/>
    <col min="12041" max="12041" width="7.33203125" customWidth="1"/>
    <col min="12289" max="12289" width="6" customWidth="1"/>
    <col min="12290" max="12290" width="27.21875" customWidth="1"/>
    <col min="12291" max="12291" width="10.88671875" customWidth="1"/>
    <col min="12292" max="12292" width="10.44140625" customWidth="1"/>
    <col min="12293" max="12293" width="11" customWidth="1"/>
    <col min="12294" max="12294" width="10.88671875" customWidth="1"/>
    <col min="12295" max="12295" width="8.88671875" customWidth="1"/>
    <col min="12296" max="12296" width="7" customWidth="1"/>
    <col min="12297" max="12297" width="7.33203125" customWidth="1"/>
    <col min="12545" max="12545" width="6" customWidth="1"/>
    <col min="12546" max="12546" width="27.21875" customWidth="1"/>
    <col min="12547" max="12547" width="10.88671875" customWidth="1"/>
    <col min="12548" max="12548" width="10.44140625" customWidth="1"/>
    <col min="12549" max="12549" width="11" customWidth="1"/>
    <col min="12550" max="12550" width="10.88671875" customWidth="1"/>
    <col min="12551" max="12551" width="8.88671875" customWidth="1"/>
    <col min="12552" max="12552" width="7" customWidth="1"/>
    <col min="12553" max="12553" width="7.33203125" customWidth="1"/>
    <col min="12801" max="12801" width="6" customWidth="1"/>
    <col min="12802" max="12802" width="27.21875" customWidth="1"/>
    <col min="12803" max="12803" width="10.88671875" customWidth="1"/>
    <col min="12804" max="12804" width="10.44140625" customWidth="1"/>
    <col min="12805" max="12805" width="11" customWidth="1"/>
    <col min="12806" max="12806" width="10.88671875" customWidth="1"/>
    <col min="12807" max="12807" width="8.88671875" customWidth="1"/>
    <col min="12808" max="12808" width="7" customWidth="1"/>
    <col min="12809" max="12809" width="7.33203125" customWidth="1"/>
    <col min="13057" max="13057" width="6" customWidth="1"/>
    <col min="13058" max="13058" width="27.21875" customWidth="1"/>
    <col min="13059" max="13059" width="10.88671875" customWidth="1"/>
    <col min="13060" max="13060" width="10.44140625" customWidth="1"/>
    <col min="13061" max="13061" width="11" customWidth="1"/>
    <col min="13062" max="13062" width="10.88671875" customWidth="1"/>
    <col min="13063" max="13063" width="8.88671875" customWidth="1"/>
    <col min="13064" max="13064" width="7" customWidth="1"/>
    <col min="13065" max="13065" width="7.33203125" customWidth="1"/>
    <col min="13313" max="13313" width="6" customWidth="1"/>
    <col min="13314" max="13314" width="27.21875" customWidth="1"/>
    <col min="13315" max="13315" width="10.88671875" customWidth="1"/>
    <col min="13316" max="13316" width="10.44140625" customWidth="1"/>
    <col min="13317" max="13317" width="11" customWidth="1"/>
    <col min="13318" max="13318" width="10.88671875" customWidth="1"/>
    <col min="13319" max="13319" width="8.88671875" customWidth="1"/>
    <col min="13320" max="13320" width="7" customWidth="1"/>
    <col min="13321" max="13321" width="7.33203125" customWidth="1"/>
    <col min="13569" max="13569" width="6" customWidth="1"/>
    <col min="13570" max="13570" width="27.21875" customWidth="1"/>
    <col min="13571" max="13571" width="10.88671875" customWidth="1"/>
    <col min="13572" max="13572" width="10.44140625" customWidth="1"/>
    <col min="13573" max="13573" width="11" customWidth="1"/>
    <col min="13574" max="13574" width="10.88671875" customWidth="1"/>
    <col min="13575" max="13575" width="8.88671875" customWidth="1"/>
    <col min="13576" max="13576" width="7" customWidth="1"/>
    <col min="13577" max="13577" width="7.33203125" customWidth="1"/>
    <col min="13825" max="13825" width="6" customWidth="1"/>
    <col min="13826" max="13826" width="27.21875" customWidth="1"/>
    <col min="13827" max="13827" width="10.88671875" customWidth="1"/>
    <col min="13828" max="13828" width="10.44140625" customWidth="1"/>
    <col min="13829" max="13829" width="11" customWidth="1"/>
    <col min="13830" max="13830" width="10.88671875" customWidth="1"/>
    <col min="13831" max="13831" width="8.88671875" customWidth="1"/>
    <col min="13832" max="13832" width="7" customWidth="1"/>
    <col min="13833" max="13833" width="7.33203125" customWidth="1"/>
    <col min="14081" max="14081" width="6" customWidth="1"/>
    <col min="14082" max="14082" width="27.21875" customWidth="1"/>
    <col min="14083" max="14083" width="10.88671875" customWidth="1"/>
    <col min="14084" max="14084" width="10.44140625" customWidth="1"/>
    <col min="14085" max="14085" width="11" customWidth="1"/>
    <col min="14086" max="14086" width="10.88671875" customWidth="1"/>
    <col min="14087" max="14087" width="8.88671875" customWidth="1"/>
    <col min="14088" max="14088" width="7" customWidth="1"/>
    <col min="14089" max="14089" width="7.33203125" customWidth="1"/>
    <col min="14337" max="14337" width="6" customWidth="1"/>
    <col min="14338" max="14338" width="27.21875" customWidth="1"/>
    <col min="14339" max="14339" width="10.88671875" customWidth="1"/>
    <col min="14340" max="14340" width="10.44140625" customWidth="1"/>
    <col min="14341" max="14341" width="11" customWidth="1"/>
    <col min="14342" max="14342" width="10.88671875" customWidth="1"/>
    <col min="14343" max="14343" width="8.88671875" customWidth="1"/>
    <col min="14344" max="14344" width="7" customWidth="1"/>
    <col min="14345" max="14345" width="7.33203125" customWidth="1"/>
    <col min="14593" max="14593" width="6" customWidth="1"/>
    <col min="14594" max="14594" width="27.21875" customWidth="1"/>
    <col min="14595" max="14595" width="10.88671875" customWidth="1"/>
    <col min="14596" max="14596" width="10.44140625" customWidth="1"/>
    <col min="14597" max="14597" width="11" customWidth="1"/>
    <col min="14598" max="14598" width="10.88671875" customWidth="1"/>
    <col min="14599" max="14599" width="8.88671875" customWidth="1"/>
    <col min="14600" max="14600" width="7" customWidth="1"/>
    <col min="14601" max="14601" width="7.33203125" customWidth="1"/>
    <col min="14849" max="14849" width="6" customWidth="1"/>
    <col min="14850" max="14850" width="27.21875" customWidth="1"/>
    <col min="14851" max="14851" width="10.88671875" customWidth="1"/>
    <col min="14852" max="14852" width="10.44140625" customWidth="1"/>
    <col min="14853" max="14853" width="11" customWidth="1"/>
    <col min="14854" max="14854" width="10.88671875" customWidth="1"/>
    <col min="14855" max="14855" width="8.88671875" customWidth="1"/>
    <col min="14856" max="14856" width="7" customWidth="1"/>
    <col min="14857" max="14857" width="7.33203125" customWidth="1"/>
    <col min="15105" max="15105" width="6" customWidth="1"/>
    <col min="15106" max="15106" width="27.21875" customWidth="1"/>
    <col min="15107" max="15107" width="10.88671875" customWidth="1"/>
    <col min="15108" max="15108" width="10.44140625" customWidth="1"/>
    <col min="15109" max="15109" width="11" customWidth="1"/>
    <col min="15110" max="15110" width="10.88671875" customWidth="1"/>
    <col min="15111" max="15111" width="8.88671875" customWidth="1"/>
    <col min="15112" max="15112" width="7" customWidth="1"/>
    <col min="15113" max="15113" width="7.33203125" customWidth="1"/>
    <col min="15361" max="15361" width="6" customWidth="1"/>
    <col min="15362" max="15362" width="27.21875" customWidth="1"/>
    <col min="15363" max="15363" width="10.88671875" customWidth="1"/>
    <col min="15364" max="15364" width="10.44140625" customWidth="1"/>
    <col min="15365" max="15365" width="11" customWidth="1"/>
    <col min="15366" max="15366" width="10.88671875" customWidth="1"/>
    <col min="15367" max="15367" width="8.88671875" customWidth="1"/>
    <col min="15368" max="15368" width="7" customWidth="1"/>
    <col min="15369" max="15369" width="7.33203125" customWidth="1"/>
    <col min="15617" max="15617" width="6" customWidth="1"/>
    <col min="15618" max="15618" width="27.21875" customWidth="1"/>
    <col min="15619" max="15619" width="10.88671875" customWidth="1"/>
    <col min="15620" max="15620" width="10.44140625" customWidth="1"/>
    <col min="15621" max="15621" width="11" customWidth="1"/>
    <col min="15622" max="15622" width="10.88671875" customWidth="1"/>
    <col min="15623" max="15623" width="8.88671875" customWidth="1"/>
    <col min="15624" max="15624" width="7" customWidth="1"/>
    <col min="15625" max="15625" width="7.33203125" customWidth="1"/>
    <col min="15873" max="15873" width="6" customWidth="1"/>
    <col min="15874" max="15874" width="27.21875" customWidth="1"/>
    <col min="15875" max="15875" width="10.88671875" customWidth="1"/>
    <col min="15876" max="15876" width="10.44140625" customWidth="1"/>
    <col min="15877" max="15877" width="11" customWidth="1"/>
    <col min="15878" max="15878" width="10.88671875" customWidth="1"/>
    <col min="15879" max="15879" width="8.88671875" customWidth="1"/>
    <col min="15880" max="15880" width="7" customWidth="1"/>
    <col min="15881" max="15881" width="7.33203125" customWidth="1"/>
    <col min="16129" max="16129" width="6" customWidth="1"/>
    <col min="16130" max="16130" width="27.21875" customWidth="1"/>
    <col min="16131" max="16131" width="10.88671875" customWidth="1"/>
    <col min="16132" max="16132" width="10.44140625" customWidth="1"/>
    <col min="16133" max="16133" width="11" customWidth="1"/>
    <col min="16134" max="16134" width="10.88671875" customWidth="1"/>
    <col min="16135" max="16135" width="8.88671875" customWidth="1"/>
    <col min="16136" max="16136" width="7" customWidth="1"/>
    <col min="16137" max="16137" width="7.33203125" customWidth="1"/>
  </cols>
  <sheetData>
    <row r="1" spans="1:9" ht="12" customHeight="1">
      <c r="A1" s="373" t="s">
        <v>0</v>
      </c>
      <c r="B1" s="374" t="s">
        <v>69</v>
      </c>
      <c r="C1" s="374"/>
      <c r="D1" s="374"/>
      <c r="E1" s="374"/>
      <c r="F1" s="374"/>
      <c r="G1" s="374"/>
      <c r="H1" s="374"/>
      <c r="I1" s="374"/>
    </row>
    <row r="2" spans="1:9" ht="12" customHeight="1" thickBot="1">
      <c r="A2" s="373"/>
      <c r="B2" s="396" t="s">
        <v>152</v>
      </c>
      <c r="C2" s="396"/>
      <c r="D2" s="396"/>
      <c r="E2" s="396"/>
      <c r="F2" s="396"/>
      <c r="G2" s="396"/>
      <c r="H2" s="396"/>
      <c r="I2" s="396"/>
    </row>
    <row r="3" spans="1:9" ht="12" customHeight="1">
      <c r="A3" s="108"/>
      <c r="B3" s="397" t="s">
        <v>1</v>
      </c>
      <c r="C3" s="398"/>
      <c r="D3" s="398"/>
      <c r="E3" s="398"/>
      <c r="F3" s="398"/>
      <c r="G3" s="398"/>
      <c r="H3" s="398"/>
      <c r="I3" s="399"/>
    </row>
    <row r="4" spans="1:9" ht="12" customHeight="1">
      <c r="A4" s="108"/>
      <c r="B4" s="11"/>
      <c r="C4" s="393" t="s">
        <v>90</v>
      </c>
      <c r="D4" s="393" t="s">
        <v>91</v>
      </c>
      <c r="E4" s="393" t="s">
        <v>92</v>
      </c>
      <c r="F4" s="393" t="s">
        <v>93</v>
      </c>
      <c r="G4" s="402" t="s">
        <v>2</v>
      </c>
      <c r="H4" s="403"/>
      <c r="I4" s="404"/>
    </row>
    <row r="5" spans="1:9" ht="12" customHeight="1">
      <c r="A5" s="109" t="s">
        <v>3</v>
      </c>
      <c r="B5" s="11"/>
      <c r="C5" s="400"/>
      <c r="D5" s="400"/>
      <c r="E5" s="400" t="s">
        <v>4</v>
      </c>
      <c r="F5" s="400"/>
      <c r="G5" s="393" t="s">
        <v>94</v>
      </c>
      <c r="H5" s="393" t="s">
        <v>95</v>
      </c>
      <c r="I5" s="393" t="s">
        <v>96</v>
      </c>
    </row>
    <row r="6" spans="1:9" ht="12" customHeight="1">
      <c r="A6" s="1" t="s">
        <v>153</v>
      </c>
      <c r="B6" s="11"/>
      <c r="C6" s="400"/>
      <c r="D6" s="400"/>
      <c r="E6" s="400" t="s">
        <v>5</v>
      </c>
      <c r="F6" s="400" t="s">
        <v>6</v>
      </c>
      <c r="G6" s="394"/>
      <c r="H6" s="394"/>
      <c r="I6" s="394"/>
    </row>
    <row r="7" spans="1:9" ht="12" customHeight="1">
      <c r="A7" s="108"/>
      <c r="B7" s="12" t="s">
        <v>74</v>
      </c>
      <c r="C7" s="401"/>
      <c r="D7" s="401"/>
      <c r="E7" s="401" t="s">
        <v>7</v>
      </c>
      <c r="F7" s="401" t="s">
        <v>7</v>
      </c>
      <c r="G7" s="395"/>
      <c r="H7" s="395"/>
      <c r="I7" s="395"/>
    </row>
    <row r="8" spans="1:9" ht="15" customHeight="1">
      <c r="A8" s="108"/>
      <c r="B8" s="16" t="s">
        <v>73</v>
      </c>
      <c r="C8" s="3"/>
      <c r="D8" s="3"/>
      <c r="E8" s="3"/>
      <c r="F8" s="3"/>
      <c r="G8" s="3"/>
      <c r="H8" s="3"/>
      <c r="I8" s="3"/>
    </row>
    <row r="9" spans="1:9" ht="12" customHeight="1">
      <c r="A9" s="110">
        <v>183</v>
      </c>
      <c r="B9" s="2" t="s">
        <v>8</v>
      </c>
      <c r="C9" s="8">
        <v>289256886</v>
      </c>
      <c r="D9" s="8">
        <v>115036352</v>
      </c>
      <c r="E9" s="8">
        <v>24339015</v>
      </c>
      <c r="F9" s="4">
        <f>C9-D9-E9</f>
        <v>149881519</v>
      </c>
      <c r="G9" s="8">
        <v>1677458</v>
      </c>
      <c r="H9" s="5">
        <f t="shared" ref="H9:H28" si="0">G9/C9</f>
        <v>5.7991981563405197E-3</v>
      </c>
      <c r="I9" s="5">
        <f t="shared" ref="I9:I28" si="1">G9/F9</f>
        <v>1.1191893511567626E-2</v>
      </c>
    </row>
    <row r="10" spans="1:9" ht="12" customHeight="1">
      <c r="A10" s="111">
        <v>904</v>
      </c>
      <c r="B10" s="53" t="s">
        <v>9</v>
      </c>
      <c r="C10" s="8">
        <v>68617242</v>
      </c>
      <c r="D10" s="8">
        <v>8598644</v>
      </c>
      <c r="E10" s="8">
        <v>29263324</v>
      </c>
      <c r="F10" s="4">
        <f>C10-D10-E10</f>
        <v>30755274</v>
      </c>
      <c r="G10" s="8">
        <v>1430651</v>
      </c>
      <c r="H10" s="5">
        <f t="shared" si="0"/>
        <v>2.0849730451130637E-2</v>
      </c>
      <c r="I10" s="5">
        <f t="shared" si="1"/>
        <v>4.6517257495413633E-2</v>
      </c>
    </row>
    <row r="11" spans="1:9" ht="12" customHeight="1">
      <c r="A11" s="112">
        <v>35</v>
      </c>
      <c r="B11" s="53" t="s">
        <v>129</v>
      </c>
      <c r="C11" s="8">
        <v>56357248</v>
      </c>
      <c r="D11" s="8">
        <v>17863155</v>
      </c>
      <c r="E11" s="8">
        <v>5131221</v>
      </c>
      <c r="F11" s="4">
        <f t="shared" ref="F11:F28" si="2">C11-D11-E11</f>
        <v>33362872</v>
      </c>
      <c r="G11" s="8">
        <v>823928</v>
      </c>
      <c r="H11" s="5">
        <f t="shared" si="0"/>
        <v>1.4619734448353475E-2</v>
      </c>
      <c r="I11" s="5">
        <f t="shared" si="1"/>
        <v>2.4695955432134261E-2</v>
      </c>
    </row>
    <row r="12" spans="1:9" ht="12" customHeight="1">
      <c r="A12" s="110">
        <v>164</v>
      </c>
      <c r="B12" s="2" t="s">
        <v>10</v>
      </c>
      <c r="C12" s="8">
        <v>566187591</v>
      </c>
      <c r="D12" s="8">
        <v>177968527</v>
      </c>
      <c r="E12" s="8">
        <v>38096865</v>
      </c>
      <c r="F12" s="4">
        <f t="shared" si="2"/>
        <v>350122199</v>
      </c>
      <c r="G12" s="8">
        <v>6278194</v>
      </c>
      <c r="H12" s="5">
        <f t="shared" si="0"/>
        <v>1.1088540441007299E-2</v>
      </c>
      <c r="I12" s="5">
        <f t="shared" si="1"/>
        <v>1.7931436561096203E-2</v>
      </c>
    </row>
    <row r="13" spans="1:9" ht="12" customHeight="1">
      <c r="A13" s="111">
        <v>29</v>
      </c>
      <c r="B13" s="2" t="s">
        <v>11</v>
      </c>
      <c r="C13" s="8">
        <v>1072989000</v>
      </c>
      <c r="D13" s="8">
        <v>252211000</v>
      </c>
      <c r="E13" s="8">
        <v>257575000</v>
      </c>
      <c r="F13" s="4">
        <f t="shared" si="2"/>
        <v>563203000</v>
      </c>
      <c r="G13" s="8">
        <v>124390000</v>
      </c>
      <c r="H13" s="5">
        <f t="shared" si="0"/>
        <v>0.11592849507310886</v>
      </c>
      <c r="I13" s="5">
        <f t="shared" si="1"/>
        <v>0.22086174967107775</v>
      </c>
    </row>
    <row r="14" spans="1:9" ht="12" customHeight="1">
      <c r="A14" s="110">
        <v>126</v>
      </c>
      <c r="B14" s="53" t="s">
        <v>12</v>
      </c>
      <c r="C14" s="8">
        <v>503621996</v>
      </c>
      <c r="D14" s="8">
        <v>196027479</v>
      </c>
      <c r="E14" s="8">
        <v>80110361</v>
      </c>
      <c r="F14" s="4">
        <f t="shared" si="2"/>
        <v>227484156</v>
      </c>
      <c r="G14" s="8">
        <v>8962739</v>
      </c>
      <c r="H14" s="5">
        <f t="shared" si="0"/>
        <v>1.7796559862726886E-2</v>
      </c>
      <c r="I14" s="5">
        <f t="shared" si="1"/>
        <v>3.9399398875058361E-2</v>
      </c>
    </row>
    <row r="15" spans="1:9" ht="12" customHeight="1">
      <c r="A15" s="113">
        <v>148</v>
      </c>
      <c r="B15" s="53" t="s">
        <v>109</v>
      </c>
      <c r="C15" s="8">
        <v>34407003</v>
      </c>
      <c r="D15" s="8">
        <v>19414085</v>
      </c>
      <c r="E15" s="8">
        <v>6045493</v>
      </c>
      <c r="F15" s="4">
        <f t="shared" si="2"/>
        <v>8947425</v>
      </c>
      <c r="G15" s="8">
        <v>0</v>
      </c>
      <c r="H15" s="5">
        <f t="shared" si="0"/>
        <v>0</v>
      </c>
      <c r="I15" s="5">
        <f t="shared" si="1"/>
        <v>0</v>
      </c>
    </row>
    <row r="16" spans="1:9" ht="12" customHeight="1">
      <c r="A16" s="110">
        <v>130</v>
      </c>
      <c r="B16" s="2" t="s">
        <v>13</v>
      </c>
      <c r="C16" s="8">
        <v>453648431</v>
      </c>
      <c r="D16" s="8">
        <v>216794621</v>
      </c>
      <c r="E16" s="8">
        <v>28198238</v>
      </c>
      <c r="F16" s="4">
        <f>C16-D16-E16</f>
        <v>208655572</v>
      </c>
      <c r="G16" s="8">
        <v>3840786</v>
      </c>
      <c r="H16" s="5">
        <f t="shared" si="0"/>
        <v>8.4664373059409968E-3</v>
      </c>
      <c r="I16" s="5">
        <f t="shared" si="1"/>
        <v>1.84073013875709E-2</v>
      </c>
    </row>
    <row r="17" spans="1:9" ht="12" customHeight="1">
      <c r="A17" s="111">
        <v>131</v>
      </c>
      <c r="B17" s="2" t="s">
        <v>14</v>
      </c>
      <c r="C17" s="8">
        <v>607464350</v>
      </c>
      <c r="D17" s="8">
        <v>217790487</v>
      </c>
      <c r="E17" s="8">
        <v>28330098</v>
      </c>
      <c r="F17" s="4">
        <f t="shared" si="2"/>
        <v>361343765</v>
      </c>
      <c r="G17" s="8">
        <v>5451760</v>
      </c>
      <c r="H17" s="5">
        <f t="shared" si="0"/>
        <v>8.9746171935851052E-3</v>
      </c>
      <c r="I17" s="5">
        <f t="shared" si="1"/>
        <v>1.5087461105078151E-2</v>
      </c>
    </row>
    <row r="18" spans="1:9" ht="12" customHeight="1">
      <c r="A18" s="112">
        <v>202</v>
      </c>
      <c r="B18" s="2" t="s">
        <v>15</v>
      </c>
      <c r="C18" s="8">
        <v>38593391</v>
      </c>
      <c r="D18" s="8">
        <v>26593229</v>
      </c>
      <c r="E18" s="8">
        <v>1549179</v>
      </c>
      <c r="F18" s="4">
        <f t="shared" si="2"/>
        <v>10450983</v>
      </c>
      <c r="G18" s="8">
        <v>98144</v>
      </c>
      <c r="H18" s="5">
        <f t="shared" si="0"/>
        <v>2.543026084440209E-3</v>
      </c>
      <c r="I18" s="5">
        <f t="shared" si="1"/>
        <v>9.3908869624991249E-3</v>
      </c>
    </row>
    <row r="19" spans="1:9" ht="12" customHeight="1">
      <c r="A19" s="112">
        <v>201</v>
      </c>
      <c r="B19" s="2" t="s">
        <v>16</v>
      </c>
      <c r="C19" s="8">
        <v>467604195</v>
      </c>
      <c r="D19" s="8">
        <v>120817667</v>
      </c>
      <c r="E19" s="8">
        <v>62618434</v>
      </c>
      <c r="F19" s="4">
        <f t="shared" si="2"/>
        <v>284168094</v>
      </c>
      <c r="G19" s="8">
        <v>11421117</v>
      </c>
      <c r="H19" s="5">
        <f t="shared" si="0"/>
        <v>2.4424753075622002E-2</v>
      </c>
      <c r="I19" s="5">
        <f t="shared" si="1"/>
        <v>4.0191412199850979E-2</v>
      </c>
    </row>
    <row r="20" spans="1:9" ht="12" customHeight="1">
      <c r="A20" s="114">
        <v>204</v>
      </c>
      <c r="B20" s="53" t="s">
        <v>66</v>
      </c>
      <c r="C20" s="8">
        <v>266126852</v>
      </c>
      <c r="D20" s="8">
        <v>63273513</v>
      </c>
      <c r="E20" s="8">
        <v>24643165</v>
      </c>
      <c r="F20" s="4">
        <f t="shared" si="2"/>
        <v>178210174</v>
      </c>
      <c r="G20" s="8">
        <v>2291687</v>
      </c>
      <c r="H20" s="5">
        <f t="shared" si="0"/>
        <v>8.6112580627527198E-3</v>
      </c>
      <c r="I20" s="5">
        <f t="shared" si="1"/>
        <v>1.2859462221275875E-2</v>
      </c>
    </row>
    <row r="21" spans="1:9" ht="12" customHeight="1">
      <c r="A21" s="112">
        <v>14</v>
      </c>
      <c r="B21" s="2" t="s">
        <v>80</v>
      </c>
      <c r="C21" s="8">
        <v>691458000</v>
      </c>
      <c r="D21" s="8">
        <v>9431493</v>
      </c>
      <c r="E21" s="8">
        <v>288510564</v>
      </c>
      <c r="F21" s="4">
        <f>C21-D21-E21</f>
        <v>393515943</v>
      </c>
      <c r="G21" s="8">
        <v>12927000</v>
      </c>
      <c r="H21" s="5">
        <f>G21/C21</f>
        <v>1.8695278672023464E-2</v>
      </c>
      <c r="I21" s="5">
        <f>G21/F21</f>
        <v>3.2850003233541161E-2</v>
      </c>
    </row>
    <row r="22" spans="1:9" ht="12" customHeight="1">
      <c r="A22" s="115">
        <v>195</v>
      </c>
      <c r="B22" s="53" t="s">
        <v>70</v>
      </c>
      <c r="C22" s="8">
        <v>15453789</v>
      </c>
      <c r="D22" s="8">
        <v>5436952</v>
      </c>
      <c r="E22" s="8">
        <v>1036224</v>
      </c>
      <c r="F22" s="4">
        <f t="shared" si="2"/>
        <v>8980613</v>
      </c>
      <c r="G22" s="8">
        <v>316760</v>
      </c>
      <c r="H22" s="5">
        <f t="shared" si="0"/>
        <v>2.0497238573659832E-2</v>
      </c>
      <c r="I22" s="5">
        <f t="shared" si="1"/>
        <v>3.5271534359625566E-2</v>
      </c>
    </row>
    <row r="23" spans="1:9" ht="12" customHeight="1">
      <c r="A23" s="113">
        <v>1</v>
      </c>
      <c r="B23" s="53" t="s">
        <v>143</v>
      </c>
      <c r="C23" s="8">
        <v>2039097265</v>
      </c>
      <c r="D23" s="8">
        <v>597827550</v>
      </c>
      <c r="E23" s="8">
        <v>231259601</v>
      </c>
      <c r="F23" s="4">
        <f t="shared" si="2"/>
        <v>1210010114</v>
      </c>
      <c r="G23" s="8">
        <v>28820080</v>
      </c>
      <c r="H23" s="5">
        <f t="shared" si="0"/>
        <v>1.4133744620563748E-2</v>
      </c>
      <c r="I23" s="5">
        <f t="shared" si="1"/>
        <v>2.3818048846490882E-2</v>
      </c>
    </row>
    <row r="24" spans="1:9" ht="12" customHeight="1">
      <c r="A24" s="113">
        <v>3</v>
      </c>
      <c r="B24" s="53" t="s">
        <v>81</v>
      </c>
      <c r="C24" s="8">
        <v>739387860</v>
      </c>
      <c r="D24" s="8">
        <v>319876216</v>
      </c>
      <c r="E24" s="8">
        <v>61629797</v>
      </c>
      <c r="F24" s="4">
        <f t="shared" si="2"/>
        <v>357881847</v>
      </c>
      <c r="G24" s="8">
        <v>12499950</v>
      </c>
      <c r="H24" s="5">
        <f t="shared" si="0"/>
        <v>1.6905809083746656E-2</v>
      </c>
      <c r="I24" s="5">
        <f t="shared" si="1"/>
        <v>3.492758882514653E-2</v>
      </c>
    </row>
    <row r="25" spans="1:9" ht="12" customHeight="1">
      <c r="A25" s="116">
        <v>128</v>
      </c>
      <c r="B25" s="2" t="s">
        <v>17</v>
      </c>
      <c r="C25" s="8">
        <v>1027647887</v>
      </c>
      <c r="D25" s="8">
        <v>293425455</v>
      </c>
      <c r="E25" s="8">
        <v>176397673</v>
      </c>
      <c r="F25" s="4">
        <f t="shared" si="2"/>
        <v>557824759</v>
      </c>
      <c r="G25" s="8">
        <v>15983605</v>
      </c>
      <c r="H25" s="5">
        <f t="shared" si="0"/>
        <v>1.5553581340648444E-2</v>
      </c>
      <c r="I25" s="5">
        <f t="shared" si="1"/>
        <v>2.8653452078128357E-2</v>
      </c>
    </row>
    <row r="26" spans="1:9" ht="12" customHeight="1">
      <c r="A26" s="113">
        <v>155</v>
      </c>
      <c r="B26" s="2" t="s">
        <v>18</v>
      </c>
      <c r="C26" s="8">
        <v>745499778</v>
      </c>
      <c r="D26" s="8">
        <v>236123430</v>
      </c>
      <c r="E26" s="8">
        <v>102368495</v>
      </c>
      <c r="F26" s="4">
        <f t="shared" si="2"/>
        <v>407007853</v>
      </c>
      <c r="G26" s="8">
        <v>12691187</v>
      </c>
      <c r="H26" s="5">
        <f t="shared" si="0"/>
        <v>1.7023730086208021E-2</v>
      </c>
      <c r="I26" s="5">
        <f t="shared" si="1"/>
        <v>3.1181675995819176E-2</v>
      </c>
    </row>
    <row r="27" spans="1:9" ht="12" customHeight="1">
      <c r="A27" s="113">
        <v>10</v>
      </c>
      <c r="B27" s="2" t="s">
        <v>19</v>
      </c>
      <c r="C27" s="8">
        <v>1170698421</v>
      </c>
      <c r="D27" s="8">
        <v>446577364</v>
      </c>
      <c r="E27" s="8">
        <v>39093015</v>
      </c>
      <c r="F27" s="4">
        <f t="shared" si="2"/>
        <v>685028042</v>
      </c>
      <c r="G27" s="8">
        <v>8806690</v>
      </c>
      <c r="H27" s="5">
        <f t="shared" si="0"/>
        <v>7.5225949245557241E-3</v>
      </c>
      <c r="I27" s="5">
        <f t="shared" si="1"/>
        <v>1.2855955464666948E-2</v>
      </c>
    </row>
    <row r="28" spans="1:9" ht="12" customHeight="1">
      <c r="A28" s="117">
        <v>919</v>
      </c>
      <c r="B28" s="7" t="s">
        <v>154</v>
      </c>
      <c r="C28" s="8">
        <v>10284677</v>
      </c>
      <c r="D28" s="8">
        <v>4588267</v>
      </c>
      <c r="E28" s="8">
        <v>4219878</v>
      </c>
      <c r="F28" s="4">
        <f t="shared" si="2"/>
        <v>1476532</v>
      </c>
      <c r="G28" s="8">
        <v>193568</v>
      </c>
      <c r="H28" s="5">
        <f t="shared" si="0"/>
        <v>1.8821009157604075E-2</v>
      </c>
      <c r="I28" s="5">
        <f t="shared" si="1"/>
        <v>0.1310963798955932</v>
      </c>
    </row>
    <row r="29" spans="1:9" ht="12" customHeight="1">
      <c r="A29" s="117"/>
      <c r="B29" s="7"/>
      <c r="C29" s="8"/>
      <c r="D29" s="8"/>
      <c r="E29" s="8"/>
      <c r="F29" s="4"/>
      <c r="G29" s="8"/>
      <c r="H29" s="5"/>
      <c r="I29" s="5"/>
    </row>
    <row r="30" spans="1:9" ht="12" customHeight="1">
      <c r="A30" s="118"/>
      <c r="B30" s="13" t="s">
        <v>20</v>
      </c>
      <c r="C30" s="14">
        <f>SUM(C9:C28)</f>
        <v>10864401862</v>
      </c>
      <c r="D30" s="14">
        <f>SUM(D9:D28)</f>
        <v>3345675486</v>
      </c>
      <c r="E30" s="14">
        <f>SUM(E9:E28)</f>
        <v>1490415640</v>
      </c>
      <c r="F30" s="14">
        <f>SUM(F9:F28)</f>
        <v>6028310736</v>
      </c>
      <c r="G30" s="14">
        <f>SUM(G9:G28)</f>
        <v>258905304</v>
      </c>
      <c r="H30" s="15">
        <f>G30/C30</f>
        <v>2.3830608190733731E-2</v>
      </c>
      <c r="I30" s="15">
        <f>G30/F30</f>
        <v>4.2948234644552004E-2</v>
      </c>
    </row>
    <row r="31" spans="1:9" ht="12" customHeight="1">
      <c r="A31" s="118"/>
      <c r="B31" s="7"/>
      <c r="C31" s="4"/>
      <c r="D31" s="4"/>
      <c r="E31" s="4"/>
      <c r="F31" s="4"/>
      <c r="G31" s="4"/>
      <c r="H31" s="7"/>
      <c r="I31" s="7"/>
    </row>
    <row r="32" spans="1:9" ht="12" customHeight="1">
      <c r="A32" s="118"/>
      <c r="B32" s="17" t="s">
        <v>144</v>
      </c>
      <c r="C32" s="10"/>
      <c r="D32" s="4"/>
      <c r="E32" s="4"/>
      <c r="F32" s="4"/>
      <c r="G32" s="4"/>
      <c r="H32" s="7"/>
      <c r="I32" s="7"/>
    </row>
    <row r="33" spans="1:9" ht="12" customHeight="1">
      <c r="A33" s="113">
        <v>106</v>
      </c>
      <c r="B33" s="2" t="s">
        <v>21</v>
      </c>
      <c r="C33" s="8">
        <v>59945559</v>
      </c>
      <c r="D33" s="8">
        <v>19234007</v>
      </c>
      <c r="E33" s="8">
        <v>9486683</v>
      </c>
      <c r="F33" s="4">
        <f t="shared" ref="F33:F48" si="3">C33-D33-E33</f>
        <v>31224869</v>
      </c>
      <c r="G33" s="8">
        <v>744586</v>
      </c>
      <c r="H33" s="5">
        <f t="shared" ref="H33:H50" si="4">G33/C33</f>
        <v>1.2421036894492884E-2</v>
      </c>
      <c r="I33" s="5">
        <f t="shared" ref="I33:I50" si="5">G33/F33</f>
        <v>2.3845928705097209E-2</v>
      </c>
    </row>
    <row r="34" spans="1:9" ht="12" customHeight="1">
      <c r="A34" s="110">
        <v>54</v>
      </c>
      <c r="B34" s="2" t="s">
        <v>130</v>
      </c>
      <c r="C34" s="8">
        <v>24890605</v>
      </c>
      <c r="D34" s="8">
        <v>5262008</v>
      </c>
      <c r="E34" s="8">
        <v>5815053</v>
      </c>
      <c r="F34" s="4">
        <f>C34-D34-E34</f>
        <v>13813544</v>
      </c>
      <c r="G34" s="8">
        <v>377917</v>
      </c>
      <c r="H34" s="5">
        <f t="shared" si="4"/>
        <v>1.5183118289009047E-2</v>
      </c>
      <c r="I34" s="5">
        <f t="shared" si="5"/>
        <v>2.7358438935004659E-2</v>
      </c>
    </row>
    <row r="35" spans="1:9" ht="12" customHeight="1">
      <c r="A35" s="111">
        <v>81</v>
      </c>
      <c r="B35" s="2" t="s">
        <v>131</v>
      </c>
      <c r="C35" s="8">
        <v>698672892</v>
      </c>
      <c r="D35" s="8">
        <v>295337101</v>
      </c>
      <c r="E35" s="8">
        <v>99351803</v>
      </c>
      <c r="F35" s="4">
        <f t="shared" si="3"/>
        <v>303983988</v>
      </c>
      <c r="G35" s="8">
        <v>6333011</v>
      </c>
      <c r="H35" s="5">
        <f t="shared" si="4"/>
        <v>9.0643433751541637E-3</v>
      </c>
      <c r="I35" s="5">
        <f t="shared" si="5"/>
        <v>2.083337034186156E-2</v>
      </c>
    </row>
    <row r="36" spans="1:9" ht="12" customHeight="1">
      <c r="A36" s="111">
        <v>142</v>
      </c>
      <c r="B36" s="2" t="s">
        <v>22</v>
      </c>
      <c r="C36" s="8">
        <v>470632085</v>
      </c>
      <c r="D36" s="8">
        <v>225508916</v>
      </c>
      <c r="E36" s="8">
        <v>55175096</v>
      </c>
      <c r="F36" s="4">
        <f t="shared" si="3"/>
        <v>189948073</v>
      </c>
      <c r="G36" s="8">
        <v>7651989</v>
      </c>
      <c r="H36" s="5">
        <f t="shared" si="4"/>
        <v>1.6258961604795813E-2</v>
      </c>
      <c r="I36" s="5">
        <f t="shared" si="5"/>
        <v>4.0284636106837475E-2</v>
      </c>
    </row>
    <row r="37" spans="1:9" ht="12" customHeight="1">
      <c r="A37" s="110">
        <v>134</v>
      </c>
      <c r="B37" s="2" t="s">
        <v>23</v>
      </c>
      <c r="C37" s="8">
        <v>105340766</v>
      </c>
      <c r="D37" s="8">
        <v>41614077</v>
      </c>
      <c r="E37" s="8">
        <v>4372665</v>
      </c>
      <c r="F37" s="4">
        <f t="shared" si="3"/>
        <v>59354024</v>
      </c>
      <c r="G37" s="8">
        <v>997461</v>
      </c>
      <c r="H37" s="5">
        <f t="shared" si="4"/>
        <v>9.4688982990687575E-3</v>
      </c>
      <c r="I37" s="5">
        <f t="shared" si="5"/>
        <v>1.6805280127258095E-2</v>
      </c>
    </row>
    <row r="38" spans="1:9" ht="12" customHeight="1">
      <c r="A38" s="110">
        <v>85</v>
      </c>
      <c r="B38" s="2" t="s">
        <v>101</v>
      </c>
      <c r="C38" s="8">
        <v>66943427</v>
      </c>
      <c r="D38" s="8">
        <v>32187822</v>
      </c>
      <c r="E38" s="8">
        <v>8184890</v>
      </c>
      <c r="F38" s="4">
        <f t="shared" si="3"/>
        <v>26570715</v>
      </c>
      <c r="G38" s="8">
        <v>2127445</v>
      </c>
      <c r="H38" s="5">
        <f t="shared" si="4"/>
        <v>3.1779744410156956E-2</v>
      </c>
      <c r="I38" s="5">
        <f t="shared" si="5"/>
        <v>8.0067284602616071E-2</v>
      </c>
    </row>
    <row r="39" spans="1:9" ht="12" customHeight="1">
      <c r="A39" s="110">
        <v>175</v>
      </c>
      <c r="B39" s="2" t="s">
        <v>24</v>
      </c>
      <c r="C39" s="8">
        <v>331073495</v>
      </c>
      <c r="D39" s="8">
        <v>198644</v>
      </c>
      <c r="E39" s="8">
        <v>175700704</v>
      </c>
      <c r="F39" s="4">
        <f t="shared" si="3"/>
        <v>155174147</v>
      </c>
      <c r="G39" s="8">
        <v>1414670</v>
      </c>
      <c r="H39" s="5">
        <f t="shared" si="4"/>
        <v>4.2729787233496295E-3</v>
      </c>
      <c r="I39" s="5">
        <f t="shared" si="5"/>
        <v>9.1166603931774788E-3</v>
      </c>
    </row>
    <row r="40" spans="1:9" ht="12" customHeight="1">
      <c r="A40" s="113">
        <v>38</v>
      </c>
      <c r="B40" s="2" t="s">
        <v>132</v>
      </c>
      <c r="C40" s="8">
        <v>187207006</v>
      </c>
      <c r="D40" s="8">
        <v>99599183</v>
      </c>
      <c r="E40" s="8">
        <v>20561101</v>
      </c>
      <c r="F40" s="4">
        <f t="shared" si="3"/>
        <v>67046722</v>
      </c>
      <c r="G40" s="8">
        <v>2008108</v>
      </c>
      <c r="H40" s="5">
        <f t="shared" si="4"/>
        <v>1.0726671201610905E-2</v>
      </c>
      <c r="I40" s="5">
        <f t="shared" si="5"/>
        <v>2.9950875152404917E-2</v>
      </c>
    </row>
    <row r="41" spans="1:9" ht="12" customHeight="1">
      <c r="A41" s="111">
        <v>145</v>
      </c>
      <c r="B41" s="2" t="s">
        <v>83</v>
      </c>
      <c r="C41" s="8">
        <v>470810240</v>
      </c>
      <c r="D41" s="8">
        <v>225003000</v>
      </c>
      <c r="E41" s="8">
        <v>60840199</v>
      </c>
      <c r="F41" s="4">
        <f>C41-D41-E41</f>
        <v>184967041</v>
      </c>
      <c r="G41" s="8">
        <v>12921335</v>
      </c>
      <c r="H41" s="5">
        <f>G41/C41</f>
        <v>2.7444889473941775E-2</v>
      </c>
      <c r="I41" s="5">
        <f>G41/F41</f>
        <v>6.9857499639624981E-2</v>
      </c>
    </row>
    <row r="42" spans="1:9" ht="12" customHeight="1">
      <c r="A42" s="110">
        <v>84</v>
      </c>
      <c r="B42" s="2" t="s">
        <v>82</v>
      </c>
      <c r="C42" s="8">
        <v>1178904166</v>
      </c>
      <c r="D42" s="8">
        <v>484220530</v>
      </c>
      <c r="E42" s="8">
        <v>154319650</v>
      </c>
      <c r="F42" s="4">
        <f t="shared" si="3"/>
        <v>540363986</v>
      </c>
      <c r="G42" s="8">
        <v>36332041</v>
      </c>
      <c r="H42" s="5">
        <f t="shared" si="4"/>
        <v>3.0818485546008325E-2</v>
      </c>
      <c r="I42" s="5">
        <f t="shared" si="5"/>
        <v>6.7236236946405237E-2</v>
      </c>
    </row>
    <row r="43" spans="1:9" ht="12" customHeight="1">
      <c r="A43" s="110">
        <v>132</v>
      </c>
      <c r="B43" s="2" t="s">
        <v>25</v>
      </c>
      <c r="C43" s="8">
        <v>381324390</v>
      </c>
      <c r="D43" s="8">
        <v>128396080</v>
      </c>
      <c r="E43" s="8">
        <v>69756205</v>
      </c>
      <c r="F43" s="4">
        <f t="shared" si="3"/>
        <v>183172105</v>
      </c>
      <c r="G43" s="8">
        <v>11135378</v>
      </c>
      <c r="H43" s="5">
        <f t="shared" si="4"/>
        <v>2.9201850949004338E-2</v>
      </c>
      <c r="I43" s="5">
        <f t="shared" si="5"/>
        <v>6.0791887498372089E-2</v>
      </c>
    </row>
    <row r="44" spans="1:9" ht="12" customHeight="1">
      <c r="A44" s="111">
        <v>32</v>
      </c>
      <c r="B44" s="2" t="s">
        <v>26</v>
      </c>
      <c r="C44" s="8">
        <v>1400883930</v>
      </c>
      <c r="D44" s="8">
        <v>496453298</v>
      </c>
      <c r="E44" s="8">
        <v>191970522</v>
      </c>
      <c r="F44" s="4">
        <f t="shared" si="3"/>
        <v>712460110</v>
      </c>
      <c r="G44" s="8">
        <v>24181715</v>
      </c>
      <c r="H44" s="5">
        <f t="shared" si="4"/>
        <v>1.7261754869298842E-2</v>
      </c>
      <c r="I44" s="5">
        <f t="shared" si="5"/>
        <v>3.3941149350803654E-2</v>
      </c>
    </row>
    <row r="45" spans="1:9" ht="12" customHeight="1">
      <c r="A45" s="111">
        <v>207</v>
      </c>
      <c r="B45" s="53" t="s">
        <v>75</v>
      </c>
      <c r="C45" s="8">
        <v>290444153</v>
      </c>
      <c r="D45" s="8">
        <v>110245324</v>
      </c>
      <c r="E45" s="8">
        <v>45526401</v>
      </c>
      <c r="F45" s="4">
        <f t="shared" si="3"/>
        <v>134672428</v>
      </c>
      <c r="G45" s="8">
        <v>3641809</v>
      </c>
      <c r="H45" s="5">
        <f t="shared" si="4"/>
        <v>1.2538758182541207E-2</v>
      </c>
      <c r="I45" s="5">
        <f t="shared" si="5"/>
        <v>2.7041979223839344E-2</v>
      </c>
    </row>
    <row r="46" spans="1:9" ht="12" customHeight="1">
      <c r="A46" s="110">
        <v>138</v>
      </c>
      <c r="B46" s="2" t="s">
        <v>145</v>
      </c>
      <c r="C46" s="8">
        <v>308184475</v>
      </c>
      <c r="D46" s="8">
        <v>125027619</v>
      </c>
      <c r="E46" s="8">
        <v>38060175</v>
      </c>
      <c r="F46" s="4">
        <f t="shared" si="3"/>
        <v>145096681</v>
      </c>
      <c r="G46" s="8">
        <v>5334972</v>
      </c>
      <c r="H46" s="5">
        <f t="shared" si="4"/>
        <v>1.7310969347174285E-2</v>
      </c>
      <c r="I46" s="5">
        <f t="shared" si="5"/>
        <v>3.6768394447285808E-2</v>
      </c>
    </row>
    <row r="47" spans="1:9" ht="12" customHeight="1">
      <c r="A47" s="110">
        <v>176</v>
      </c>
      <c r="B47" s="2" t="s">
        <v>65</v>
      </c>
      <c r="C47" s="8">
        <v>1462673404</v>
      </c>
      <c r="D47" s="8">
        <v>487216511</v>
      </c>
      <c r="E47" s="8">
        <v>303358464</v>
      </c>
      <c r="F47" s="4">
        <f t="shared" si="3"/>
        <v>672098429</v>
      </c>
      <c r="G47" s="8">
        <v>25496810</v>
      </c>
      <c r="H47" s="5">
        <f t="shared" si="4"/>
        <v>1.7431649423769791E-2</v>
      </c>
      <c r="I47" s="5">
        <f t="shared" si="5"/>
        <v>3.7936124977908554E-2</v>
      </c>
    </row>
    <row r="48" spans="1:9" ht="12" customHeight="1">
      <c r="A48" s="110">
        <v>206</v>
      </c>
      <c r="B48" s="53" t="s">
        <v>76</v>
      </c>
      <c r="C48" s="8">
        <v>70438151</v>
      </c>
      <c r="D48" s="8">
        <v>28743583</v>
      </c>
      <c r="E48" s="8">
        <v>8585622</v>
      </c>
      <c r="F48" s="4">
        <f t="shared" si="3"/>
        <v>33108946</v>
      </c>
      <c r="G48" s="8">
        <v>1918598</v>
      </c>
      <c r="H48" s="5">
        <f t="shared" si="4"/>
        <v>2.7238051720011789E-2</v>
      </c>
      <c r="I48" s="5">
        <f t="shared" si="5"/>
        <v>5.7948024077842886E-2</v>
      </c>
    </row>
    <row r="49" spans="1:9" ht="12" customHeight="1">
      <c r="A49" s="113">
        <v>104</v>
      </c>
      <c r="B49" s="2" t="s">
        <v>27</v>
      </c>
      <c r="C49" s="8">
        <v>78437813</v>
      </c>
      <c r="D49" s="8">
        <v>23648196</v>
      </c>
      <c r="E49" s="8">
        <v>10499853</v>
      </c>
      <c r="F49" s="4">
        <f>C49-D49-E49</f>
        <v>44289764</v>
      </c>
      <c r="G49" s="8">
        <v>4986959</v>
      </c>
      <c r="H49" s="5">
        <f t="shared" si="4"/>
        <v>6.3578506453258715E-2</v>
      </c>
      <c r="I49" s="5">
        <f t="shared" si="5"/>
        <v>0.11259845502902206</v>
      </c>
    </row>
    <row r="50" spans="1:9" ht="12" customHeight="1">
      <c r="A50" s="110">
        <v>156</v>
      </c>
      <c r="B50" s="2" t="s">
        <v>28</v>
      </c>
      <c r="C50" s="8">
        <v>115937374</v>
      </c>
      <c r="D50" s="8">
        <v>56453783</v>
      </c>
      <c r="E50" s="8">
        <v>8496546</v>
      </c>
      <c r="F50" s="4">
        <f>C50-D50-E50</f>
        <v>50987045</v>
      </c>
      <c r="G50" s="8">
        <v>1371111</v>
      </c>
      <c r="H50" s="5">
        <f t="shared" si="4"/>
        <v>1.1826307192364043E-2</v>
      </c>
      <c r="I50" s="5">
        <f t="shared" si="5"/>
        <v>2.6891360344573803E-2</v>
      </c>
    </row>
    <row r="51" spans="1:9" ht="12" customHeight="1">
      <c r="A51" s="110"/>
      <c r="B51" s="2"/>
      <c r="C51" s="119"/>
      <c r="D51" s="119"/>
      <c r="E51" s="119"/>
      <c r="F51" s="4"/>
      <c r="G51" s="120"/>
      <c r="H51" s="5"/>
      <c r="I51" s="5"/>
    </row>
    <row r="52" spans="1:9" ht="12" customHeight="1">
      <c r="A52" s="118"/>
      <c r="B52" s="13" t="s">
        <v>29</v>
      </c>
      <c r="C52" s="14">
        <f>SUM(C33:C50)</f>
        <v>7702743931</v>
      </c>
      <c r="D52" s="14">
        <f>SUM(D33:D50)</f>
        <v>2884349682</v>
      </c>
      <c r="E52" s="14">
        <f>SUM(E33:E50)</f>
        <v>1270061632</v>
      </c>
      <c r="F52" s="14">
        <f>SUM(F33:F50)</f>
        <v>3548332617</v>
      </c>
      <c r="G52" s="14">
        <f>SUM(G33:G50)</f>
        <v>148975915</v>
      </c>
      <c r="H52" s="15">
        <f>G52/C52</f>
        <v>1.9340629304894909E-2</v>
      </c>
      <c r="I52" s="15">
        <f>G52/F52</f>
        <v>4.1984766108526292E-2</v>
      </c>
    </row>
    <row r="53" spans="1:9" ht="12.75" customHeight="1">
      <c r="A53" s="118"/>
      <c r="B53" s="53"/>
      <c r="C53" s="4"/>
      <c r="D53" s="4"/>
      <c r="E53" s="4"/>
      <c r="F53" s="4"/>
      <c r="G53" s="4"/>
      <c r="H53" s="5"/>
      <c r="I53" s="5"/>
    </row>
    <row r="54" spans="1:9" ht="12" customHeight="1">
      <c r="A54" s="118"/>
      <c r="B54" s="16" t="s">
        <v>79</v>
      </c>
      <c r="C54" s="4"/>
      <c r="D54" s="4"/>
      <c r="E54" s="4"/>
      <c r="F54" s="4"/>
      <c r="G54" s="4"/>
      <c r="H54" s="7"/>
      <c r="I54" s="7"/>
    </row>
    <row r="55" spans="1:9" ht="12" customHeight="1">
      <c r="A55" s="113">
        <v>197</v>
      </c>
      <c r="B55" s="2" t="s">
        <v>30</v>
      </c>
      <c r="C55" s="8">
        <v>182272102</v>
      </c>
      <c r="D55" s="8">
        <v>63087565</v>
      </c>
      <c r="E55" s="8">
        <v>11419689</v>
      </c>
      <c r="F55" s="4">
        <f t="shared" ref="F55:F68" si="6">C55-D55-E55</f>
        <v>107764848</v>
      </c>
      <c r="G55" s="9">
        <v>453058</v>
      </c>
      <c r="H55" s="5">
        <f t="shared" ref="H55:H68" si="7">G55/C55</f>
        <v>2.4856135142392773E-3</v>
      </c>
      <c r="I55" s="5">
        <f t="shared" ref="I55:I68" si="8">G55/F55</f>
        <v>4.2041352853761736E-3</v>
      </c>
    </row>
    <row r="56" spans="1:9" ht="12" customHeight="1">
      <c r="A56" s="113">
        <v>63</v>
      </c>
      <c r="B56" s="2" t="s">
        <v>31</v>
      </c>
      <c r="C56" s="8">
        <v>227543663</v>
      </c>
      <c r="D56" s="8">
        <v>92598860</v>
      </c>
      <c r="E56" s="8">
        <v>35341970</v>
      </c>
      <c r="F56" s="4">
        <f t="shared" si="6"/>
        <v>99602833</v>
      </c>
      <c r="G56" s="9">
        <v>1550062</v>
      </c>
      <c r="H56" s="5">
        <f t="shared" si="7"/>
        <v>6.8121519165312899E-3</v>
      </c>
      <c r="I56" s="5">
        <f t="shared" si="8"/>
        <v>1.5562428831718069E-2</v>
      </c>
    </row>
    <row r="57" spans="1:9" ht="12" customHeight="1">
      <c r="A57" s="110">
        <v>8</v>
      </c>
      <c r="B57" s="2" t="s">
        <v>155</v>
      </c>
      <c r="C57" s="8">
        <v>20779771</v>
      </c>
      <c r="D57" s="8">
        <v>8201103</v>
      </c>
      <c r="E57" s="8">
        <v>5278731</v>
      </c>
      <c r="F57" s="4">
        <f t="shared" si="6"/>
        <v>7299937</v>
      </c>
      <c r="G57" s="9">
        <v>281918</v>
      </c>
      <c r="H57" s="5">
        <f t="shared" si="7"/>
        <v>1.3566944505788827E-2</v>
      </c>
      <c r="I57" s="5">
        <f t="shared" si="8"/>
        <v>3.8619237398898103E-2</v>
      </c>
    </row>
    <row r="58" spans="1:9" ht="12" customHeight="1">
      <c r="A58" s="110">
        <v>208</v>
      </c>
      <c r="B58" s="53" t="s">
        <v>78</v>
      </c>
      <c r="C58" s="8">
        <v>221937853</v>
      </c>
      <c r="D58" s="8">
        <v>78571714</v>
      </c>
      <c r="E58" s="8">
        <v>45725406</v>
      </c>
      <c r="F58" s="4">
        <f>C58-D58-E58</f>
        <v>97640733</v>
      </c>
      <c r="G58" s="9">
        <v>9205220</v>
      </c>
      <c r="H58" s="5">
        <f t="shared" si="7"/>
        <v>4.1476565964617129E-2</v>
      </c>
      <c r="I58" s="5">
        <f t="shared" si="8"/>
        <v>9.4276432767050208E-2</v>
      </c>
    </row>
    <row r="59" spans="1:9" ht="12" customHeight="1">
      <c r="A59" s="110">
        <v>186</v>
      </c>
      <c r="B59" s="2" t="s">
        <v>110</v>
      </c>
      <c r="C59" s="8">
        <v>6797958</v>
      </c>
      <c r="D59" s="8">
        <v>1900607</v>
      </c>
      <c r="E59" s="8">
        <v>1679231</v>
      </c>
      <c r="F59" s="4">
        <f t="shared" si="6"/>
        <v>3218120</v>
      </c>
      <c r="G59" s="9">
        <v>112302</v>
      </c>
      <c r="H59" s="5">
        <f t="shared" si="7"/>
        <v>1.6519960847066133E-2</v>
      </c>
      <c r="I59" s="5">
        <f t="shared" si="8"/>
        <v>3.4896772028389249E-2</v>
      </c>
    </row>
    <row r="60" spans="1:9" ht="12" customHeight="1">
      <c r="A60" s="110">
        <v>152</v>
      </c>
      <c r="B60" s="2" t="s">
        <v>32</v>
      </c>
      <c r="C60" s="8">
        <v>101596085</v>
      </c>
      <c r="D60" s="8">
        <v>43316130</v>
      </c>
      <c r="E60" s="8">
        <v>18026269</v>
      </c>
      <c r="F60" s="4">
        <f t="shared" si="6"/>
        <v>40253686</v>
      </c>
      <c r="G60" s="9">
        <v>1828280</v>
      </c>
      <c r="H60" s="5">
        <f t="shared" si="7"/>
        <v>1.7995575321627797E-2</v>
      </c>
      <c r="I60" s="5">
        <f t="shared" si="8"/>
        <v>4.5418946230166353E-2</v>
      </c>
    </row>
    <row r="61" spans="1:9" ht="12" customHeight="1">
      <c r="A61" s="110">
        <v>173</v>
      </c>
      <c r="B61" s="2" t="s">
        <v>33</v>
      </c>
      <c r="C61" s="8">
        <v>17773885</v>
      </c>
      <c r="D61" s="8">
        <v>7235857</v>
      </c>
      <c r="E61" s="8">
        <v>2487746</v>
      </c>
      <c r="F61" s="4">
        <f t="shared" si="6"/>
        <v>8050282</v>
      </c>
      <c r="G61" s="9">
        <v>169135</v>
      </c>
      <c r="H61" s="5">
        <f t="shared" si="7"/>
        <v>9.5159274407367895E-3</v>
      </c>
      <c r="I61" s="5">
        <f t="shared" si="8"/>
        <v>2.1009823009926858E-2</v>
      </c>
    </row>
    <row r="62" spans="1:9" ht="12" customHeight="1">
      <c r="A62" s="110">
        <v>79</v>
      </c>
      <c r="B62" s="2" t="s">
        <v>133</v>
      </c>
      <c r="C62" s="8">
        <v>30284381</v>
      </c>
      <c r="D62" s="8">
        <v>16614168</v>
      </c>
      <c r="E62" s="8">
        <v>3224847</v>
      </c>
      <c r="F62" s="4">
        <f t="shared" si="6"/>
        <v>10445366</v>
      </c>
      <c r="G62" s="9">
        <v>788158</v>
      </c>
      <c r="H62" s="5">
        <f t="shared" si="7"/>
        <v>2.602523062961069E-2</v>
      </c>
      <c r="I62" s="5">
        <f t="shared" si="8"/>
        <v>7.5455278445963503E-2</v>
      </c>
    </row>
    <row r="63" spans="1:9" ht="12" customHeight="1">
      <c r="A63" s="113">
        <v>26</v>
      </c>
      <c r="B63" s="2" t="s">
        <v>34</v>
      </c>
      <c r="C63" s="8">
        <v>355975321</v>
      </c>
      <c r="D63" s="8">
        <v>159619540</v>
      </c>
      <c r="E63" s="8">
        <v>62596605</v>
      </c>
      <c r="F63" s="4">
        <f t="shared" si="6"/>
        <v>133759176</v>
      </c>
      <c r="G63" s="9">
        <v>11658148</v>
      </c>
      <c r="H63" s="5">
        <f t="shared" si="7"/>
        <v>3.2749877062404557E-2</v>
      </c>
      <c r="I63" s="5">
        <f t="shared" si="8"/>
        <v>8.7157743854522546E-2</v>
      </c>
    </row>
    <row r="64" spans="1:9" ht="12" customHeight="1">
      <c r="A64" s="110">
        <v>191</v>
      </c>
      <c r="B64" s="2" t="s">
        <v>35</v>
      </c>
      <c r="C64" s="8">
        <v>243655551</v>
      </c>
      <c r="D64" s="8">
        <v>105834733</v>
      </c>
      <c r="E64" s="8">
        <v>44388971</v>
      </c>
      <c r="F64" s="4">
        <f t="shared" si="6"/>
        <v>93431847</v>
      </c>
      <c r="G64" s="9">
        <v>14150505</v>
      </c>
      <c r="H64" s="5">
        <f t="shared" si="7"/>
        <v>5.8075857258019128E-2</v>
      </c>
      <c r="I64" s="5">
        <f t="shared" si="8"/>
        <v>0.15145269471125836</v>
      </c>
    </row>
    <row r="65" spans="1:9" ht="12" customHeight="1">
      <c r="A65" s="111">
        <v>159</v>
      </c>
      <c r="B65" s="2" t="s">
        <v>36</v>
      </c>
      <c r="C65" s="8">
        <v>898500849</v>
      </c>
      <c r="D65" s="8">
        <v>441715007</v>
      </c>
      <c r="E65" s="8">
        <v>95338488</v>
      </c>
      <c r="F65" s="4">
        <f t="shared" si="6"/>
        <v>361447354</v>
      </c>
      <c r="G65" s="9">
        <v>30535691</v>
      </c>
      <c r="H65" s="5">
        <f t="shared" si="7"/>
        <v>3.3985155421928821E-2</v>
      </c>
      <c r="I65" s="5">
        <f t="shared" si="8"/>
        <v>8.4481711270184043E-2</v>
      </c>
    </row>
    <row r="66" spans="1:9" ht="12" customHeight="1">
      <c r="A66" s="110">
        <v>96</v>
      </c>
      <c r="B66" s="2" t="s">
        <v>37</v>
      </c>
      <c r="C66" s="8">
        <v>18382714</v>
      </c>
      <c r="D66" s="8">
        <v>7500921</v>
      </c>
      <c r="E66" s="8">
        <v>3769548</v>
      </c>
      <c r="F66" s="4">
        <f t="shared" si="6"/>
        <v>7112245</v>
      </c>
      <c r="G66" s="9">
        <v>154037</v>
      </c>
      <c r="H66" s="5">
        <f t="shared" si="7"/>
        <v>8.3794482142299561E-3</v>
      </c>
      <c r="I66" s="5">
        <f t="shared" si="8"/>
        <v>2.1657999689268296E-2</v>
      </c>
    </row>
    <row r="67" spans="1:9" ht="12" customHeight="1">
      <c r="A67" s="116">
        <v>170</v>
      </c>
      <c r="B67" s="2" t="s">
        <v>134</v>
      </c>
      <c r="C67" s="8">
        <v>942922104</v>
      </c>
      <c r="D67" s="8">
        <v>334599251</v>
      </c>
      <c r="E67" s="8">
        <v>155758148</v>
      </c>
      <c r="F67" s="4">
        <f t="shared" si="6"/>
        <v>452564705</v>
      </c>
      <c r="G67" s="9">
        <v>23439609</v>
      </c>
      <c r="H67" s="5">
        <f t="shared" si="7"/>
        <v>2.4858478659653946E-2</v>
      </c>
      <c r="I67" s="5">
        <f t="shared" si="8"/>
        <v>5.1792834794750511E-2</v>
      </c>
    </row>
    <row r="68" spans="1:9" ht="12" customHeight="1">
      <c r="A68" s="110">
        <v>56</v>
      </c>
      <c r="B68" s="2" t="s">
        <v>100</v>
      </c>
      <c r="C68" s="8">
        <v>15224288</v>
      </c>
      <c r="D68" s="8">
        <v>7654658</v>
      </c>
      <c r="E68" s="8">
        <v>1991016</v>
      </c>
      <c r="F68" s="4">
        <f t="shared" si="6"/>
        <v>5578614</v>
      </c>
      <c r="G68" s="9">
        <v>341666</v>
      </c>
      <c r="H68" s="5">
        <f t="shared" si="7"/>
        <v>2.244216609670022E-2</v>
      </c>
      <c r="I68" s="5">
        <f t="shared" si="8"/>
        <v>6.1245678586114759E-2</v>
      </c>
    </row>
    <row r="69" spans="1:9" ht="12" customHeight="1">
      <c r="A69" s="118"/>
      <c r="B69" s="7"/>
      <c r="C69" s="4"/>
      <c r="D69" s="4"/>
      <c r="E69" s="4"/>
      <c r="F69" s="4"/>
      <c r="G69" s="4"/>
      <c r="H69" s="7"/>
      <c r="I69" s="7"/>
    </row>
    <row r="70" spans="1:9" ht="12" customHeight="1">
      <c r="A70" s="118"/>
      <c r="B70" s="13" t="s">
        <v>38</v>
      </c>
      <c r="C70" s="14">
        <f>SUM(C55:C68)</f>
        <v>3283646525</v>
      </c>
      <c r="D70" s="14">
        <f>SUM(D55:D68)</f>
        <v>1368450114</v>
      </c>
      <c r="E70" s="14">
        <f>SUM(E55:E68)</f>
        <v>487026665</v>
      </c>
      <c r="F70" s="14">
        <f>SUM(F55:F68)</f>
        <v>1428169746</v>
      </c>
      <c r="G70" s="14">
        <f>SUM(G55:G68)</f>
        <v>94667789</v>
      </c>
      <c r="H70" s="15">
        <f>G70/C70</f>
        <v>2.8830079084106047E-2</v>
      </c>
      <c r="I70" s="15">
        <f>G70/F70</f>
        <v>6.6286090477090956E-2</v>
      </c>
    </row>
    <row r="71" spans="1:9" ht="12" customHeight="1">
      <c r="A71" s="118"/>
      <c r="B71" s="7"/>
      <c r="C71" s="4"/>
      <c r="D71" s="4"/>
      <c r="E71" s="4"/>
      <c r="F71" s="4"/>
      <c r="G71" s="4"/>
      <c r="H71" s="7"/>
      <c r="I71" s="7"/>
    </row>
    <row r="72" spans="1:9" ht="12" customHeight="1">
      <c r="A72" s="118"/>
      <c r="B72" s="16" t="s">
        <v>68</v>
      </c>
      <c r="C72" s="4"/>
      <c r="D72" s="4"/>
      <c r="E72" s="4"/>
      <c r="F72" s="4"/>
      <c r="G72" s="4"/>
      <c r="H72" s="7"/>
      <c r="I72" s="7"/>
    </row>
    <row r="73" spans="1:9" ht="12" customHeight="1">
      <c r="A73" s="121">
        <v>158</v>
      </c>
      <c r="B73" s="53" t="s">
        <v>102</v>
      </c>
      <c r="C73" s="8">
        <v>8435375</v>
      </c>
      <c r="D73" s="8">
        <v>3828076</v>
      </c>
      <c r="E73" s="8">
        <v>267138</v>
      </c>
      <c r="F73" s="4">
        <f>C73-D73-E73</f>
        <v>4340161</v>
      </c>
      <c r="G73" s="9">
        <v>226074</v>
      </c>
      <c r="H73" s="5">
        <f t="shared" ref="H73:H93" si="9">G73/C73</f>
        <v>2.680070536283212E-2</v>
      </c>
      <c r="I73" s="5">
        <f t="shared" ref="I73:I93" si="10">G73/F73</f>
        <v>5.2088851081791669E-2</v>
      </c>
    </row>
    <row r="74" spans="1:9" ht="12" customHeight="1">
      <c r="A74" s="122">
        <v>168</v>
      </c>
      <c r="B74" s="2" t="s">
        <v>39</v>
      </c>
      <c r="C74" s="8">
        <v>284060875</v>
      </c>
      <c r="D74" s="8">
        <v>142559002</v>
      </c>
      <c r="E74" s="8">
        <v>40883337</v>
      </c>
      <c r="F74" s="4">
        <f>C74-D74-E74</f>
        <v>100618536</v>
      </c>
      <c r="G74" s="9">
        <v>5514945</v>
      </c>
      <c r="H74" s="5">
        <f t="shared" si="9"/>
        <v>1.9414658917740784E-2</v>
      </c>
      <c r="I74" s="5">
        <f t="shared" si="10"/>
        <v>5.4810427772473254E-2</v>
      </c>
    </row>
    <row r="75" spans="1:9" ht="12" customHeight="1">
      <c r="A75" s="122">
        <v>45</v>
      </c>
      <c r="B75" s="2" t="s">
        <v>40</v>
      </c>
      <c r="C75" s="8">
        <v>13700077</v>
      </c>
      <c r="D75" s="8">
        <v>4230891</v>
      </c>
      <c r="E75" s="8">
        <v>3989924</v>
      </c>
      <c r="F75" s="4">
        <f>C75-D75-E75</f>
        <v>5479262</v>
      </c>
      <c r="G75" s="9">
        <v>56225</v>
      </c>
      <c r="H75" s="5">
        <f t="shared" si="9"/>
        <v>4.1039915323103655E-3</v>
      </c>
      <c r="I75" s="5">
        <f t="shared" si="10"/>
        <v>1.0261418417297804E-2</v>
      </c>
    </row>
    <row r="76" spans="1:9" ht="12" customHeight="1">
      <c r="A76" s="122">
        <v>150</v>
      </c>
      <c r="B76" s="2" t="s">
        <v>41</v>
      </c>
      <c r="C76" s="8">
        <v>17409997</v>
      </c>
      <c r="D76" s="8">
        <v>5342478</v>
      </c>
      <c r="E76" s="8">
        <v>4774866</v>
      </c>
      <c r="F76" s="4">
        <f>C76-D76-E76</f>
        <v>7292653</v>
      </c>
      <c r="G76" s="9">
        <v>127564</v>
      </c>
      <c r="H76" s="5">
        <f t="shared" si="9"/>
        <v>7.3270546801357866E-3</v>
      </c>
      <c r="I76" s="5">
        <f t="shared" si="10"/>
        <v>1.7492125293771692E-2</v>
      </c>
    </row>
    <row r="77" spans="1:9" ht="12" customHeight="1">
      <c r="A77" s="121">
        <v>161</v>
      </c>
      <c r="B77" s="2" t="s">
        <v>42</v>
      </c>
      <c r="C77" s="8">
        <v>399721500</v>
      </c>
      <c r="D77" s="8">
        <v>152261825</v>
      </c>
      <c r="E77" s="8">
        <v>60264794</v>
      </c>
      <c r="F77" s="4">
        <f t="shared" ref="F77:F93" si="11">C77-D77-E77</f>
        <v>187194881</v>
      </c>
      <c r="G77" s="9">
        <v>12191001</v>
      </c>
      <c r="H77" s="5">
        <f t="shared" si="9"/>
        <v>3.0498737245807393E-2</v>
      </c>
      <c r="I77" s="5">
        <f t="shared" si="10"/>
        <v>6.5124649428848436E-2</v>
      </c>
    </row>
    <row r="78" spans="1:9" ht="12" customHeight="1">
      <c r="A78" s="121">
        <v>39</v>
      </c>
      <c r="B78" s="2" t="s">
        <v>43</v>
      </c>
      <c r="C78" s="8">
        <v>191189398</v>
      </c>
      <c r="D78" s="8">
        <v>64329530</v>
      </c>
      <c r="E78" s="8">
        <v>44852099</v>
      </c>
      <c r="F78" s="4">
        <f t="shared" si="11"/>
        <v>82007769</v>
      </c>
      <c r="G78" s="9">
        <v>3791366</v>
      </c>
      <c r="H78" s="5">
        <f t="shared" si="9"/>
        <v>1.9830419676304435E-2</v>
      </c>
      <c r="I78" s="5">
        <f t="shared" si="10"/>
        <v>4.6231790551453732E-2</v>
      </c>
    </row>
    <row r="79" spans="1:9" ht="12" customHeight="1">
      <c r="A79" s="122">
        <v>140</v>
      </c>
      <c r="B79" s="2" t="s">
        <v>119</v>
      </c>
      <c r="C79" s="8">
        <v>60485982</v>
      </c>
      <c r="D79" s="8">
        <v>22051966</v>
      </c>
      <c r="E79" s="8">
        <v>6868759</v>
      </c>
      <c r="F79" s="4">
        <f t="shared" si="11"/>
        <v>31565257</v>
      </c>
      <c r="G79" s="9">
        <v>1013330</v>
      </c>
      <c r="H79" s="5">
        <f t="shared" si="9"/>
        <v>1.6753137941944961E-2</v>
      </c>
      <c r="I79" s="5">
        <f t="shared" si="10"/>
        <v>3.2102700763690914E-2</v>
      </c>
    </row>
    <row r="80" spans="1:9" ht="12" customHeight="1">
      <c r="A80" s="122">
        <v>165</v>
      </c>
      <c r="B80" s="2" t="s">
        <v>44</v>
      </c>
      <c r="C80" s="8">
        <v>19317385</v>
      </c>
      <c r="D80" s="8">
        <v>6935444</v>
      </c>
      <c r="E80" s="8">
        <v>1531052</v>
      </c>
      <c r="F80" s="4">
        <f t="shared" si="11"/>
        <v>10850889</v>
      </c>
      <c r="G80" s="9">
        <v>164661</v>
      </c>
      <c r="H80" s="5">
        <f t="shared" si="9"/>
        <v>8.5239798243913444E-3</v>
      </c>
      <c r="I80" s="5">
        <f t="shared" si="10"/>
        <v>1.5174885670657952E-2</v>
      </c>
    </row>
    <row r="81" spans="1:9" ht="12" customHeight="1">
      <c r="A81" s="4">
        <v>915</v>
      </c>
      <c r="B81" s="53" t="s">
        <v>45</v>
      </c>
      <c r="C81" s="8">
        <v>28085209</v>
      </c>
      <c r="D81" s="8">
        <v>4998683</v>
      </c>
      <c r="E81" s="8">
        <v>15041863</v>
      </c>
      <c r="F81" s="4">
        <f t="shared" si="11"/>
        <v>8044663</v>
      </c>
      <c r="G81" s="9">
        <v>185420</v>
      </c>
      <c r="H81" s="5">
        <f t="shared" si="9"/>
        <v>6.6020516350795179E-3</v>
      </c>
      <c r="I81" s="5">
        <f t="shared" si="10"/>
        <v>2.3048821311719335E-2</v>
      </c>
    </row>
    <row r="82" spans="1:9" ht="12" customHeight="1">
      <c r="A82" s="4">
        <v>22</v>
      </c>
      <c r="B82" s="2" t="s">
        <v>46</v>
      </c>
      <c r="C82" s="8">
        <v>143819079</v>
      </c>
      <c r="D82" s="8">
        <v>46972974</v>
      </c>
      <c r="E82" s="8">
        <v>37417514</v>
      </c>
      <c r="F82" s="4">
        <f t="shared" si="11"/>
        <v>59428591</v>
      </c>
      <c r="G82" s="9">
        <v>2367407</v>
      </c>
      <c r="H82" s="5">
        <f t="shared" si="9"/>
        <v>1.6461007930665444E-2</v>
      </c>
      <c r="I82" s="5">
        <f t="shared" si="10"/>
        <v>3.9836162361648456E-2</v>
      </c>
    </row>
    <row r="83" spans="1:9" ht="12" customHeight="1">
      <c r="A83" s="122">
        <v>147</v>
      </c>
      <c r="B83" s="2" t="s">
        <v>47</v>
      </c>
      <c r="C83" s="8">
        <v>42277140</v>
      </c>
      <c r="D83" s="8">
        <v>16032349</v>
      </c>
      <c r="E83" s="8">
        <v>10126864</v>
      </c>
      <c r="F83" s="4">
        <f t="shared" si="11"/>
        <v>16117927</v>
      </c>
      <c r="G83" s="9">
        <v>615621</v>
      </c>
      <c r="H83" s="5">
        <f t="shared" si="9"/>
        <v>1.4561557380655361E-2</v>
      </c>
      <c r="I83" s="5">
        <f t="shared" si="10"/>
        <v>3.8194800112942566E-2</v>
      </c>
    </row>
    <row r="84" spans="1:9" ht="12" customHeight="1">
      <c r="A84" s="121">
        <v>107</v>
      </c>
      <c r="B84" s="2" t="s">
        <v>48</v>
      </c>
      <c r="C84" s="8">
        <v>19446465</v>
      </c>
      <c r="D84" s="8">
        <v>7140826</v>
      </c>
      <c r="E84" s="8">
        <v>6273943</v>
      </c>
      <c r="F84" s="4">
        <f>C84-D84-E84</f>
        <v>6031696</v>
      </c>
      <c r="G84" s="9">
        <v>320102</v>
      </c>
      <c r="H84" s="5">
        <f t="shared" si="9"/>
        <v>1.6460678071824365E-2</v>
      </c>
      <c r="I84" s="5">
        <f t="shared" si="10"/>
        <v>5.3069982306800607E-2</v>
      </c>
    </row>
    <row r="85" spans="1:9" ht="12" customHeight="1">
      <c r="A85" s="121">
        <v>23</v>
      </c>
      <c r="B85" s="2" t="s">
        <v>49</v>
      </c>
      <c r="C85" s="8">
        <v>21281925</v>
      </c>
      <c r="D85" s="8">
        <v>8269504</v>
      </c>
      <c r="E85" s="8">
        <v>2629817</v>
      </c>
      <c r="F85" s="4">
        <f>C85-D85-E85</f>
        <v>10382604</v>
      </c>
      <c r="G85" s="9">
        <v>460870</v>
      </c>
      <c r="H85" s="5">
        <f t="shared" si="9"/>
        <v>2.1655465847191923E-2</v>
      </c>
      <c r="I85" s="5">
        <f t="shared" si="10"/>
        <v>4.4388671666568423E-2</v>
      </c>
    </row>
    <row r="86" spans="1:9" ht="12" customHeight="1">
      <c r="A86" s="121">
        <v>46</v>
      </c>
      <c r="B86" s="2" t="s">
        <v>156</v>
      </c>
      <c r="C86" s="8">
        <v>39078505</v>
      </c>
      <c r="D86" s="8">
        <v>11291507</v>
      </c>
      <c r="E86" s="8">
        <v>11776293</v>
      </c>
      <c r="F86" s="4">
        <f t="shared" si="11"/>
        <v>16010705</v>
      </c>
      <c r="G86" s="9">
        <v>573370</v>
      </c>
      <c r="H86" s="5">
        <f t="shared" si="9"/>
        <v>1.4672260364105535E-2</v>
      </c>
      <c r="I86" s="5">
        <f t="shared" si="10"/>
        <v>3.5811664758047819E-2</v>
      </c>
    </row>
    <row r="87" spans="1:9" ht="12" customHeight="1">
      <c r="A87" s="122">
        <v>129</v>
      </c>
      <c r="B87" s="2" t="s">
        <v>50</v>
      </c>
      <c r="C87" s="9">
        <v>8976894</v>
      </c>
      <c r="D87" s="9">
        <v>2331089</v>
      </c>
      <c r="E87" s="9">
        <v>1886917</v>
      </c>
      <c r="F87" s="4">
        <f t="shared" si="11"/>
        <v>4758888</v>
      </c>
      <c r="G87" s="9">
        <v>66941</v>
      </c>
      <c r="H87" s="5">
        <f t="shared" si="9"/>
        <v>7.4570335797660078E-3</v>
      </c>
      <c r="I87" s="5">
        <f t="shared" si="10"/>
        <v>1.4066521422651678E-2</v>
      </c>
    </row>
    <row r="88" spans="1:9" ht="12" customHeight="1">
      <c r="A88" s="122">
        <v>78</v>
      </c>
      <c r="B88" s="2" t="s">
        <v>51</v>
      </c>
      <c r="C88" s="9">
        <v>103537541</v>
      </c>
      <c r="D88" s="9">
        <v>32352818</v>
      </c>
      <c r="E88" s="9">
        <v>29159842</v>
      </c>
      <c r="F88" s="4">
        <f t="shared" si="11"/>
        <v>42024881</v>
      </c>
      <c r="G88" s="9">
        <v>2692200</v>
      </c>
      <c r="H88" s="5">
        <f t="shared" si="9"/>
        <v>2.6002162829036089E-2</v>
      </c>
      <c r="I88" s="5">
        <f t="shared" si="10"/>
        <v>6.4062049336915436E-2</v>
      </c>
    </row>
    <row r="89" spans="1:9" ht="12" customHeight="1">
      <c r="A89" s="123">
        <v>198</v>
      </c>
      <c r="B89" s="2" t="s">
        <v>52</v>
      </c>
      <c r="C89" s="9">
        <v>54209873</v>
      </c>
      <c r="D89" s="9">
        <v>13524570</v>
      </c>
      <c r="E89" s="9">
        <v>20341206</v>
      </c>
      <c r="F89" s="4">
        <f t="shared" si="11"/>
        <v>20344097</v>
      </c>
      <c r="G89" s="9">
        <v>1382687</v>
      </c>
      <c r="H89" s="5">
        <f t="shared" si="9"/>
        <v>2.5506184085692288E-2</v>
      </c>
      <c r="I89" s="5">
        <f t="shared" si="10"/>
        <v>6.7965021991391414E-2</v>
      </c>
    </row>
    <row r="90" spans="1:9" ht="12" customHeight="1">
      <c r="A90" s="121">
        <v>199</v>
      </c>
      <c r="B90" s="53" t="s">
        <v>71</v>
      </c>
      <c r="C90" s="8">
        <v>57207454</v>
      </c>
      <c r="D90" s="8">
        <v>9943882</v>
      </c>
      <c r="E90" s="8">
        <v>17664038</v>
      </c>
      <c r="F90" s="4">
        <f>C90-D90-E90</f>
        <v>29599534</v>
      </c>
      <c r="G90" s="9">
        <v>221808</v>
      </c>
      <c r="H90" s="5">
        <f t="shared" si="9"/>
        <v>3.8772569742397556E-3</v>
      </c>
      <c r="I90" s="5">
        <f t="shared" si="10"/>
        <v>7.4936314875767972E-3</v>
      </c>
    </row>
    <row r="91" spans="1:9" ht="12" customHeight="1">
      <c r="A91" s="123">
        <v>205</v>
      </c>
      <c r="B91" s="53" t="s">
        <v>67</v>
      </c>
      <c r="C91" s="8">
        <v>89353735</v>
      </c>
      <c r="D91" s="8">
        <v>34935848</v>
      </c>
      <c r="E91" s="8">
        <v>6506077</v>
      </c>
      <c r="F91" s="4">
        <f t="shared" si="11"/>
        <v>47911810</v>
      </c>
      <c r="G91" s="9">
        <v>1043894</v>
      </c>
      <c r="H91" s="5">
        <f t="shared" si="9"/>
        <v>1.168271253574347E-2</v>
      </c>
      <c r="I91" s="5">
        <f t="shared" si="10"/>
        <v>2.1787822250923104E-2</v>
      </c>
    </row>
    <row r="92" spans="1:9" ht="12" customHeight="1">
      <c r="A92" s="124">
        <v>102</v>
      </c>
      <c r="B92" s="53" t="s">
        <v>72</v>
      </c>
      <c r="C92" s="8">
        <v>299954121</v>
      </c>
      <c r="D92" s="8">
        <v>119863272</v>
      </c>
      <c r="E92" s="8">
        <v>38135287</v>
      </c>
      <c r="F92" s="4">
        <f>C92-D92-E92</f>
        <v>141955562</v>
      </c>
      <c r="G92" s="9">
        <v>3394837</v>
      </c>
      <c r="H92" s="5">
        <f t="shared" si="9"/>
        <v>1.1317854172771976E-2</v>
      </c>
      <c r="I92" s="5">
        <f t="shared" si="10"/>
        <v>2.3914786797857204E-2</v>
      </c>
    </row>
    <row r="93" spans="1:9" ht="12" customHeight="1">
      <c r="A93" s="123">
        <v>58</v>
      </c>
      <c r="B93" s="2" t="s">
        <v>53</v>
      </c>
      <c r="C93" s="8">
        <v>492112303</v>
      </c>
      <c r="D93" s="8">
        <v>203289564</v>
      </c>
      <c r="E93" s="8">
        <v>91131026</v>
      </c>
      <c r="F93" s="4">
        <f t="shared" si="11"/>
        <v>197691713</v>
      </c>
      <c r="G93" s="9">
        <v>9227813</v>
      </c>
      <c r="H93" s="5">
        <f t="shared" si="9"/>
        <v>1.8751437311657702E-2</v>
      </c>
      <c r="I93" s="5">
        <f t="shared" si="10"/>
        <v>4.6677793722188041E-2</v>
      </c>
    </row>
    <row r="94" spans="1:9" ht="12" customHeight="1">
      <c r="A94" s="116"/>
      <c r="B94" s="2"/>
      <c r="C94" s="119"/>
      <c r="D94" s="119"/>
      <c r="E94" s="119"/>
      <c r="F94" s="4"/>
      <c r="G94" s="120"/>
      <c r="H94" s="5"/>
      <c r="I94" s="5"/>
    </row>
    <row r="95" spans="1:9" ht="12" customHeight="1">
      <c r="A95" s="118"/>
      <c r="B95" s="13" t="s">
        <v>54</v>
      </c>
      <c r="C95" s="14">
        <f>SUM(C73:C93)</f>
        <v>2393660833</v>
      </c>
      <c r="D95" s="14">
        <f>SUM(D73:D93)</f>
        <v>912486098</v>
      </c>
      <c r="E95" s="14">
        <f>SUM(E73:E93)</f>
        <v>451522656</v>
      </c>
      <c r="F95" s="14">
        <f>SUM(F73:F93)</f>
        <v>1029652079</v>
      </c>
      <c r="G95" s="14">
        <f>SUM(G73:G93)</f>
        <v>45638136</v>
      </c>
      <c r="H95" s="15">
        <f>G95/C95</f>
        <v>1.9066250059663319E-2</v>
      </c>
      <c r="I95" s="15">
        <f>G95/F95</f>
        <v>4.4323841937291907E-2</v>
      </c>
    </row>
    <row r="96" spans="1:9" ht="12" customHeight="1">
      <c r="A96" s="110"/>
      <c r="B96" s="125"/>
      <c r="C96" s="125"/>
      <c r="D96" s="125"/>
      <c r="E96" s="125"/>
      <c r="F96" s="125"/>
      <c r="G96" s="125"/>
      <c r="H96" s="125"/>
      <c r="I96" s="125"/>
    </row>
    <row r="97" spans="1:9" ht="12" customHeight="1">
      <c r="A97" s="118"/>
      <c r="B97" s="16" t="s">
        <v>147</v>
      </c>
      <c r="C97" s="4"/>
      <c r="D97" s="4"/>
      <c r="E97" s="4"/>
      <c r="F97" s="4"/>
      <c r="G97" s="4"/>
      <c r="H97" s="7"/>
      <c r="I97" s="7"/>
    </row>
    <row r="98" spans="1:9" ht="12" customHeight="1">
      <c r="A98" s="122">
        <v>141</v>
      </c>
      <c r="B98" s="2" t="s">
        <v>55</v>
      </c>
      <c r="C98" s="8">
        <v>6981509</v>
      </c>
      <c r="D98" s="8">
        <v>2642748</v>
      </c>
      <c r="E98" s="8">
        <v>2038633</v>
      </c>
      <c r="F98" s="4">
        <f t="shared" ref="F98:F116" si="12">C98-D98-E98</f>
        <v>2300128</v>
      </c>
      <c r="G98" s="9">
        <v>32816</v>
      </c>
      <c r="H98" s="5">
        <f t="shared" ref="H98:H118" si="13">G98/C98</f>
        <v>4.7004164858915169E-3</v>
      </c>
      <c r="I98" s="5">
        <f t="shared" ref="I98:I118" si="14">G98/F98</f>
        <v>1.4267032095605115E-2</v>
      </c>
    </row>
    <row r="99" spans="1:9" ht="12" customHeight="1">
      <c r="A99" s="122">
        <v>37</v>
      </c>
      <c r="B99" s="53" t="s">
        <v>137</v>
      </c>
      <c r="C99" s="8">
        <v>519915087</v>
      </c>
      <c r="D99" s="8">
        <v>195732825</v>
      </c>
      <c r="E99" s="8">
        <v>75140451</v>
      </c>
      <c r="F99" s="4">
        <f t="shared" si="12"/>
        <v>249041811</v>
      </c>
      <c r="G99" s="9">
        <v>4337666</v>
      </c>
      <c r="H99" s="5">
        <f t="shared" si="13"/>
        <v>8.3430277529145825E-3</v>
      </c>
      <c r="I99" s="5">
        <f t="shared" si="14"/>
        <v>1.7417420723783605E-2</v>
      </c>
    </row>
    <row r="100" spans="1:9" ht="12" customHeight="1">
      <c r="A100" s="122">
        <v>178</v>
      </c>
      <c r="B100" s="2" t="s">
        <v>148</v>
      </c>
      <c r="C100" s="8">
        <v>8998583</v>
      </c>
      <c r="D100" s="8">
        <v>3005293</v>
      </c>
      <c r="E100" s="8">
        <v>1897050</v>
      </c>
      <c r="F100" s="4">
        <f t="shared" si="12"/>
        <v>4096240</v>
      </c>
      <c r="G100" s="9">
        <v>223862</v>
      </c>
      <c r="H100" s="5">
        <f t="shared" si="13"/>
        <v>2.487747237537288E-2</v>
      </c>
      <c r="I100" s="5">
        <f t="shared" si="14"/>
        <v>5.4650606409780679E-2</v>
      </c>
    </row>
    <row r="101" spans="1:9" ht="12" customHeight="1">
      <c r="A101" s="122">
        <v>111</v>
      </c>
      <c r="B101" s="2" t="s">
        <v>105</v>
      </c>
      <c r="C101" s="8">
        <v>4695011</v>
      </c>
      <c r="D101" s="8">
        <v>2337493</v>
      </c>
      <c r="E101" s="8">
        <v>424934</v>
      </c>
      <c r="F101" s="4">
        <f t="shared" si="12"/>
        <v>1932584</v>
      </c>
      <c r="G101" s="9">
        <v>12498</v>
      </c>
      <c r="H101" s="5">
        <f t="shared" si="13"/>
        <v>2.6619745938827408E-3</v>
      </c>
      <c r="I101" s="5">
        <f t="shared" si="14"/>
        <v>6.4669892744636196E-3</v>
      </c>
    </row>
    <row r="102" spans="1:9" ht="12" customHeight="1">
      <c r="A102" s="4">
        <v>167</v>
      </c>
      <c r="B102" s="2" t="s">
        <v>56</v>
      </c>
      <c r="C102" s="8">
        <v>8945714</v>
      </c>
      <c r="D102" s="8">
        <v>3665386</v>
      </c>
      <c r="E102" s="8">
        <v>1620076</v>
      </c>
      <c r="F102" s="4">
        <f t="shared" si="12"/>
        <v>3660252</v>
      </c>
      <c r="G102" s="9">
        <v>119674</v>
      </c>
      <c r="H102" s="5">
        <f t="shared" si="13"/>
        <v>1.3377803046240914E-2</v>
      </c>
      <c r="I102" s="5">
        <f t="shared" si="14"/>
        <v>3.26955630377362E-2</v>
      </c>
    </row>
    <row r="103" spans="1:9" ht="12" customHeight="1">
      <c r="A103" s="122">
        <v>82</v>
      </c>
      <c r="B103" s="2" t="s">
        <v>57</v>
      </c>
      <c r="C103" s="8">
        <v>5786067</v>
      </c>
      <c r="D103" s="8">
        <v>2400311</v>
      </c>
      <c r="E103" s="8">
        <v>1516928</v>
      </c>
      <c r="F103" s="4">
        <f>C103-D103-E103</f>
        <v>1868828</v>
      </c>
      <c r="G103" s="9">
        <v>27549</v>
      </c>
      <c r="H103" s="5">
        <f t="shared" si="13"/>
        <v>4.7612652947157368E-3</v>
      </c>
      <c r="I103" s="5">
        <f t="shared" si="14"/>
        <v>1.4741324509264631E-2</v>
      </c>
    </row>
    <row r="104" spans="1:9" ht="12" customHeight="1">
      <c r="A104" s="122">
        <v>137</v>
      </c>
      <c r="B104" s="2" t="s">
        <v>106</v>
      </c>
      <c r="C104" s="8">
        <v>22332938</v>
      </c>
      <c r="D104" s="8">
        <v>9220162</v>
      </c>
      <c r="E104" s="8">
        <v>4495321</v>
      </c>
      <c r="F104" s="4">
        <f t="shared" si="12"/>
        <v>8617455</v>
      </c>
      <c r="G104" s="9">
        <v>340587</v>
      </c>
      <c r="H104" s="5">
        <f t="shared" si="13"/>
        <v>1.5250434134550501E-2</v>
      </c>
      <c r="I104" s="5">
        <f t="shared" si="14"/>
        <v>3.9522921790714309E-2</v>
      </c>
    </row>
    <row r="105" spans="1:9" ht="12" customHeight="1">
      <c r="A105" s="122">
        <v>21</v>
      </c>
      <c r="B105" s="2" t="s">
        <v>58</v>
      </c>
      <c r="C105" s="8">
        <v>27763944</v>
      </c>
      <c r="D105" s="8">
        <v>9904949</v>
      </c>
      <c r="E105" s="8">
        <v>7717576</v>
      </c>
      <c r="F105" s="4">
        <f>C105-D105-E105</f>
        <v>10141419</v>
      </c>
      <c r="G105" s="9">
        <v>374304</v>
      </c>
      <c r="H105" s="5">
        <f t="shared" si="13"/>
        <v>1.3481658081431081E-2</v>
      </c>
      <c r="I105" s="5">
        <f t="shared" si="14"/>
        <v>3.6908444469161562E-2</v>
      </c>
    </row>
    <row r="106" spans="1:9" ht="12" customHeight="1">
      <c r="A106" s="122">
        <v>80</v>
      </c>
      <c r="B106" s="2" t="s">
        <v>59</v>
      </c>
      <c r="C106" s="8">
        <v>3952896</v>
      </c>
      <c r="D106" s="8">
        <v>1072703</v>
      </c>
      <c r="E106" s="8">
        <v>1584096</v>
      </c>
      <c r="F106" s="4">
        <f t="shared" si="12"/>
        <v>1296097</v>
      </c>
      <c r="G106" s="9">
        <v>22478</v>
      </c>
      <c r="H106" s="5">
        <f t="shared" si="13"/>
        <v>5.6864637976814974E-3</v>
      </c>
      <c r="I106" s="5">
        <f t="shared" si="14"/>
        <v>1.7342837766000537E-2</v>
      </c>
    </row>
    <row r="107" spans="1:9" ht="12" customHeight="1">
      <c r="A107" s="122">
        <v>125</v>
      </c>
      <c r="B107" s="2" t="s">
        <v>60</v>
      </c>
      <c r="C107" s="8">
        <v>28091565</v>
      </c>
      <c r="D107" s="8">
        <v>4796964</v>
      </c>
      <c r="E107" s="8">
        <v>10918475</v>
      </c>
      <c r="F107" s="4">
        <f t="shared" si="12"/>
        <v>12376126</v>
      </c>
      <c r="G107" s="9">
        <v>833702</v>
      </c>
      <c r="H107" s="5">
        <f t="shared" si="13"/>
        <v>2.967801900677303E-2</v>
      </c>
      <c r="I107" s="5">
        <f t="shared" si="14"/>
        <v>6.7363729166946107E-2</v>
      </c>
    </row>
    <row r="108" spans="1:9" ht="12" customHeight="1">
      <c r="A108" s="4">
        <v>139</v>
      </c>
      <c r="B108" s="2" t="s">
        <v>84</v>
      </c>
      <c r="C108" s="8">
        <v>351805418</v>
      </c>
      <c r="D108" s="8">
        <v>149601707</v>
      </c>
      <c r="E108" s="8">
        <v>71767605</v>
      </c>
      <c r="F108" s="4">
        <f>C108-D108-E108</f>
        <v>130436106</v>
      </c>
      <c r="G108" s="9">
        <v>7451687</v>
      </c>
      <c r="H108" s="5">
        <f>G108/C108</f>
        <v>2.1181274132622937E-2</v>
      </c>
      <c r="I108" s="5">
        <f>G108/F108</f>
        <v>5.7129020702289285E-2</v>
      </c>
    </row>
    <row r="109" spans="1:9" ht="12" customHeight="1">
      <c r="A109" s="4">
        <v>193</v>
      </c>
      <c r="B109" s="2" t="s">
        <v>85</v>
      </c>
      <c r="C109" s="8">
        <v>48912253</v>
      </c>
      <c r="D109" s="8">
        <v>20277442</v>
      </c>
      <c r="E109" s="8">
        <v>5328363</v>
      </c>
      <c r="F109" s="4">
        <f>C109-D109-E109</f>
        <v>23306448</v>
      </c>
      <c r="G109" s="9">
        <v>960894</v>
      </c>
      <c r="H109" s="5">
        <f>G109/C109</f>
        <v>1.9645261484888051E-2</v>
      </c>
      <c r="I109" s="5">
        <f>G109/F109</f>
        <v>4.1228676287351898E-2</v>
      </c>
    </row>
    <row r="110" spans="1:9" ht="12" customHeight="1">
      <c r="A110" s="122">
        <v>162</v>
      </c>
      <c r="B110" s="2" t="s">
        <v>86</v>
      </c>
      <c r="C110" s="8">
        <v>1320906441</v>
      </c>
      <c r="D110" s="8">
        <v>548157937</v>
      </c>
      <c r="E110" s="8">
        <v>253099846</v>
      </c>
      <c r="F110" s="4">
        <f t="shared" si="12"/>
        <v>519648658</v>
      </c>
      <c r="G110" s="9">
        <v>16115756</v>
      </c>
      <c r="H110" s="5">
        <f t="shared" si="13"/>
        <v>1.2200527985766707E-2</v>
      </c>
      <c r="I110" s="5">
        <f t="shared" si="14"/>
        <v>3.1012792493346535E-2</v>
      </c>
    </row>
    <row r="111" spans="1:9" ht="12" customHeight="1">
      <c r="A111" s="4">
        <v>194</v>
      </c>
      <c r="B111" s="2" t="s">
        <v>87</v>
      </c>
      <c r="C111" s="8">
        <v>30598624</v>
      </c>
      <c r="D111" s="8">
        <v>13306766</v>
      </c>
      <c r="E111" s="8">
        <v>5409277</v>
      </c>
      <c r="F111" s="4">
        <f t="shared" si="12"/>
        <v>11882581</v>
      </c>
      <c r="G111" s="9">
        <v>1152039</v>
      </c>
      <c r="H111" s="5">
        <f t="shared" si="13"/>
        <v>3.7650026354126252E-2</v>
      </c>
      <c r="I111" s="5">
        <f t="shared" si="14"/>
        <v>9.6951916422871431E-2</v>
      </c>
    </row>
    <row r="112" spans="1:9" ht="12" customHeight="1">
      <c r="A112" s="122">
        <v>50</v>
      </c>
      <c r="B112" s="2" t="s">
        <v>88</v>
      </c>
      <c r="C112" s="8">
        <v>222656010</v>
      </c>
      <c r="D112" s="8">
        <v>95017907</v>
      </c>
      <c r="E112" s="8">
        <v>14453726</v>
      </c>
      <c r="F112" s="4">
        <f>C112-D112-E112</f>
        <v>113184377</v>
      </c>
      <c r="G112" s="9">
        <v>5079952</v>
      </c>
      <c r="H112" s="5">
        <f>G112/C112</f>
        <v>2.2815247609979179E-2</v>
      </c>
      <c r="I112" s="5">
        <f>G112/F112</f>
        <v>4.4882095344307101E-2</v>
      </c>
    </row>
    <row r="113" spans="1:9" ht="12" customHeight="1">
      <c r="A113" s="122">
        <v>172</v>
      </c>
      <c r="B113" s="2" t="s">
        <v>89</v>
      </c>
      <c r="C113" s="8">
        <v>56694818</v>
      </c>
      <c r="D113" s="8">
        <v>18135718</v>
      </c>
      <c r="E113" s="8">
        <v>3011839</v>
      </c>
      <c r="F113" s="4">
        <f>C113-D113-E113</f>
        <v>35547261</v>
      </c>
      <c r="G113" s="9">
        <v>526150</v>
      </c>
      <c r="H113" s="5">
        <f>G113/C113</f>
        <v>9.2803896116220013E-3</v>
      </c>
      <c r="I113" s="5">
        <f>G113/F113</f>
        <v>1.4801421690408158E-2</v>
      </c>
    </row>
    <row r="114" spans="1:9" ht="12" customHeight="1">
      <c r="A114" s="124">
        <v>157</v>
      </c>
      <c r="B114" s="2" t="s">
        <v>61</v>
      </c>
      <c r="C114" s="8">
        <v>41997652</v>
      </c>
      <c r="D114" s="8">
        <v>26730628</v>
      </c>
      <c r="E114" s="8">
        <v>4030328</v>
      </c>
      <c r="F114" s="4">
        <f>C114-D114-E114</f>
        <v>11236696</v>
      </c>
      <c r="G114" s="9">
        <v>107774</v>
      </c>
      <c r="H114" s="5">
        <f t="shared" si="13"/>
        <v>2.5661910813490241E-3</v>
      </c>
      <c r="I114" s="5">
        <f t="shared" si="14"/>
        <v>9.5912535143782476E-3</v>
      </c>
    </row>
    <row r="115" spans="1:9" ht="12" customHeight="1">
      <c r="A115" s="123">
        <v>108</v>
      </c>
      <c r="B115" s="2" t="s">
        <v>126</v>
      </c>
      <c r="C115" s="8">
        <v>72193748</v>
      </c>
      <c r="D115" s="8">
        <v>45832471</v>
      </c>
      <c r="E115" s="8">
        <v>5517762</v>
      </c>
      <c r="F115" s="4">
        <f t="shared" si="12"/>
        <v>20843515</v>
      </c>
      <c r="G115" s="9">
        <v>940716</v>
      </c>
      <c r="H115" s="5">
        <f t="shared" si="13"/>
        <v>1.3030435821118472E-2</v>
      </c>
      <c r="I115" s="5">
        <f t="shared" si="14"/>
        <v>4.5132310936998869E-2</v>
      </c>
    </row>
    <row r="116" spans="1:9" ht="12" customHeight="1">
      <c r="A116" s="122">
        <v>180</v>
      </c>
      <c r="B116" s="2" t="s">
        <v>138</v>
      </c>
      <c r="C116" s="8">
        <v>149707841</v>
      </c>
      <c r="D116" s="8">
        <v>55102507</v>
      </c>
      <c r="E116" s="8">
        <v>39239063</v>
      </c>
      <c r="F116" s="4">
        <f t="shared" si="12"/>
        <v>55366271</v>
      </c>
      <c r="G116" s="9">
        <v>1293845</v>
      </c>
      <c r="H116" s="5">
        <f t="shared" si="13"/>
        <v>8.6424664957929619E-3</v>
      </c>
      <c r="I116" s="5">
        <f t="shared" si="14"/>
        <v>2.3368830456362143E-2</v>
      </c>
    </row>
    <row r="117" spans="1:9" ht="12" customHeight="1">
      <c r="A117" s="122">
        <v>43</v>
      </c>
      <c r="B117" s="2" t="s">
        <v>62</v>
      </c>
      <c r="C117" s="8">
        <v>90591702</v>
      </c>
      <c r="D117" s="8">
        <v>37984932</v>
      </c>
      <c r="E117" s="8">
        <v>10658932</v>
      </c>
      <c r="F117" s="4">
        <f>C117-D117-E117</f>
        <v>41947838</v>
      </c>
      <c r="G117" s="9">
        <v>1978982</v>
      </c>
      <c r="H117" s="5">
        <f t="shared" si="13"/>
        <v>2.1845069209539745E-2</v>
      </c>
      <c r="I117" s="5">
        <f t="shared" si="14"/>
        <v>4.7177210897019296E-2</v>
      </c>
    </row>
    <row r="118" spans="1:9" ht="12" customHeight="1">
      <c r="A118" s="122">
        <v>153</v>
      </c>
      <c r="B118" s="2" t="s">
        <v>139</v>
      </c>
      <c r="C118" s="8">
        <v>28506418</v>
      </c>
      <c r="D118" s="8">
        <v>14366670</v>
      </c>
      <c r="E118" s="8">
        <v>3016151</v>
      </c>
      <c r="F118" s="4">
        <f>C118-D118-E118</f>
        <v>11123597</v>
      </c>
      <c r="G118" s="9">
        <v>174012</v>
      </c>
      <c r="H118" s="5">
        <f t="shared" si="13"/>
        <v>6.1043095628500223E-3</v>
      </c>
      <c r="I118" s="5">
        <f t="shared" si="14"/>
        <v>1.5643500928701391E-2</v>
      </c>
    </row>
    <row r="119" spans="1:9" ht="12" customHeight="1">
      <c r="A119" s="118"/>
      <c r="B119" s="7"/>
      <c r="C119" s="4"/>
      <c r="D119" s="4"/>
      <c r="E119" s="4"/>
      <c r="F119" s="4"/>
      <c r="G119" s="4"/>
      <c r="H119" s="7"/>
      <c r="I119" s="7"/>
    </row>
    <row r="120" spans="1:9" ht="12" customHeight="1">
      <c r="A120" s="118"/>
      <c r="B120" s="13" t="s">
        <v>63</v>
      </c>
      <c r="C120" s="14">
        <f>SUM(C98:C118)</f>
        <v>3052034239</v>
      </c>
      <c r="D120" s="14">
        <f>SUM(D98:D118)</f>
        <v>1259293519</v>
      </c>
      <c r="E120" s="14">
        <f>SUM(E98:E118)</f>
        <v>522886432</v>
      </c>
      <c r="F120" s="14">
        <f>SUM(F98:F118)</f>
        <v>1269854288</v>
      </c>
      <c r="G120" s="14">
        <f>SUM(G98:G118)</f>
        <v>42106943</v>
      </c>
      <c r="H120" s="15">
        <f>G120/C120</f>
        <v>1.3796353416335314E-2</v>
      </c>
      <c r="I120" s="15">
        <f>G120/F120</f>
        <v>3.3158877674317862E-2</v>
      </c>
    </row>
    <row r="121" spans="1:9" ht="12" customHeight="1">
      <c r="A121" s="126" t="s">
        <v>0</v>
      </c>
      <c r="B121" s="7"/>
      <c r="C121" s="4"/>
      <c r="D121" s="4"/>
      <c r="E121" s="4"/>
      <c r="F121" s="4"/>
      <c r="G121" s="4"/>
      <c r="H121" s="7"/>
      <c r="I121" s="7"/>
    </row>
    <row r="122" spans="1:9" ht="12" customHeight="1">
      <c r="A122" s="118"/>
      <c r="B122" s="13" t="s">
        <v>77</v>
      </c>
      <c r="C122" s="14">
        <f>C30+C52+C70+C95+C120</f>
        <v>27296487390</v>
      </c>
      <c r="D122" s="14">
        <f>D30+D52+D70+D95+D120</f>
        <v>9770254899</v>
      </c>
      <c r="E122" s="14">
        <f>E30+E52+E70+E95+E120</f>
        <v>4221913025</v>
      </c>
      <c r="F122" s="14">
        <f>F30+F52+F70+F95+F120</f>
        <v>13304319466</v>
      </c>
      <c r="G122" s="14">
        <f>G30+G52+G70+G95+G120</f>
        <v>590294087</v>
      </c>
      <c r="H122" s="15">
        <f>G122/C122</f>
        <v>2.1625276489467021E-2</v>
      </c>
      <c r="I122" s="15">
        <f>G122/F122</f>
        <v>4.4368604385104593E-2</v>
      </c>
    </row>
    <row r="123" spans="1:9" ht="12" customHeight="1">
      <c r="A123" s="108"/>
      <c r="B123" s="7"/>
      <c r="C123" s="4"/>
      <c r="D123" s="4"/>
      <c r="E123" s="4"/>
      <c r="F123" s="4"/>
      <c r="G123" s="4"/>
      <c r="H123" s="7"/>
      <c r="I123" s="7"/>
    </row>
    <row r="124" spans="1:9" ht="12" customHeight="1">
      <c r="A124" s="118"/>
      <c r="B124" s="53" t="s">
        <v>157</v>
      </c>
      <c r="C124" s="127"/>
      <c r="D124" s="4"/>
      <c r="E124" s="4"/>
      <c r="F124" s="4"/>
      <c r="G124" s="4"/>
      <c r="H124" s="7"/>
      <c r="I124" s="7"/>
    </row>
    <row r="125" spans="1:9" ht="12" customHeight="1">
      <c r="A125" s="118"/>
      <c r="B125" s="128" t="s">
        <v>158</v>
      </c>
      <c r="E125" s="4"/>
      <c r="F125" s="4"/>
      <c r="G125" s="4"/>
      <c r="H125" s="7"/>
      <c r="I125" s="7"/>
    </row>
    <row r="126" spans="1:9" ht="12" customHeight="1">
      <c r="B126" s="381" t="s">
        <v>64</v>
      </c>
      <c r="C126" s="381"/>
      <c r="D126" s="381"/>
    </row>
  </sheetData>
  <mergeCells count="13">
    <mergeCell ref="H5:H7"/>
    <mergeCell ref="I5:I7"/>
    <mergeCell ref="B126:D126"/>
    <mergeCell ref="A1:A2"/>
    <mergeCell ref="B1:I1"/>
    <mergeCell ref="B2:I2"/>
    <mergeCell ref="B3:I3"/>
    <mergeCell ref="C4:C7"/>
    <mergeCell ref="D4:D7"/>
    <mergeCell ref="E4:E7"/>
    <mergeCell ref="F4:F7"/>
    <mergeCell ref="G4:I4"/>
    <mergeCell ref="G5:G7"/>
  </mergeCells>
  <printOptions gridLinesSet="0"/>
  <pageMargins left="0.25" right="0.21" top="0.51" bottom="0.53" header="0.5" footer="0.42"/>
  <pageSetup orientation="portrait" verticalDpi="300" r:id="rId1"/>
  <headerFooter alignWithMargins="0">
    <oddFooter>&amp;L&amp;"Times New Roman,Italic"&amp;9 21&amp;R&amp;"Times New Roman,Italic"&amp;9Charity Care in Washington Hospitals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34"/>
  <sheetViews>
    <sheetView zoomScaleNormal="100" workbookViewId="0">
      <selection activeCell="I139" sqref="I139"/>
    </sheetView>
  </sheetViews>
  <sheetFormatPr defaultColWidth="9.6640625" defaultRowHeight="12" customHeight="1"/>
  <cols>
    <col min="1" max="1" width="6" style="269" customWidth="1"/>
    <col min="2" max="2" width="34.6640625" style="271" customWidth="1"/>
    <col min="3" max="3" width="13.44140625" style="271" bestFit="1" customWidth="1"/>
    <col min="4" max="4" width="12" style="271" customWidth="1"/>
    <col min="5" max="5" width="11.77734375" style="271" bestFit="1" customWidth="1"/>
    <col min="6" max="6" width="12.109375" style="271" bestFit="1" customWidth="1"/>
    <col min="7" max="7" width="11.77734375" style="271" bestFit="1" customWidth="1"/>
    <col min="8" max="8" width="10.33203125" style="271" customWidth="1"/>
    <col min="9" max="9" width="12.109375" style="271" customWidth="1"/>
    <col min="10" max="10" width="2.109375" style="272" customWidth="1"/>
    <col min="11" max="16384" width="9.6640625" style="271"/>
  </cols>
  <sheetData>
    <row r="1" spans="1:9" ht="12" customHeight="1">
      <c r="B1" s="270" t="s">
        <v>285</v>
      </c>
    </row>
    <row r="2" spans="1:9" ht="13.8">
      <c r="A2" s="341" t="s">
        <v>0</v>
      </c>
      <c r="B2" s="343" t="s">
        <v>185</v>
      </c>
      <c r="C2" s="343"/>
      <c r="D2" s="343"/>
      <c r="E2" s="343"/>
      <c r="F2" s="343"/>
      <c r="G2" s="343"/>
      <c r="H2" s="343"/>
      <c r="I2" s="343"/>
    </row>
    <row r="3" spans="1:9" ht="12" customHeight="1" thickBot="1">
      <c r="A3" s="345"/>
      <c r="B3" s="344" t="s">
        <v>286</v>
      </c>
      <c r="C3" s="344"/>
      <c r="D3" s="344"/>
      <c r="E3" s="344"/>
      <c r="F3" s="344"/>
      <c r="G3" s="344"/>
      <c r="H3" s="344"/>
      <c r="I3" s="344"/>
    </row>
    <row r="4" spans="1:9" ht="13.8" thickBot="1">
      <c r="A4" s="273"/>
      <c r="B4" s="335" t="s">
        <v>187</v>
      </c>
      <c r="C4" s="336"/>
      <c r="D4" s="336"/>
      <c r="E4" s="336"/>
      <c r="F4" s="336"/>
      <c r="G4" s="336"/>
      <c r="H4" s="336"/>
      <c r="I4" s="337"/>
    </row>
    <row r="5" spans="1:9" ht="92.4">
      <c r="A5" s="274" t="s">
        <v>188</v>
      </c>
      <c r="B5" s="275" t="s">
        <v>189</v>
      </c>
      <c r="C5" s="276" t="s">
        <v>190</v>
      </c>
      <c r="D5" s="276" t="s">
        <v>191</v>
      </c>
      <c r="E5" s="276" t="s">
        <v>192</v>
      </c>
      <c r="F5" s="276" t="s">
        <v>193</v>
      </c>
      <c r="G5" s="277" t="s">
        <v>194</v>
      </c>
      <c r="H5" s="276" t="s">
        <v>287</v>
      </c>
      <c r="I5" s="276" t="s">
        <v>196</v>
      </c>
    </row>
    <row r="6" spans="1:9" ht="13.2">
      <c r="A6" s="278"/>
      <c r="B6" s="279" t="s">
        <v>197</v>
      </c>
      <c r="C6" s="280"/>
      <c r="D6" s="280"/>
      <c r="E6" s="280"/>
      <c r="F6" s="280"/>
      <c r="G6" s="280"/>
      <c r="H6" s="280"/>
      <c r="I6" s="280"/>
    </row>
    <row r="7" spans="1:9" ht="13.2">
      <c r="A7" s="281">
        <v>921</v>
      </c>
      <c r="B7" s="282" t="s">
        <v>198</v>
      </c>
      <c r="C7" s="160">
        <v>35922820</v>
      </c>
      <c r="D7" s="160">
        <v>21067125</v>
      </c>
      <c r="E7" s="160">
        <v>7591875</v>
      </c>
      <c r="F7" s="160">
        <f t="shared" ref="F7:F28" si="0">C7-D7-E7</f>
        <v>7263820</v>
      </c>
      <c r="G7" s="160">
        <v>20353</v>
      </c>
      <c r="H7" s="283">
        <f t="shared" ref="H7:H28" si="1">G7/C7</f>
        <v>5.6657578664481238E-4</v>
      </c>
      <c r="I7" s="283">
        <f t="shared" ref="I7:I28" si="2">G7/F7</f>
        <v>2.8019692117921425E-3</v>
      </c>
    </row>
    <row r="8" spans="1:9" ht="13.2">
      <c r="A8" s="284">
        <v>126</v>
      </c>
      <c r="B8" s="282" t="s">
        <v>199</v>
      </c>
      <c r="C8" s="160">
        <v>759417495</v>
      </c>
      <c r="D8" s="160">
        <v>317599619</v>
      </c>
      <c r="E8" s="160">
        <v>208350326</v>
      </c>
      <c r="F8" s="160">
        <f t="shared" si="0"/>
        <v>233467550</v>
      </c>
      <c r="G8" s="160">
        <v>-2245998</v>
      </c>
      <c r="H8" s="283">
        <f t="shared" si="1"/>
        <v>-2.9575273348160093E-3</v>
      </c>
      <c r="I8" s="283">
        <f t="shared" si="2"/>
        <v>-9.6201720538892886E-3</v>
      </c>
    </row>
    <row r="9" spans="1:9" ht="13.2">
      <c r="A9" s="285">
        <v>202</v>
      </c>
      <c r="B9" s="282" t="s">
        <v>200</v>
      </c>
      <c r="C9" s="160">
        <v>40966581</v>
      </c>
      <c r="D9" s="160">
        <v>31047635</v>
      </c>
      <c r="E9" s="160">
        <v>3010278</v>
      </c>
      <c r="F9" s="160">
        <f t="shared" si="0"/>
        <v>6908668</v>
      </c>
      <c r="G9" s="160">
        <v>874412</v>
      </c>
      <c r="H9" s="283">
        <f t="shared" si="1"/>
        <v>2.134451981726276E-2</v>
      </c>
      <c r="I9" s="283">
        <f t="shared" si="2"/>
        <v>0.12656737883482025</v>
      </c>
    </row>
    <row r="10" spans="1:9" ht="13.2">
      <c r="A10" s="285">
        <v>35</v>
      </c>
      <c r="B10" s="282" t="s">
        <v>201</v>
      </c>
      <c r="C10" s="160">
        <v>151841881</v>
      </c>
      <c r="D10" s="160">
        <v>41913626</v>
      </c>
      <c r="E10" s="160">
        <v>29664589</v>
      </c>
      <c r="F10" s="160">
        <f t="shared" si="0"/>
        <v>80263666</v>
      </c>
      <c r="G10" s="160">
        <v>922646</v>
      </c>
      <c r="H10" s="283">
        <f t="shared" si="1"/>
        <v>6.0763604476158986E-3</v>
      </c>
      <c r="I10" s="283">
        <f t="shared" si="2"/>
        <v>1.1495188869145349E-2</v>
      </c>
    </row>
    <row r="11" spans="1:9" ht="13.2">
      <c r="A11" s="285">
        <v>201</v>
      </c>
      <c r="B11" s="282" t="s">
        <v>202</v>
      </c>
      <c r="C11" s="160">
        <v>969970981</v>
      </c>
      <c r="D11" s="160">
        <v>363113057</v>
      </c>
      <c r="E11" s="160">
        <v>217056838</v>
      </c>
      <c r="F11" s="160">
        <f t="shared" si="0"/>
        <v>389801086</v>
      </c>
      <c r="G11" s="160">
        <v>8989727</v>
      </c>
      <c r="H11" s="283">
        <f t="shared" si="1"/>
        <v>9.2680370609973944E-3</v>
      </c>
      <c r="I11" s="283">
        <f t="shared" si="2"/>
        <v>2.3062344674945313E-2</v>
      </c>
    </row>
    <row r="12" spans="1:9" ht="13.2">
      <c r="A12" s="284">
        <v>164</v>
      </c>
      <c r="B12" s="282" t="s">
        <v>203</v>
      </c>
      <c r="C12" s="160">
        <v>1512772435</v>
      </c>
      <c r="D12" s="160">
        <v>588414315</v>
      </c>
      <c r="E12" s="160">
        <v>147077316</v>
      </c>
      <c r="F12" s="160">
        <f t="shared" si="0"/>
        <v>777280804</v>
      </c>
      <c r="G12" s="160">
        <v>4940939</v>
      </c>
      <c r="H12" s="283">
        <f t="shared" si="1"/>
        <v>3.2661482227497093E-3</v>
      </c>
      <c r="I12" s="283">
        <f t="shared" si="2"/>
        <v>6.3566975725802173E-3</v>
      </c>
    </row>
    <row r="13" spans="1:9" ht="13.2">
      <c r="A13" s="286">
        <v>148</v>
      </c>
      <c r="B13" s="282" t="s">
        <v>109</v>
      </c>
      <c r="C13" s="160">
        <v>126139047</v>
      </c>
      <c r="D13" s="160">
        <v>61117016</v>
      </c>
      <c r="E13" s="160">
        <v>6029865</v>
      </c>
      <c r="F13" s="160">
        <f t="shared" si="0"/>
        <v>58992166</v>
      </c>
      <c r="G13" s="164">
        <v>0</v>
      </c>
      <c r="H13" s="283">
        <f t="shared" si="1"/>
        <v>0</v>
      </c>
      <c r="I13" s="283">
        <f t="shared" si="2"/>
        <v>0</v>
      </c>
    </row>
    <row r="14" spans="1:9" ht="12.75" customHeight="1">
      <c r="A14" s="284">
        <v>183</v>
      </c>
      <c r="B14" s="282" t="s">
        <v>288</v>
      </c>
      <c r="C14" s="160">
        <v>717781091</v>
      </c>
      <c r="D14" s="160">
        <v>305153866</v>
      </c>
      <c r="E14" s="160">
        <v>192604257</v>
      </c>
      <c r="F14" s="160">
        <f t="shared" si="0"/>
        <v>220022968</v>
      </c>
      <c r="G14" s="160">
        <v>8175121</v>
      </c>
      <c r="H14" s="283">
        <f t="shared" si="1"/>
        <v>1.138943488830357E-2</v>
      </c>
      <c r="I14" s="283">
        <f t="shared" si="2"/>
        <v>3.7155761847554022E-2</v>
      </c>
    </row>
    <row r="15" spans="1:9" ht="13.2">
      <c r="A15" s="286">
        <v>919</v>
      </c>
      <c r="B15" s="287" t="s">
        <v>162</v>
      </c>
      <c r="C15" s="160">
        <v>19147898</v>
      </c>
      <c r="D15" s="160">
        <v>6474729</v>
      </c>
      <c r="E15" s="160">
        <v>9155282</v>
      </c>
      <c r="F15" s="160">
        <f t="shared" si="0"/>
        <v>3517887</v>
      </c>
      <c r="G15" s="160">
        <v>604020</v>
      </c>
      <c r="H15" s="283">
        <f t="shared" si="1"/>
        <v>3.154497689511402E-2</v>
      </c>
      <c r="I15" s="283">
        <f t="shared" si="2"/>
        <v>0.17169965948309313</v>
      </c>
    </row>
    <row r="16" spans="1:9" ht="13.2">
      <c r="A16" s="281">
        <v>131</v>
      </c>
      <c r="B16" s="287" t="s">
        <v>14</v>
      </c>
      <c r="C16" s="160">
        <v>1269191611</v>
      </c>
      <c r="D16" s="160">
        <v>553309296</v>
      </c>
      <c r="E16" s="160">
        <v>83673084</v>
      </c>
      <c r="F16" s="160">
        <f t="shared" si="0"/>
        <v>632209231</v>
      </c>
      <c r="G16" s="160">
        <v>8890648</v>
      </c>
      <c r="H16" s="283">
        <f t="shared" si="1"/>
        <v>7.004969086578685E-3</v>
      </c>
      <c r="I16" s="283">
        <f t="shared" si="2"/>
        <v>1.4062825349666557E-2</v>
      </c>
    </row>
    <row r="17" spans="1:10" ht="13.2">
      <c r="A17" s="286">
        <v>3</v>
      </c>
      <c r="B17" s="282" t="s">
        <v>205</v>
      </c>
      <c r="C17" s="160">
        <v>1667865050</v>
      </c>
      <c r="D17" s="160">
        <v>834654108</v>
      </c>
      <c r="E17" s="160">
        <v>217996881</v>
      </c>
      <c r="F17" s="160">
        <f t="shared" si="0"/>
        <v>615214061</v>
      </c>
      <c r="G17" s="160">
        <v>14309385</v>
      </c>
      <c r="H17" s="283">
        <f t="shared" si="1"/>
        <v>8.5794621093595071E-3</v>
      </c>
      <c r="I17" s="283">
        <f t="shared" si="2"/>
        <v>2.325919693178144E-2</v>
      </c>
    </row>
    <row r="18" spans="1:10" ht="13.2">
      <c r="A18" s="286">
        <v>1</v>
      </c>
      <c r="B18" s="282" t="s">
        <v>206</v>
      </c>
      <c r="C18" s="160">
        <v>3543189488</v>
      </c>
      <c r="D18" s="160">
        <v>1248537286</v>
      </c>
      <c r="E18" s="160">
        <v>614499785</v>
      </c>
      <c r="F18" s="160">
        <f t="shared" si="0"/>
        <v>1680152417</v>
      </c>
      <c r="G18" s="160">
        <v>24465167</v>
      </c>
      <c r="H18" s="283">
        <f t="shared" si="1"/>
        <v>6.9048429622119043E-3</v>
      </c>
      <c r="I18" s="283">
        <f t="shared" si="2"/>
        <v>1.4561278341451805E-2</v>
      </c>
    </row>
    <row r="19" spans="1:10" ht="13.2">
      <c r="A19" s="288">
        <v>210</v>
      </c>
      <c r="B19" s="282" t="s">
        <v>207</v>
      </c>
      <c r="C19" s="160">
        <v>513667550</v>
      </c>
      <c r="D19" s="160">
        <v>173381194</v>
      </c>
      <c r="E19" s="160">
        <v>46580644</v>
      </c>
      <c r="F19" s="160">
        <f t="shared" si="0"/>
        <v>293705712</v>
      </c>
      <c r="G19" s="160">
        <v>3834146</v>
      </c>
      <c r="H19" s="283">
        <f t="shared" si="1"/>
        <v>7.4642558207151689E-3</v>
      </c>
      <c r="I19" s="283">
        <f t="shared" si="2"/>
        <v>1.3054380093227468E-2</v>
      </c>
    </row>
    <row r="20" spans="1:10" ht="13.2">
      <c r="A20" s="285">
        <v>204</v>
      </c>
      <c r="B20" s="287" t="s">
        <v>66</v>
      </c>
      <c r="C20" s="160">
        <v>765473963</v>
      </c>
      <c r="D20" s="160">
        <v>243092765</v>
      </c>
      <c r="E20" s="160">
        <v>84312810</v>
      </c>
      <c r="F20" s="160">
        <f t="shared" si="0"/>
        <v>438068388</v>
      </c>
      <c r="G20" s="160">
        <v>6057574</v>
      </c>
      <c r="H20" s="283">
        <f t="shared" si="1"/>
        <v>7.9134945051031087E-3</v>
      </c>
      <c r="I20" s="283">
        <f t="shared" si="2"/>
        <v>1.3827918576037494E-2</v>
      </c>
    </row>
    <row r="21" spans="1:10" ht="13.2">
      <c r="A21" s="285">
        <v>14</v>
      </c>
      <c r="B21" s="287" t="s">
        <v>80</v>
      </c>
      <c r="C21" s="160">
        <v>2018295479</v>
      </c>
      <c r="D21" s="160">
        <v>22598469</v>
      </c>
      <c r="E21" s="160">
        <v>944053131</v>
      </c>
      <c r="F21" s="160">
        <f t="shared" si="0"/>
        <v>1051643879</v>
      </c>
      <c r="G21" s="160">
        <v>26061772</v>
      </c>
      <c r="H21" s="283">
        <f t="shared" si="1"/>
        <v>1.291276340415367E-2</v>
      </c>
      <c r="I21" s="283">
        <f t="shared" si="2"/>
        <v>2.4781936661659589E-2</v>
      </c>
    </row>
    <row r="22" spans="1:10" ht="13.2">
      <c r="A22" s="288">
        <v>195</v>
      </c>
      <c r="B22" s="282" t="s">
        <v>70</v>
      </c>
      <c r="C22" s="160">
        <v>40717733</v>
      </c>
      <c r="D22" s="160">
        <v>20804889</v>
      </c>
      <c r="E22" s="160">
        <v>5520928</v>
      </c>
      <c r="F22" s="160">
        <f t="shared" si="0"/>
        <v>14391916</v>
      </c>
      <c r="G22" s="160">
        <v>1461873</v>
      </c>
      <c r="H22" s="283">
        <f t="shared" si="1"/>
        <v>3.5902612751058612E-2</v>
      </c>
      <c r="I22" s="283">
        <f t="shared" si="2"/>
        <v>0.1015759819609842</v>
      </c>
    </row>
    <row r="23" spans="1:10" ht="13.2">
      <c r="A23" s="281">
        <v>904</v>
      </c>
      <c r="B23" s="282" t="s">
        <v>208</v>
      </c>
      <c r="C23" s="160">
        <v>135717138</v>
      </c>
      <c r="D23" s="160">
        <v>19270127</v>
      </c>
      <c r="E23" s="160">
        <v>37100831</v>
      </c>
      <c r="F23" s="160">
        <f t="shared" si="0"/>
        <v>79346180</v>
      </c>
      <c r="G23" s="160">
        <v>797076</v>
      </c>
      <c r="H23" s="283">
        <f t="shared" si="1"/>
        <v>5.8730681456014792E-3</v>
      </c>
      <c r="I23" s="283">
        <f t="shared" si="2"/>
        <v>1.004554976685708E-2</v>
      </c>
    </row>
    <row r="24" spans="1:10" ht="13.2">
      <c r="A24" s="281">
        <v>29</v>
      </c>
      <c r="B24" s="282" t="s">
        <v>209</v>
      </c>
      <c r="C24" s="160">
        <v>2099326843</v>
      </c>
      <c r="D24" s="160">
        <v>630722132</v>
      </c>
      <c r="E24" s="160">
        <v>691789660</v>
      </c>
      <c r="F24" s="160">
        <f t="shared" si="0"/>
        <v>776815051</v>
      </c>
      <c r="G24" s="160">
        <v>62804689</v>
      </c>
      <c r="H24" s="283">
        <f t="shared" si="1"/>
        <v>2.9916584551574754E-2</v>
      </c>
      <c r="I24" s="283">
        <f t="shared" si="2"/>
        <v>8.0848960018412408E-2</v>
      </c>
    </row>
    <row r="25" spans="1:10" ht="13.2">
      <c r="A25" s="284">
        <v>130</v>
      </c>
      <c r="B25" s="282" t="s">
        <v>210</v>
      </c>
      <c r="C25" s="160">
        <v>975532206</v>
      </c>
      <c r="D25" s="160">
        <v>443105476</v>
      </c>
      <c r="E25" s="160">
        <v>130044322</v>
      </c>
      <c r="F25" s="160">
        <f t="shared" si="0"/>
        <v>402382408</v>
      </c>
      <c r="G25" s="160">
        <v>7341000</v>
      </c>
      <c r="H25" s="283">
        <f t="shared" si="1"/>
        <v>7.525123163386366E-3</v>
      </c>
      <c r="I25" s="283">
        <f t="shared" si="2"/>
        <v>1.8243839328085137E-2</v>
      </c>
    </row>
    <row r="26" spans="1:10" ht="13.2">
      <c r="A26" s="289">
        <v>128</v>
      </c>
      <c r="B26" s="282" t="s">
        <v>211</v>
      </c>
      <c r="C26" s="160">
        <v>2194854816</v>
      </c>
      <c r="D26" s="160">
        <v>708116252</v>
      </c>
      <c r="E26" s="160">
        <v>391886447</v>
      </c>
      <c r="F26" s="160">
        <f t="shared" si="0"/>
        <v>1094852117</v>
      </c>
      <c r="G26" s="160">
        <v>18046234</v>
      </c>
      <c r="H26" s="283">
        <f t="shared" si="1"/>
        <v>8.2220627389324331E-3</v>
      </c>
      <c r="I26" s="283">
        <f t="shared" si="2"/>
        <v>1.6482805047176977E-2</v>
      </c>
    </row>
    <row r="27" spans="1:10" ht="13.2">
      <c r="A27" s="286">
        <v>155</v>
      </c>
      <c r="B27" s="282" t="s">
        <v>212</v>
      </c>
      <c r="C27" s="160">
        <v>1550749311</v>
      </c>
      <c r="D27" s="160">
        <v>523225604</v>
      </c>
      <c r="E27" s="160">
        <v>363442241</v>
      </c>
      <c r="F27" s="160">
        <f t="shared" si="0"/>
        <v>664081466</v>
      </c>
      <c r="G27" s="160">
        <v>8671895</v>
      </c>
      <c r="H27" s="283">
        <f t="shared" si="1"/>
        <v>5.5920676143379564E-3</v>
      </c>
      <c r="I27" s="283">
        <f t="shared" si="2"/>
        <v>1.3058480689476131E-2</v>
      </c>
    </row>
    <row r="28" spans="1:10" ht="13.2">
      <c r="A28" s="286">
        <v>10</v>
      </c>
      <c r="B28" s="287" t="s">
        <v>19</v>
      </c>
      <c r="C28" s="160">
        <v>2107499167</v>
      </c>
      <c r="D28" s="160">
        <v>899466889</v>
      </c>
      <c r="E28" s="160">
        <v>128566297</v>
      </c>
      <c r="F28" s="160">
        <f t="shared" si="0"/>
        <v>1079465981</v>
      </c>
      <c r="G28" s="160">
        <v>12496081</v>
      </c>
      <c r="H28" s="283">
        <f t="shared" si="1"/>
        <v>5.929340896389545E-3</v>
      </c>
      <c r="I28" s="283">
        <f t="shared" si="2"/>
        <v>1.1576169346646599E-2</v>
      </c>
    </row>
    <row r="29" spans="1:10" ht="13.2">
      <c r="A29" s="286"/>
      <c r="B29" s="290"/>
      <c r="C29" s="291"/>
      <c r="D29" s="291"/>
      <c r="E29" s="291"/>
      <c r="F29" s="292"/>
      <c r="G29" s="172"/>
      <c r="H29" s="293"/>
      <c r="I29" s="293"/>
    </row>
    <row r="30" spans="1:10" ht="13.2">
      <c r="A30" s="278"/>
      <c r="B30" s="294" t="s">
        <v>20</v>
      </c>
      <c r="C30" s="295">
        <f>SUM(C7:C28)</f>
        <v>23216040584</v>
      </c>
      <c r="D30" s="295">
        <f>SUM(D7:D28)</f>
        <v>8056185475</v>
      </c>
      <c r="E30" s="295">
        <f>SUM(E7:E28)</f>
        <v>4560007687</v>
      </c>
      <c r="F30" s="295">
        <f>SUM(F7:F29)</f>
        <v>10599847422</v>
      </c>
      <c r="G30" s="295">
        <f>SUM(G7:G28)</f>
        <v>217518760</v>
      </c>
      <c r="H30" s="296">
        <f>G30/C30</f>
        <v>9.3693306234961232E-3</v>
      </c>
      <c r="I30" s="296">
        <f>G30/F30</f>
        <v>2.0520933117257847E-2</v>
      </c>
    </row>
    <row r="31" spans="1:10" ht="13.2">
      <c r="A31" s="286"/>
      <c r="B31" s="297"/>
      <c r="C31" s="298"/>
      <c r="D31" s="298"/>
      <c r="E31" s="298"/>
      <c r="F31" s="299"/>
      <c r="G31" s="298"/>
      <c r="H31" s="283"/>
      <c r="I31" s="283"/>
      <c r="J31" s="300"/>
    </row>
    <row r="32" spans="1:10" ht="13.2">
      <c r="A32" s="278"/>
      <c r="B32" s="301" t="s">
        <v>213</v>
      </c>
      <c r="C32" s="302"/>
      <c r="D32" s="299"/>
      <c r="E32" s="299"/>
      <c r="F32" s="299"/>
      <c r="G32" s="299"/>
      <c r="H32" s="297"/>
      <c r="I32" s="297"/>
      <c r="J32" s="300"/>
    </row>
    <row r="33" spans="1:10" ht="13.2">
      <c r="A33" s="286">
        <v>106</v>
      </c>
      <c r="B33" s="303" t="s">
        <v>21</v>
      </c>
      <c r="C33" s="193" t="s">
        <v>176</v>
      </c>
      <c r="D33" s="193"/>
      <c r="E33" s="193"/>
      <c r="F33" s="304">
        <f>C33-D33-E33</f>
        <v>0</v>
      </c>
      <c r="G33" s="196"/>
      <c r="H33" s="305"/>
      <c r="I33" s="305"/>
    </row>
    <row r="34" spans="1:10" ht="13.2">
      <c r="A34" s="281">
        <v>142</v>
      </c>
      <c r="B34" s="306" t="s">
        <v>214</v>
      </c>
      <c r="C34" s="186">
        <v>1604179392</v>
      </c>
      <c r="D34" s="187">
        <v>823607710</v>
      </c>
      <c r="E34" s="187">
        <v>292858164</v>
      </c>
      <c r="F34" s="187">
        <f>C34-D34-E34</f>
        <v>487713518</v>
      </c>
      <c r="G34" s="187">
        <v>7669635</v>
      </c>
      <c r="H34" s="307">
        <f>G34/C34</f>
        <v>4.7810332424467403E-3</v>
      </c>
      <c r="I34" s="308">
        <f>G34/F34</f>
        <v>1.5725696985909667E-2</v>
      </c>
      <c r="J34" s="300"/>
    </row>
    <row r="35" spans="1:10" s="272" customFormat="1" ht="13.2">
      <c r="A35" s="284">
        <v>209</v>
      </c>
      <c r="B35" s="309" t="s">
        <v>215</v>
      </c>
      <c r="C35" s="186">
        <v>568546279</v>
      </c>
      <c r="D35" s="187">
        <v>276803599</v>
      </c>
      <c r="E35" s="187">
        <v>92997461</v>
      </c>
      <c r="F35" s="187">
        <f>C35-D35-E35</f>
        <v>198745219</v>
      </c>
      <c r="G35" s="187">
        <v>2216296</v>
      </c>
      <c r="H35" s="307">
        <f>G35/C35</f>
        <v>3.8981804680846394E-3</v>
      </c>
      <c r="I35" s="308">
        <f>G35/F35</f>
        <v>1.1151443094588353E-2</v>
      </c>
      <c r="J35" s="310"/>
    </row>
    <row r="36" spans="1:10" ht="13.2">
      <c r="A36" s="284">
        <v>132</v>
      </c>
      <c r="B36" s="306" t="s">
        <v>216</v>
      </c>
      <c r="C36" s="160">
        <v>720758427</v>
      </c>
      <c r="D36" s="160">
        <v>298898160</v>
      </c>
      <c r="E36" s="160">
        <v>213360018</v>
      </c>
      <c r="F36" s="160">
        <f>C36-D36-E36</f>
        <v>208500249</v>
      </c>
      <c r="G36" s="160">
        <v>9094400</v>
      </c>
      <c r="H36" s="283">
        <f>G36/C36</f>
        <v>1.2617819867682241E-2</v>
      </c>
      <c r="I36" s="283">
        <f>G36/F36</f>
        <v>4.3618173328896122E-2</v>
      </c>
      <c r="J36" s="300"/>
    </row>
    <row r="37" spans="1:10" ht="13.2">
      <c r="A37" s="281">
        <v>32</v>
      </c>
      <c r="B37" s="306" t="s">
        <v>217</v>
      </c>
      <c r="C37" s="160">
        <v>2450746243</v>
      </c>
      <c r="D37" s="160">
        <v>1148620658</v>
      </c>
      <c r="E37" s="160">
        <v>314566682</v>
      </c>
      <c r="F37" s="160">
        <f>C37-D37-E37</f>
        <v>987558903</v>
      </c>
      <c r="G37" s="160">
        <v>17160029</v>
      </c>
      <c r="H37" s="283">
        <f>G37/C37</f>
        <v>7.0019607493079809E-3</v>
      </c>
      <c r="I37" s="283">
        <f>G37/F37</f>
        <v>1.7376208090344156E-2</v>
      </c>
      <c r="J37" s="300"/>
    </row>
    <row r="38" spans="1:10" ht="13.2">
      <c r="A38" s="286">
        <v>104</v>
      </c>
      <c r="B38" s="303" t="s">
        <v>218</v>
      </c>
      <c r="C38" s="193" t="s">
        <v>176</v>
      </c>
      <c r="D38" s="193"/>
      <c r="E38" s="193"/>
      <c r="F38" s="304">
        <f t="shared" ref="F38:F53" si="3">C38-D38-E38</f>
        <v>0</v>
      </c>
      <c r="G38" s="196"/>
      <c r="H38" s="305"/>
      <c r="I38" s="305"/>
    </row>
    <row r="39" spans="1:10" ht="13.2">
      <c r="A39" s="284">
        <v>54</v>
      </c>
      <c r="B39" s="311" t="s">
        <v>130</v>
      </c>
      <c r="C39" s="186">
        <v>39955049</v>
      </c>
      <c r="D39" s="187">
        <v>12193582</v>
      </c>
      <c r="E39" s="187">
        <v>8863350</v>
      </c>
      <c r="F39" s="187">
        <f t="shared" si="3"/>
        <v>18898117</v>
      </c>
      <c r="G39" s="187">
        <v>180274</v>
      </c>
      <c r="H39" s="283">
        <f t="shared" ref="H39:H53" si="4">G39/C39</f>
        <v>4.511920383328775E-3</v>
      </c>
      <c r="I39" s="283">
        <f t="shared" ref="I39:I53" si="5">G39/F39</f>
        <v>9.5392572709757269E-3</v>
      </c>
      <c r="J39" s="300"/>
    </row>
    <row r="40" spans="1:10" ht="13.2">
      <c r="A40" s="284">
        <v>134</v>
      </c>
      <c r="B40" s="311" t="s">
        <v>23</v>
      </c>
      <c r="C40" s="186">
        <v>225545000</v>
      </c>
      <c r="D40" s="187">
        <v>92592850</v>
      </c>
      <c r="E40" s="187">
        <v>13584233</v>
      </c>
      <c r="F40" s="187">
        <f t="shared" si="3"/>
        <v>119367917</v>
      </c>
      <c r="G40" s="187">
        <v>311603</v>
      </c>
      <c r="H40" s="283">
        <f t="shared" si="4"/>
        <v>1.3815557870934846E-3</v>
      </c>
      <c r="I40" s="283">
        <f t="shared" si="5"/>
        <v>2.6104417990304714E-3</v>
      </c>
      <c r="J40" s="300"/>
    </row>
    <row r="41" spans="1:10" ht="13.2">
      <c r="A41" s="284">
        <v>85</v>
      </c>
      <c r="B41" s="311" t="s">
        <v>101</v>
      </c>
      <c r="C41" s="160">
        <v>164864437</v>
      </c>
      <c r="D41" s="160">
        <v>92843428</v>
      </c>
      <c r="E41" s="160">
        <v>30349902</v>
      </c>
      <c r="F41" s="160">
        <f t="shared" si="3"/>
        <v>41671107</v>
      </c>
      <c r="G41" s="160">
        <v>1007943</v>
      </c>
      <c r="H41" s="283">
        <f t="shared" si="4"/>
        <v>6.1137684896834365E-3</v>
      </c>
      <c r="I41" s="283">
        <f t="shared" si="5"/>
        <v>2.4188054327426434E-2</v>
      </c>
      <c r="J41" s="300"/>
    </row>
    <row r="42" spans="1:10" ht="13.2">
      <c r="A42" s="281">
        <v>81</v>
      </c>
      <c r="B42" s="306" t="s">
        <v>219</v>
      </c>
      <c r="C42" s="160">
        <v>1702668468</v>
      </c>
      <c r="D42" s="160">
        <v>73929446</v>
      </c>
      <c r="E42" s="160">
        <v>365601432</v>
      </c>
      <c r="F42" s="160">
        <f t="shared" si="3"/>
        <v>1263137590</v>
      </c>
      <c r="G42" s="160">
        <v>22002554</v>
      </c>
      <c r="H42" s="283">
        <f t="shared" si="4"/>
        <v>1.2922394707787587E-2</v>
      </c>
      <c r="I42" s="283">
        <f t="shared" si="5"/>
        <v>1.741896858599545E-2</v>
      </c>
      <c r="J42" s="300"/>
    </row>
    <row r="43" spans="1:10" ht="13.2">
      <c r="A43" s="284">
        <v>175</v>
      </c>
      <c r="B43" s="306" t="s">
        <v>220</v>
      </c>
      <c r="C43" s="160">
        <v>673133231</v>
      </c>
      <c r="D43" s="160">
        <v>557479</v>
      </c>
      <c r="E43" s="160">
        <v>408232765</v>
      </c>
      <c r="F43" s="160">
        <f t="shared" si="3"/>
        <v>264342987</v>
      </c>
      <c r="G43" s="160">
        <v>3963682</v>
      </c>
      <c r="H43" s="283">
        <f t="shared" si="4"/>
        <v>5.8884063621574495E-3</v>
      </c>
      <c r="I43" s="283">
        <f t="shared" si="5"/>
        <v>1.4994466261365202E-2</v>
      </c>
      <c r="J43" s="300"/>
    </row>
    <row r="44" spans="1:10" s="272" customFormat="1" ht="13.2">
      <c r="A44" s="312">
        <v>176</v>
      </c>
      <c r="B44" s="306" t="s">
        <v>289</v>
      </c>
      <c r="C44" s="160">
        <v>2790337060</v>
      </c>
      <c r="D44" s="160">
        <v>1120035497</v>
      </c>
      <c r="E44" s="160">
        <v>732706178</v>
      </c>
      <c r="F44" s="160">
        <f t="shared" si="3"/>
        <v>937595385</v>
      </c>
      <c r="G44" s="160">
        <v>37624390</v>
      </c>
      <c r="H44" s="283">
        <f t="shared" si="4"/>
        <v>1.3483815464214921E-2</v>
      </c>
      <c r="I44" s="283">
        <f t="shared" si="5"/>
        <v>4.0128599822406338E-2</v>
      </c>
      <c r="J44" s="300"/>
    </row>
    <row r="45" spans="1:10" ht="13.2">
      <c r="A45" s="286">
        <v>38</v>
      </c>
      <c r="B45" s="311" t="s">
        <v>113</v>
      </c>
      <c r="C45" s="160">
        <v>308879814</v>
      </c>
      <c r="D45" s="160">
        <v>181106463</v>
      </c>
      <c r="E45" s="160">
        <v>52358014</v>
      </c>
      <c r="F45" s="160">
        <f t="shared" si="3"/>
        <v>75415337</v>
      </c>
      <c r="G45" s="160">
        <v>1303014</v>
      </c>
      <c r="H45" s="283">
        <f t="shared" si="4"/>
        <v>4.2185145837986037E-3</v>
      </c>
      <c r="I45" s="283">
        <f t="shared" si="5"/>
        <v>1.7277838326174952E-2</v>
      </c>
      <c r="J45" s="300"/>
    </row>
    <row r="46" spans="1:10" ht="13.2">
      <c r="A46" s="286">
        <v>211</v>
      </c>
      <c r="B46" s="306" t="s">
        <v>222</v>
      </c>
      <c r="C46" s="160">
        <v>18766468</v>
      </c>
      <c r="D46" s="160">
        <v>10097353</v>
      </c>
      <c r="E46" s="160">
        <v>2190385</v>
      </c>
      <c r="F46" s="160">
        <f t="shared" si="3"/>
        <v>6478730</v>
      </c>
      <c r="G46" s="160">
        <v>140745</v>
      </c>
      <c r="H46" s="283">
        <f t="shared" si="4"/>
        <v>7.499812964272233E-3</v>
      </c>
      <c r="I46" s="283">
        <f t="shared" si="5"/>
        <v>2.172416507556265E-2</v>
      </c>
      <c r="J46" s="300"/>
    </row>
    <row r="47" spans="1:10" ht="13.2">
      <c r="A47" s="281">
        <v>145</v>
      </c>
      <c r="B47" s="306" t="s">
        <v>223</v>
      </c>
      <c r="C47" s="160">
        <v>1172398898</v>
      </c>
      <c r="D47" s="160">
        <v>590364640</v>
      </c>
      <c r="E47" s="160">
        <v>214127953</v>
      </c>
      <c r="F47" s="160">
        <f t="shared" si="3"/>
        <v>367906305</v>
      </c>
      <c r="G47" s="160">
        <v>6671949</v>
      </c>
      <c r="H47" s="283">
        <f t="shared" si="4"/>
        <v>5.6908523296820774E-3</v>
      </c>
      <c r="I47" s="283">
        <f t="shared" si="5"/>
        <v>1.8134913453032558E-2</v>
      </c>
      <c r="J47" s="300"/>
    </row>
    <row r="48" spans="1:10" ht="13.2">
      <c r="A48" s="284">
        <v>206</v>
      </c>
      <c r="B48" s="306" t="s">
        <v>224</v>
      </c>
      <c r="C48" s="160">
        <v>84221506</v>
      </c>
      <c r="D48" s="160">
        <v>42478245</v>
      </c>
      <c r="E48" s="160">
        <v>19438060</v>
      </c>
      <c r="F48" s="160">
        <f t="shared" si="3"/>
        <v>22305201</v>
      </c>
      <c r="G48" s="160">
        <v>1098171</v>
      </c>
      <c r="H48" s="283">
        <f t="shared" si="4"/>
        <v>1.303908054078254E-2</v>
      </c>
      <c r="I48" s="283">
        <f t="shared" si="5"/>
        <v>4.9233853575226694E-2</v>
      </c>
      <c r="J48" s="300"/>
    </row>
    <row r="49" spans="1:10" ht="13.2">
      <c r="A49" s="284">
        <v>84</v>
      </c>
      <c r="B49" s="306" t="s">
        <v>225</v>
      </c>
      <c r="C49" s="160">
        <v>1899664541</v>
      </c>
      <c r="D49" s="160">
        <v>844127582</v>
      </c>
      <c r="E49" s="160">
        <v>386227209</v>
      </c>
      <c r="F49" s="160">
        <f t="shared" si="3"/>
        <v>669309750</v>
      </c>
      <c r="G49" s="160">
        <v>25270273</v>
      </c>
      <c r="H49" s="283">
        <f t="shared" si="4"/>
        <v>1.3302492337251032E-2</v>
      </c>
      <c r="I49" s="283">
        <f t="shared" si="5"/>
        <v>3.7755722219794348E-2</v>
      </c>
      <c r="J49" s="300"/>
    </row>
    <row r="50" spans="1:10" ht="13.2">
      <c r="A50" s="284">
        <v>138</v>
      </c>
      <c r="B50" s="306" t="s">
        <v>226</v>
      </c>
      <c r="C50" s="160">
        <v>720793408</v>
      </c>
      <c r="D50" s="160">
        <v>329573018</v>
      </c>
      <c r="E50" s="160">
        <v>119854714</v>
      </c>
      <c r="F50" s="160">
        <f t="shared" si="3"/>
        <v>271365676</v>
      </c>
      <c r="G50" s="160">
        <v>7853691</v>
      </c>
      <c r="H50" s="283">
        <f t="shared" si="4"/>
        <v>1.0895897372024801E-2</v>
      </c>
      <c r="I50" s="283">
        <f t="shared" si="5"/>
        <v>2.894135734395532E-2</v>
      </c>
      <c r="J50" s="300"/>
    </row>
    <row r="51" spans="1:10" ht="13.2">
      <c r="A51" s="281">
        <v>207</v>
      </c>
      <c r="B51" s="311" t="s">
        <v>75</v>
      </c>
      <c r="C51" s="160">
        <v>913794508</v>
      </c>
      <c r="D51" s="160">
        <v>447784120</v>
      </c>
      <c r="E51" s="160">
        <v>203698429</v>
      </c>
      <c r="F51" s="160">
        <f t="shared" si="3"/>
        <v>262311959</v>
      </c>
      <c r="G51" s="160">
        <v>4794499</v>
      </c>
      <c r="H51" s="283">
        <f t="shared" si="4"/>
        <v>5.2468021617831833E-3</v>
      </c>
      <c r="I51" s="283">
        <f t="shared" si="5"/>
        <v>1.8277851373143077E-2</v>
      </c>
      <c r="J51" s="300"/>
    </row>
    <row r="52" spans="1:10" ht="13.2">
      <c r="A52" s="281">
        <v>922</v>
      </c>
      <c r="B52" s="309" t="s">
        <v>227</v>
      </c>
      <c r="C52" s="186">
        <v>27817904</v>
      </c>
      <c r="D52" s="187">
        <v>5227600</v>
      </c>
      <c r="E52" s="187">
        <v>8803200</v>
      </c>
      <c r="F52" s="187">
        <f t="shared" si="3"/>
        <v>13787104</v>
      </c>
      <c r="G52" s="184">
        <v>147786</v>
      </c>
      <c r="H52" s="307">
        <f t="shared" si="4"/>
        <v>5.3126216842217877E-3</v>
      </c>
      <c r="I52" s="308">
        <f t="shared" si="5"/>
        <v>1.0719147400353258E-2</v>
      </c>
      <c r="J52" s="310"/>
    </row>
    <row r="53" spans="1:10" ht="13.2">
      <c r="A53" s="281">
        <v>156</v>
      </c>
      <c r="B53" s="309" t="s">
        <v>28</v>
      </c>
      <c r="C53" s="186">
        <v>234410493</v>
      </c>
      <c r="D53" s="187">
        <v>107068837</v>
      </c>
      <c r="E53" s="187">
        <v>36345598</v>
      </c>
      <c r="F53" s="187">
        <f t="shared" si="3"/>
        <v>90996058</v>
      </c>
      <c r="G53" s="184">
        <v>851462</v>
      </c>
      <c r="H53" s="307">
        <f t="shared" si="4"/>
        <v>3.6323544611972639E-3</v>
      </c>
      <c r="I53" s="308">
        <f t="shared" si="5"/>
        <v>9.3571306132843694E-3</v>
      </c>
      <c r="J53" s="310"/>
    </row>
    <row r="54" spans="1:10" ht="13.2">
      <c r="A54" s="284"/>
      <c r="B54" s="290"/>
      <c r="C54" s="291"/>
      <c r="D54" s="291"/>
      <c r="E54" s="291"/>
      <c r="F54" s="292"/>
      <c r="G54" s="291"/>
      <c r="H54" s="293"/>
      <c r="I54" s="293"/>
    </row>
    <row r="55" spans="1:10" ht="13.2">
      <c r="A55" s="278"/>
      <c r="B55" s="294" t="s">
        <v>29</v>
      </c>
      <c r="C55" s="295">
        <f>SUM(C33:C53)</f>
        <v>16321481126</v>
      </c>
      <c r="D55" s="295">
        <f t="shared" ref="D55:G55" si="6">SUM(D33:D53)</f>
        <v>6497910267</v>
      </c>
      <c r="E55" s="295">
        <f t="shared" si="6"/>
        <v>3516163747</v>
      </c>
      <c r="F55" s="295">
        <f t="shared" si="6"/>
        <v>6307407112</v>
      </c>
      <c r="G55" s="295">
        <f t="shared" si="6"/>
        <v>149362396</v>
      </c>
      <c r="H55" s="296">
        <f>G55/C55</f>
        <v>9.1512770714213421E-3</v>
      </c>
      <c r="I55" s="296">
        <f>G55/F55</f>
        <v>2.3680474931740858E-2</v>
      </c>
    </row>
    <row r="56" spans="1:10" ht="13.2">
      <c r="A56" s="341"/>
      <c r="B56" s="346"/>
      <c r="C56" s="342"/>
      <c r="D56" s="342"/>
      <c r="E56" s="342"/>
      <c r="F56" s="342"/>
      <c r="G56" s="342"/>
      <c r="H56" s="342"/>
      <c r="I56" s="342"/>
    </row>
    <row r="57" spans="1:10" ht="13.8">
      <c r="A57" s="341"/>
      <c r="B57" s="343" t="s">
        <v>185</v>
      </c>
      <c r="C57" s="343"/>
      <c r="D57" s="343"/>
      <c r="E57" s="343"/>
      <c r="F57" s="343"/>
      <c r="G57" s="343"/>
      <c r="H57" s="343"/>
      <c r="I57" s="343"/>
    </row>
    <row r="58" spans="1:10" ht="14.4" thickBot="1">
      <c r="A58" s="285"/>
      <c r="B58" s="338" t="s">
        <v>286</v>
      </c>
      <c r="C58" s="339"/>
      <c r="D58" s="339"/>
      <c r="E58" s="339"/>
      <c r="F58" s="339"/>
      <c r="G58" s="339"/>
      <c r="H58" s="339"/>
      <c r="I58" s="340"/>
    </row>
    <row r="59" spans="1:10" ht="13.8" thickBot="1">
      <c r="A59" s="273"/>
      <c r="B59" s="335" t="s">
        <v>187</v>
      </c>
      <c r="C59" s="336"/>
      <c r="D59" s="336"/>
      <c r="E59" s="336"/>
      <c r="F59" s="336"/>
      <c r="G59" s="336"/>
      <c r="H59" s="336"/>
      <c r="I59" s="337"/>
    </row>
    <row r="60" spans="1:10" ht="92.4">
      <c r="A60" s="274" t="s">
        <v>188</v>
      </c>
      <c r="B60" s="275" t="s">
        <v>189</v>
      </c>
      <c r="C60" s="276" t="s">
        <v>190</v>
      </c>
      <c r="D60" s="276" t="s">
        <v>191</v>
      </c>
      <c r="E60" s="276" t="s">
        <v>192</v>
      </c>
      <c r="F60" s="276" t="s">
        <v>193</v>
      </c>
      <c r="G60" s="277" t="s">
        <v>194</v>
      </c>
      <c r="H60" s="276" t="s">
        <v>287</v>
      </c>
      <c r="I60" s="276" t="s">
        <v>196</v>
      </c>
    </row>
    <row r="61" spans="1:10" ht="13.2">
      <c r="A61" s="278"/>
      <c r="B61" s="313" t="s">
        <v>79</v>
      </c>
      <c r="C61" s="299"/>
      <c r="D61" s="299"/>
      <c r="E61" s="299"/>
      <c r="F61" s="299"/>
      <c r="G61" s="299"/>
      <c r="H61" s="297"/>
      <c r="I61" s="297"/>
      <c r="J61" s="300"/>
    </row>
    <row r="62" spans="1:10" ht="13.2">
      <c r="A62" s="286">
        <v>197</v>
      </c>
      <c r="B62" s="306" t="s">
        <v>228</v>
      </c>
      <c r="C62" s="160">
        <v>456192832</v>
      </c>
      <c r="D62" s="160">
        <v>175046912</v>
      </c>
      <c r="E62" s="160">
        <v>11639931</v>
      </c>
      <c r="F62" s="160">
        <f t="shared" ref="F62:F73" si="7">C62-D62-E62</f>
        <v>269505989</v>
      </c>
      <c r="G62" s="160">
        <v>1187656</v>
      </c>
      <c r="H62" s="283">
        <f t="shared" ref="H62:H73" si="8">G62/C62</f>
        <v>2.6034078501259747E-3</v>
      </c>
      <c r="I62" s="283">
        <f t="shared" ref="I62:I75" si="9">G62/F62</f>
        <v>4.4067888969992423E-3</v>
      </c>
      <c r="J62" s="300"/>
    </row>
    <row r="63" spans="1:10" ht="13.2">
      <c r="A63" s="286">
        <v>63</v>
      </c>
      <c r="B63" s="311" t="s">
        <v>31</v>
      </c>
      <c r="C63" s="160">
        <v>377004651</v>
      </c>
      <c r="D63" s="160">
        <v>161864873</v>
      </c>
      <c r="E63" s="160">
        <v>104918138</v>
      </c>
      <c r="F63" s="160">
        <f t="shared" si="7"/>
        <v>110221640</v>
      </c>
      <c r="G63" s="160">
        <v>1383763</v>
      </c>
      <c r="H63" s="283">
        <f t="shared" si="8"/>
        <v>3.670413604526062E-3</v>
      </c>
      <c r="I63" s="283">
        <f t="shared" si="9"/>
        <v>1.2554367726700492E-2</v>
      </c>
      <c r="J63" s="300"/>
    </row>
    <row r="64" spans="1:10" ht="13.2">
      <c r="A64" s="284">
        <v>8</v>
      </c>
      <c r="B64" s="306" t="s">
        <v>97</v>
      </c>
      <c r="C64" s="160">
        <v>35638075</v>
      </c>
      <c r="D64" s="160">
        <v>16014077</v>
      </c>
      <c r="E64" s="160">
        <v>9873120</v>
      </c>
      <c r="F64" s="160">
        <f t="shared" si="7"/>
        <v>9750878</v>
      </c>
      <c r="G64" s="160">
        <v>298921</v>
      </c>
      <c r="H64" s="283">
        <f t="shared" si="8"/>
        <v>8.3876864841886094E-3</v>
      </c>
      <c r="I64" s="283">
        <f t="shared" si="9"/>
        <v>3.0655803508155881E-2</v>
      </c>
      <c r="J64" s="300"/>
    </row>
    <row r="65" spans="1:10" ht="13.2">
      <c r="A65" s="284">
        <v>208</v>
      </c>
      <c r="B65" s="306" t="s">
        <v>229</v>
      </c>
      <c r="C65" s="160">
        <v>745888157</v>
      </c>
      <c r="D65" s="160">
        <v>315480303</v>
      </c>
      <c r="E65" s="160">
        <v>171646822</v>
      </c>
      <c r="F65" s="160">
        <f t="shared" si="7"/>
        <v>258761032</v>
      </c>
      <c r="G65" s="160">
        <v>12966543</v>
      </c>
      <c r="H65" s="283">
        <f t="shared" si="8"/>
        <v>1.7384031209386797E-2</v>
      </c>
      <c r="I65" s="283">
        <f t="shared" si="9"/>
        <v>5.0110106996327022E-2</v>
      </c>
      <c r="J65" s="300"/>
    </row>
    <row r="66" spans="1:10" ht="13.2">
      <c r="A66" s="284">
        <v>152</v>
      </c>
      <c r="B66" s="311" t="s">
        <v>32</v>
      </c>
      <c r="C66" s="160">
        <v>181123561</v>
      </c>
      <c r="D66" s="160">
        <v>80908810</v>
      </c>
      <c r="E66" s="160">
        <v>54524928</v>
      </c>
      <c r="F66" s="160">
        <f t="shared" si="7"/>
        <v>45689823</v>
      </c>
      <c r="G66" s="160">
        <v>2209564</v>
      </c>
      <c r="H66" s="283">
        <f t="shared" si="8"/>
        <v>1.2199208031251109E-2</v>
      </c>
      <c r="I66" s="283">
        <f t="shared" si="9"/>
        <v>4.8360091042593881E-2</v>
      </c>
      <c r="J66" s="300"/>
    </row>
    <row r="67" spans="1:10" ht="13.2">
      <c r="A67" s="284">
        <v>173</v>
      </c>
      <c r="B67" s="306" t="s">
        <v>33</v>
      </c>
      <c r="C67" s="160">
        <v>33617299</v>
      </c>
      <c r="D67" s="160">
        <v>19037575</v>
      </c>
      <c r="E67" s="160">
        <v>6349569</v>
      </c>
      <c r="F67" s="160">
        <f t="shared" si="7"/>
        <v>8230155</v>
      </c>
      <c r="G67" s="160">
        <v>95921</v>
      </c>
      <c r="H67" s="283">
        <f t="shared" si="8"/>
        <v>2.85332263011374E-3</v>
      </c>
      <c r="I67" s="283">
        <f t="shared" si="9"/>
        <v>1.1654823025811787E-2</v>
      </c>
      <c r="J67" s="300"/>
    </row>
    <row r="68" spans="1:10" ht="13.2">
      <c r="A68" s="284">
        <v>79</v>
      </c>
      <c r="B68" s="306" t="s">
        <v>133</v>
      </c>
      <c r="C68" s="160">
        <v>32797644</v>
      </c>
      <c r="D68" s="160">
        <v>24283605</v>
      </c>
      <c r="E68" s="160">
        <v>491598</v>
      </c>
      <c r="F68" s="160">
        <f t="shared" si="7"/>
        <v>8022441</v>
      </c>
      <c r="G68" s="160">
        <v>96387</v>
      </c>
      <c r="H68" s="283">
        <f t="shared" si="8"/>
        <v>2.9388391434457912E-3</v>
      </c>
      <c r="I68" s="283">
        <f t="shared" si="9"/>
        <v>1.2014672342245958E-2</v>
      </c>
      <c r="J68" s="300"/>
    </row>
    <row r="69" spans="1:10" ht="13.2">
      <c r="A69" s="286">
        <v>26</v>
      </c>
      <c r="B69" s="306" t="s">
        <v>230</v>
      </c>
      <c r="C69" s="160">
        <v>675707379</v>
      </c>
      <c r="D69" s="160">
        <v>327522739</v>
      </c>
      <c r="E69" s="160">
        <v>177196117</v>
      </c>
      <c r="F69" s="160">
        <f t="shared" si="7"/>
        <v>170988523</v>
      </c>
      <c r="G69" s="160">
        <v>4958034</v>
      </c>
      <c r="H69" s="283">
        <f t="shared" si="8"/>
        <v>7.3375460355894675E-3</v>
      </c>
      <c r="I69" s="283">
        <f t="shared" si="9"/>
        <v>2.8996297020473124E-2</v>
      </c>
      <c r="J69" s="300"/>
    </row>
    <row r="70" spans="1:10" ht="13.2">
      <c r="A70" s="289">
        <v>170</v>
      </c>
      <c r="B70" s="306" t="s">
        <v>231</v>
      </c>
      <c r="C70" s="160">
        <v>1608840057</v>
      </c>
      <c r="D70" s="160">
        <v>655542318</v>
      </c>
      <c r="E70" s="160">
        <v>401330863</v>
      </c>
      <c r="F70" s="160">
        <f t="shared" si="7"/>
        <v>551966876</v>
      </c>
      <c r="G70" s="160">
        <v>15527029</v>
      </c>
      <c r="H70" s="283">
        <f t="shared" si="8"/>
        <v>9.6510706160270604E-3</v>
      </c>
      <c r="I70" s="283">
        <f t="shared" si="9"/>
        <v>2.8130363750305917E-2</v>
      </c>
      <c r="J70" s="300"/>
    </row>
    <row r="71" spans="1:10" ht="13.2">
      <c r="A71" s="284">
        <v>191</v>
      </c>
      <c r="B71" s="306" t="s">
        <v>232</v>
      </c>
      <c r="C71" s="160">
        <v>569816902</v>
      </c>
      <c r="D71" s="160">
        <v>282503015</v>
      </c>
      <c r="E71" s="160">
        <v>135516735</v>
      </c>
      <c r="F71" s="160">
        <f t="shared" si="7"/>
        <v>151797152</v>
      </c>
      <c r="G71" s="160">
        <v>10258251</v>
      </c>
      <c r="H71" s="283">
        <f t="shared" si="8"/>
        <v>1.8002714493014459E-2</v>
      </c>
      <c r="I71" s="283">
        <f t="shared" si="9"/>
        <v>6.7578678946493012E-2</v>
      </c>
      <c r="J71" s="300"/>
    </row>
    <row r="72" spans="1:10" ht="13.2">
      <c r="A72" s="281">
        <v>159</v>
      </c>
      <c r="B72" s="306" t="s">
        <v>233</v>
      </c>
      <c r="C72" s="160">
        <v>1604220493</v>
      </c>
      <c r="D72" s="160">
        <v>851833701</v>
      </c>
      <c r="E72" s="160">
        <v>279240243</v>
      </c>
      <c r="F72" s="160">
        <f t="shared" si="7"/>
        <v>473146549</v>
      </c>
      <c r="G72" s="160">
        <v>16773244</v>
      </c>
      <c r="H72" s="283">
        <f t="shared" si="8"/>
        <v>1.0455697376507707E-2</v>
      </c>
      <c r="I72" s="283">
        <f t="shared" si="9"/>
        <v>3.5450420246011347E-2</v>
      </c>
      <c r="J72" s="300"/>
    </row>
    <row r="73" spans="1:10" ht="13.2">
      <c r="A73" s="284">
        <v>96</v>
      </c>
      <c r="B73" s="311" t="s">
        <v>37</v>
      </c>
      <c r="C73" s="160">
        <v>27956366</v>
      </c>
      <c r="D73" s="160">
        <v>12431417</v>
      </c>
      <c r="E73" s="160">
        <v>5616423</v>
      </c>
      <c r="F73" s="160">
        <f t="shared" si="7"/>
        <v>9908526</v>
      </c>
      <c r="G73" s="160">
        <v>111829</v>
      </c>
      <c r="H73" s="283">
        <f t="shared" si="8"/>
        <v>4.000126482819691E-3</v>
      </c>
      <c r="I73" s="283">
        <f t="shared" si="9"/>
        <v>1.1286138826299693E-2</v>
      </c>
      <c r="J73" s="300"/>
    </row>
    <row r="74" spans="1:10" ht="13.2">
      <c r="A74" s="284">
        <v>186</v>
      </c>
      <c r="B74" s="306" t="s">
        <v>178</v>
      </c>
      <c r="C74" s="160">
        <v>57982978</v>
      </c>
      <c r="D74" s="160">
        <v>19623200</v>
      </c>
      <c r="E74" s="160">
        <v>17657619</v>
      </c>
      <c r="F74" s="160">
        <f>C74-D74-E74</f>
        <v>20702159</v>
      </c>
      <c r="G74" s="160">
        <v>485792</v>
      </c>
      <c r="H74" s="283">
        <f>G74/C74</f>
        <v>8.3781829901872235E-3</v>
      </c>
      <c r="I74" s="283">
        <f t="shared" si="9"/>
        <v>2.346576509242345E-2</v>
      </c>
      <c r="J74" s="300"/>
    </row>
    <row r="75" spans="1:10" ht="13.2">
      <c r="A75" s="286">
        <v>56</v>
      </c>
      <c r="B75" s="306" t="s">
        <v>100</v>
      </c>
      <c r="C75" s="160">
        <v>24684025</v>
      </c>
      <c r="D75" s="160">
        <v>13192032</v>
      </c>
      <c r="E75" s="160">
        <v>472326</v>
      </c>
      <c r="F75" s="160">
        <f>C75-D75-E75</f>
        <v>11019667</v>
      </c>
      <c r="G75" s="160">
        <v>376337</v>
      </c>
      <c r="H75" s="283">
        <f t="shared" ref="H75" si="10">G75/C75</f>
        <v>1.524617642382067E-2</v>
      </c>
      <c r="I75" s="283">
        <f t="shared" si="9"/>
        <v>3.4151394955945581E-2</v>
      </c>
      <c r="J75" s="300"/>
    </row>
    <row r="76" spans="1:10" ht="13.2">
      <c r="A76" s="286"/>
      <c r="B76" s="314"/>
      <c r="C76" s="291"/>
      <c r="D76" s="291"/>
      <c r="E76" s="291"/>
      <c r="F76" s="292"/>
      <c r="G76" s="291"/>
      <c r="H76" s="293"/>
      <c r="I76" s="293"/>
    </row>
    <row r="77" spans="1:10" ht="13.2">
      <c r="A77" s="286"/>
      <c r="B77" s="315" t="s">
        <v>38</v>
      </c>
      <c r="C77" s="295">
        <f>SUM(C62:C75)</f>
        <v>6431470419</v>
      </c>
      <c r="D77" s="295">
        <f>SUM(D62:D75)</f>
        <v>2955284577</v>
      </c>
      <c r="E77" s="295">
        <f>SUM(E62:E75)</f>
        <v>1376474432</v>
      </c>
      <c r="F77" s="295">
        <f>SUM(F62:F76)</f>
        <v>2099711410</v>
      </c>
      <c r="G77" s="295">
        <f>SUM(G62:G75)</f>
        <v>66729271</v>
      </c>
      <c r="H77" s="296">
        <f>G77/C77</f>
        <v>1.0375429979879381E-2</v>
      </c>
      <c r="I77" s="296">
        <f>G77/F77</f>
        <v>3.1780210690953957E-2</v>
      </c>
    </row>
    <row r="78" spans="1:10" ht="13.2">
      <c r="A78" s="316"/>
      <c r="B78" s="317"/>
      <c r="C78" s="318"/>
      <c r="D78" s="318"/>
      <c r="E78" s="318"/>
      <c r="F78" s="318"/>
      <c r="G78" s="318"/>
      <c r="H78" s="317"/>
      <c r="I78" s="317"/>
    </row>
    <row r="79" spans="1:10" ht="13.2">
      <c r="A79" s="286"/>
      <c r="B79" s="313" t="s">
        <v>68</v>
      </c>
      <c r="C79" s="299"/>
      <c r="D79" s="299"/>
      <c r="E79" s="299"/>
      <c r="F79" s="299"/>
      <c r="G79" s="299"/>
      <c r="H79" s="297"/>
      <c r="I79" s="297"/>
      <c r="J79" s="300"/>
    </row>
    <row r="80" spans="1:10" s="272" customFormat="1" ht="13.2">
      <c r="A80" s="286">
        <v>915</v>
      </c>
      <c r="B80" s="319" t="s">
        <v>234</v>
      </c>
      <c r="C80" s="160">
        <v>34252756</v>
      </c>
      <c r="D80" s="160">
        <v>6103052</v>
      </c>
      <c r="E80" s="160">
        <v>20168631</v>
      </c>
      <c r="F80" s="160">
        <f>C80-D80-E80</f>
        <v>7981073</v>
      </c>
      <c r="G80" s="160">
        <v>173932</v>
      </c>
      <c r="H80" s="283">
        <f t="shared" ref="H80:H100" si="11">G80/C80</f>
        <v>5.077897965349124E-3</v>
      </c>
      <c r="I80" s="283">
        <f t="shared" ref="I80:I100" si="12">G80/F80</f>
        <v>2.1793059655011299E-2</v>
      </c>
      <c r="J80" s="300"/>
    </row>
    <row r="81" spans="1:10" ht="13.2">
      <c r="A81" s="286">
        <v>22</v>
      </c>
      <c r="B81" s="319" t="s">
        <v>235</v>
      </c>
      <c r="C81" s="160">
        <v>233108574</v>
      </c>
      <c r="D81" s="160">
        <v>88010801</v>
      </c>
      <c r="E81" s="160">
        <v>50550607</v>
      </c>
      <c r="F81" s="160">
        <f t="shared" ref="F81:F100" si="13">C81-D81-E81</f>
        <v>94547166</v>
      </c>
      <c r="G81" s="160">
        <v>3847632</v>
      </c>
      <c r="H81" s="283">
        <f t="shared" si="11"/>
        <v>1.650575066363711E-2</v>
      </c>
      <c r="I81" s="283">
        <f t="shared" si="12"/>
        <v>4.0695371027831759E-2</v>
      </c>
      <c r="J81" s="300"/>
    </row>
    <row r="82" spans="1:10" ht="13.2">
      <c r="A82" s="286">
        <v>158</v>
      </c>
      <c r="B82" s="319" t="s">
        <v>102</v>
      </c>
      <c r="C82" s="160">
        <v>16879692</v>
      </c>
      <c r="D82" s="160">
        <v>9272022</v>
      </c>
      <c r="E82" s="160">
        <v>2190212</v>
      </c>
      <c r="F82" s="160">
        <f t="shared" si="13"/>
        <v>5417458</v>
      </c>
      <c r="G82" s="160">
        <v>204078</v>
      </c>
      <c r="H82" s="283">
        <f t="shared" si="11"/>
        <v>1.2090149512206739E-2</v>
      </c>
      <c r="I82" s="283">
        <f t="shared" si="12"/>
        <v>3.7670435100742819E-2</v>
      </c>
      <c r="J82" s="300"/>
    </row>
    <row r="83" spans="1:10" ht="13.2">
      <c r="A83" s="286">
        <v>199</v>
      </c>
      <c r="B83" s="319" t="s">
        <v>236</v>
      </c>
      <c r="C83" s="186">
        <v>100630801</v>
      </c>
      <c r="D83" s="187">
        <v>18525363</v>
      </c>
      <c r="E83" s="187">
        <v>57470351</v>
      </c>
      <c r="F83" s="160">
        <f t="shared" si="13"/>
        <v>24635087</v>
      </c>
      <c r="G83" s="160">
        <v>561969</v>
      </c>
      <c r="H83" s="283">
        <f t="shared" si="11"/>
        <v>5.5844631506013747E-3</v>
      </c>
      <c r="I83" s="283">
        <f t="shared" si="12"/>
        <v>2.2811731900926512E-2</v>
      </c>
      <c r="J83" s="300"/>
    </row>
    <row r="84" spans="1:10" ht="13.2">
      <c r="A84" s="286">
        <v>102</v>
      </c>
      <c r="B84" s="319" t="s">
        <v>237</v>
      </c>
      <c r="C84" s="160">
        <v>575960865</v>
      </c>
      <c r="D84" s="160">
        <v>261675642</v>
      </c>
      <c r="E84" s="160">
        <v>138683455</v>
      </c>
      <c r="F84" s="160">
        <f t="shared" si="13"/>
        <v>175601768</v>
      </c>
      <c r="G84" s="160">
        <v>1374246</v>
      </c>
      <c r="H84" s="283">
        <f t="shared" si="11"/>
        <v>2.3860058617003431E-3</v>
      </c>
      <c r="I84" s="283">
        <f t="shared" si="12"/>
        <v>7.8259234838683397E-3</v>
      </c>
      <c r="J84" s="300"/>
    </row>
    <row r="85" spans="1:10" ht="13.2">
      <c r="A85" s="286">
        <v>45</v>
      </c>
      <c r="B85" s="320" t="s">
        <v>40</v>
      </c>
      <c r="C85" s="160">
        <v>19477007</v>
      </c>
      <c r="D85" s="160">
        <v>7915241</v>
      </c>
      <c r="E85" s="160">
        <v>6125736</v>
      </c>
      <c r="F85" s="160">
        <f t="shared" si="13"/>
        <v>5436030</v>
      </c>
      <c r="G85" s="160">
        <v>57605</v>
      </c>
      <c r="H85" s="283">
        <f t="shared" si="11"/>
        <v>2.9575899418221702E-3</v>
      </c>
      <c r="I85" s="283">
        <f t="shared" si="12"/>
        <v>1.0596887802311614E-2</v>
      </c>
      <c r="J85" s="300"/>
    </row>
    <row r="86" spans="1:10" ht="13.2">
      <c r="A86" s="286">
        <v>168</v>
      </c>
      <c r="B86" s="319" t="s">
        <v>290</v>
      </c>
      <c r="C86" s="160">
        <v>659632746</v>
      </c>
      <c r="D86" s="160">
        <v>359905146</v>
      </c>
      <c r="E86" s="160">
        <v>121505993</v>
      </c>
      <c r="F86" s="160">
        <f t="shared" si="13"/>
        <v>178221607</v>
      </c>
      <c r="G86" s="160">
        <v>5302615</v>
      </c>
      <c r="H86" s="283">
        <f t="shared" si="11"/>
        <v>8.0387382708862667E-3</v>
      </c>
      <c r="I86" s="283">
        <f t="shared" si="12"/>
        <v>2.9752930013699181E-2</v>
      </c>
      <c r="J86" s="300"/>
    </row>
    <row r="87" spans="1:10" s="272" customFormat="1" ht="13.2">
      <c r="A87" s="321">
        <v>205</v>
      </c>
      <c r="B87" s="322" t="s">
        <v>239</v>
      </c>
      <c r="C87" s="193" t="s">
        <v>176</v>
      </c>
      <c r="D87" s="193"/>
      <c r="E87" s="193"/>
      <c r="F87" s="304">
        <f t="shared" si="13"/>
        <v>0</v>
      </c>
      <c r="G87" s="304"/>
      <c r="H87" s="305"/>
      <c r="I87" s="305"/>
      <c r="J87" s="300"/>
    </row>
    <row r="88" spans="1:10" s="272" customFormat="1" ht="13.2">
      <c r="A88" s="321">
        <v>150</v>
      </c>
      <c r="B88" s="319" t="s">
        <v>41</v>
      </c>
      <c r="C88" s="160">
        <v>34226660</v>
      </c>
      <c r="D88" s="160">
        <v>12261245</v>
      </c>
      <c r="E88" s="160">
        <v>10292945</v>
      </c>
      <c r="F88" s="160">
        <f>C88-D88-E88</f>
        <v>11672470</v>
      </c>
      <c r="G88" s="160">
        <v>162685</v>
      </c>
      <c r="H88" s="283">
        <f t="shared" si="11"/>
        <v>4.7531660991753212E-3</v>
      </c>
      <c r="I88" s="283">
        <f t="shared" si="12"/>
        <v>1.3937495662871698E-2</v>
      </c>
      <c r="J88" s="300"/>
    </row>
    <row r="89" spans="1:10" s="272" customFormat="1" ht="13.2">
      <c r="A89" s="321">
        <v>140</v>
      </c>
      <c r="B89" s="320" t="s">
        <v>119</v>
      </c>
      <c r="C89" s="160">
        <v>119500425</v>
      </c>
      <c r="D89" s="160">
        <v>41358400</v>
      </c>
      <c r="E89" s="160">
        <v>19102603</v>
      </c>
      <c r="F89" s="160">
        <f t="shared" si="13"/>
        <v>59039422</v>
      </c>
      <c r="G89" s="160">
        <v>638704</v>
      </c>
      <c r="H89" s="283">
        <f t="shared" si="11"/>
        <v>5.3447843386331051E-3</v>
      </c>
      <c r="I89" s="283">
        <f t="shared" si="12"/>
        <v>1.081826309207431E-2</v>
      </c>
      <c r="J89" s="300"/>
    </row>
    <row r="90" spans="1:10" s="272" customFormat="1" ht="13.2">
      <c r="A90" s="321">
        <v>165</v>
      </c>
      <c r="B90" s="319" t="s">
        <v>44</v>
      </c>
      <c r="C90" s="160">
        <v>42956753</v>
      </c>
      <c r="D90" s="160">
        <v>16548757</v>
      </c>
      <c r="E90" s="160">
        <v>9670359</v>
      </c>
      <c r="F90" s="160">
        <f t="shared" si="13"/>
        <v>16737637</v>
      </c>
      <c r="G90" s="160">
        <v>376248</v>
      </c>
      <c r="H90" s="283">
        <f t="shared" si="11"/>
        <v>8.7587625628966874E-3</v>
      </c>
      <c r="I90" s="283">
        <f t="shared" si="12"/>
        <v>2.2479158796429866E-2</v>
      </c>
      <c r="J90" s="300"/>
    </row>
    <row r="91" spans="1:10" s="272" customFormat="1" ht="13.2">
      <c r="A91" s="321">
        <v>147</v>
      </c>
      <c r="B91" s="320" t="s">
        <v>47</v>
      </c>
      <c r="C91" s="160">
        <v>66943002</v>
      </c>
      <c r="D91" s="160">
        <v>28559460</v>
      </c>
      <c r="E91" s="160">
        <v>20408544</v>
      </c>
      <c r="F91" s="160">
        <f t="shared" si="13"/>
        <v>17974998</v>
      </c>
      <c r="G91" s="160">
        <v>742731</v>
      </c>
      <c r="H91" s="283">
        <f t="shared" si="11"/>
        <v>1.1094975991665267E-2</v>
      </c>
      <c r="I91" s="283">
        <f t="shared" si="12"/>
        <v>4.1320227128815258E-2</v>
      </c>
      <c r="J91" s="300"/>
    </row>
    <row r="92" spans="1:10" s="272" customFormat="1" ht="13.2">
      <c r="A92" s="321">
        <v>107</v>
      </c>
      <c r="B92" s="320" t="s">
        <v>48</v>
      </c>
      <c r="C92" s="160">
        <v>37526542</v>
      </c>
      <c r="D92" s="160">
        <v>16836065</v>
      </c>
      <c r="E92" s="160">
        <v>11279723</v>
      </c>
      <c r="F92" s="160">
        <f t="shared" si="13"/>
        <v>9410754</v>
      </c>
      <c r="G92" s="160">
        <v>298083</v>
      </c>
      <c r="H92" s="283">
        <f t="shared" si="11"/>
        <v>7.9432578679911412E-3</v>
      </c>
      <c r="I92" s="283">
        <f t="shared" si="12"/>
        <v>3.1674720219017523E-2</v>
      </c>
      <c r="J92" s="300"/>
    </row>
    <row r="93" spans="1:10" s="272" customFormat="1" ht="13.2">
      <c r="A93" s="323">
        <v>46</v>
      </c>
      <c r="B93" s="324" t="s">
        <v>179</v>
      </c>
      <c r="C93" s="186">
        <v>91280329</v>
      </c>
      <c r="D93" s="187">
        <v>28251241</v>
      </c>
      <c r="E93" s="187">
        <v>29432965</v>
      </c>
      <c r="F93" s="160">
        <f t="shared" si="13"/>
        <v>33596123</v>
      </c>
      <c r="G93" s="160">
        <v>1391827</v>
      </c>
      <c r="H93" s="283">
        <f t="shared" si="11"/>
        <v>1.5247830668971406E-2</v>
      </c>
      <c r="I93" s="283">
        <f t="shared" si="12"/>
        <v>4.1428202891149075E-2</v>
      </c>
    </row>
    <row r="94" spans="1:10" s="272" customFormat="1" ht="13.2">
      <c r="A94" s="321">
        <v>161</v>
      </c>
      <c r="B94" s="319" t="s">
        <v>240</v>
      </c>
      <c r="C94" s="160">
        <v>1433385271</v>
      </c>
      <c r="D94" s="160">
        <v>573018800</v>
      </c>
      <c r="E94" s="160">
        <v>323485049</v>
      </c>
      <c r="F94" s="160">
        <f t="shared" si="13"/>
        <v>536881422</v>
      </c>
      <c r="G94" s="160">
        <v>14547155</v>
      </c>
      <c r="H94" s="283">
        <f t="shared" si="11"/>
        <v>1.0148810158940164E-2</v>
      </c>
      <c r="I94" s="283">
        <f t="shared" si="12"/>
        <v>2.7095657260422023E-2</v>
      </c>
    </row>
    <row r="95" spans="1:10" s="272" customFormat="1" ht="13.2">
      <c r="A95" s="321">
        <v>129</v>
      </c>
      <c r="B95" s="325" t="s">
        <v>50</v>
      </c>
      <c r="C95" s="193" t="s">
        <v>176</v>
      </c>
      <c r="D95" s="196"/>
      <c r="E95" s="196"/>
      <c r="F95" s="304">
        <f t="shared" si="13"/>
        <v>0</v>
      </c>
      <c r="G95" s="304"/>
      <c r="H95" s="305"/>
      <c r="I95" s="305"/>
    </row>
    <row r="96" spans="1:10" s="272" customFormat="1" ht="13.2">
      <c r="A96" s="321">
        <v>78</v>
      </c>
      <c r="B96" s="320" t="s">
        <v>51</v>
      </c>
      <c r="C96" s="160">
        <v>186248139</v>
      </c>
      <c r="D96" s="160">
        <v>56129769</v>
      </c>
      <c r="E96" s="160">
        <v>11370476</v>
      </c>
      <c r="F96" s="160">
        <f t="shared" si="13"/>
        <v>118747894</v>
      </c>
      <c r="G96" s="160">
        <v>3081965</v>
      </c>
      <c r="H96" s="283">
        <f t="shared" si="11"/>
        <v>1.6547628430263132E-2</v>
      </c>
      <c r="I96" s="283">
        <f t="shared" si="12"/>
        <v>2.5953849758379714E-2</v>
      </c>
    </row>
    <row r="97" spans="1:10" s="272" customFormat="1" ht="13.2">
      <c r="A97" s="321">
        <v>198</v>
      </c>
      <c r="B97" s="322" t="s">
        <v>52</v>
      </c>
      <c r="C97" s="193" t="s">
        <v>176</v>
      </c>
      <c r="D97" s="193"/>
      <c r="E97" s="193"/>
      <c r="F97" s="304">
        <f t="shared" si="13"/>
        <v>0</v>
      </c>
      <c r="G97" s="304"/>
      <c r="H97" s="305"/>
      <c r="I97" s="305"/>
    </row>
    <row r="98" spans="1:10" ht="13.2">
      <c r="A98" s="286">
        <v>23</v>
      </c>
      <c r="B98" s="320" t="s">
        <v>180</v>
      </c>
      <c r="C98" s="160">
        <v>19694182</v>
      </c>
      <c r="D98" s="160">
        <v>6573174</v>
      </c>
      <c r="E98" s="160">
        <v>1598572</v>
      </c>
      <c r="F98" s="160">
        <f t="shared" si="13"/>
        <v>11522436</v>
      </c>
      <c r="G98" s="160">
        <v>363876</v>
      </c>
      <c r="H98" s="283">
        <f t="shared" si="11"/>
        <v>1.8476319554678634E-2</v>
      </c>
      <c r="I98" s="283">
        <f t="shared" si="12"/>
        <v>3.1579780525576362E-2</v>
      </c>
    </row>
    <row r="99" spans="1:10" ht="13.2">
      <c r="A99" s="286">
        <v>39</v>
      </c>
      <c r="B99" s="319" t="s">
        <v>241</v>
      </c>
      <c r="C99" s="160">
        <v>489223045</v>
      </c>
      <c r="D99" s="160">
        <v>191453319</v>
      </c>
      <c r="E99" s="160">
        <v>118914861</v>
      </c>
      <c r="F99" s="160">
        <f t="shared" si="13"/>
        <v>178854865</v>
      </c>
      <c r="G99" s="160">
        <v>3018675</v>
      </c>
      <c r="H99" s="283">
        <f t="shared" si="11"/>
        <v>6.1703450621382726E-3</v>
      </c>
      <c r="I99" s="283">
        <f t="shared" si="12"/>
        <v>1.6877790827775359E-2</v>
      </c>
    </row>
    <row r="100" spans="1:10" ht="13.2">
      <c r="A100" s="286">
        <v>58</v>
      </c>
      <c r="B100" s="320" t="s">
        <v>53</v>
      </c>
      <c r="C100" s="160">
        <v>939156729</v>
      </c>
      <c r="D100" s="160">
        <v>403809128</v>
      </c>
      <c r="E100" s="160">
        <v>250508938</v>
      </c>
      <c r="F100" s="160">
        <f t="shared" si="13"/>
        <v>284838663</v>
      </c>
      <c r="G100" s="160">
        <v>7466519</v>
      </c>
      <c r="H100" s="283">
        <f t="shared" si="11"/>
        <v>7.9502374517938425E-3</v>
      </c>
      <c r="I100" s="283">
        <f t="shared" si="12"/>
        <v>2.6213151407749727E-2</v>
      </c>
    </row>
    <row r="101" spans="1:10" ht="13.2">
      <c r="A101" s="286"/>
      <c r="B101" s="314"/>
      <c r="C101" s="291"/>
      <c r="D101" s="291"/>
      <c r="E101" s="291"/>
      <c r="F101" s="292"/>
      <c r="G101" s="291"/>
      <c r="H101" s="293"/>
      <c r="I101" s="293"/>
    </row>
    <row r="102" spans="1:10" ht="13.2">
      <c r="A102" s="286"/>
      <c r="B102" s="315" t="s">
        <v>54</v>
      </c>
      <c r="C102" s="295">
        <f>SUM(C80:C100)</f>
        <v>5100083518</v>
      </c>
      <c r="D102" s="295">
        <f>SUM(D80:D100)</f>
        <v>2126206625</v>
      </c>
      <c r="E102" s="295">
        <f>SUM(E80:E100)</f>
        <v>1202760020</v>
      </c>
      <c r="F102" s="295">
        <f>SUM(F80:F100)</f>
        <v>1771116873</v>
      </c>
      <c r="G102" s="295">
        <f>SUM(G80:G100)</f>
        <v>43610545</v>
      </c>
      <c r="H102" s="296">
        <f>G102/C102</f>
        <v>8.5509472239195597E-3</v>
      </c>
      <c r="I102" s="296">
        <f>G102/F102</f>
        <v>2.4623188714887254E-2</v>
      </c>
    </row>
    <row r="103" spans="1:10" ht="13.2">
      <c r="A103" s="341"/>
      <c r="B103" s="342"/>
      <c r="C103" s="342"/>
      <c r="D103" s="342"/>
      <c r="E103" s="342"/>
      <c r="F103" s="342"/>
      <c r="G103" s="342"/>
      <c r="H103" s="342"/>
      <c r="I103" s="342"/>
      <c r="J103" s="310"/>
    </row>
    <row r="104" spans="1:10" ht="13.8">
      <c r="A104" s="341" t="s">
        <v>0</v>
      </c>
      <c r="B104" s="343" t="s">
        <v>185</v>
      </c>
      <c r="C104" s="343"/>
      <c r="D104" s="343"/>
      <c r="E104" s="343"/>
      <c r="F104" s="343"/>
      <c r="G104" s="343"/>
      <c r="H104" s="343"/>
      <c r="I104" s="343"/>
    </row>
    <row r="105" spans="1:10" ht="14.4" thickBot="1">
      <c r="A105" s="285"/>
      <c r="B105" s="344" t="s">
        <v>286</v>
      </c>
      <c r="C105" s="344"/>
      <c r="D105" s="344"/>
      <c r="E105" s="344"/>
      <c r="F105" s="344"/>
      <c r="G105" s="344"/>
      <c r="H105" s="344"/>
      <c r="I105" s="344"/>
    </row>
    <row r="106" spans="1:10" ht="13.8" thickBot="1">
      <c r="A106" s="273"/>
      <c r="B106" s="335" t="s">
        <v>187</v>
      </c>
      <c r="C106" s="336"/>
      <c r="D106" s="336"/>
      <c r="E106" s="336"/>
      <c r="F106" s="336"/>
      <c r="G106" s="336"/>
      <c r="H106" s="336"/>
      <c r="I106" s="337"/>
    </row>
    <row r="107" spans="1:10" ht="92.4">
      <c r="A107" s="274" t="s">
        <v>188</v>
      </c>
      <c r="B107" s="275" t="s">
        <v>189</v>
      </c>
      <c r="C107" s="276" t="s">
        <v>190</v>
      </c>
      <c r="D107" s="276" t="s">
        <v>191</v>
      </c>
      <c r="E107" s="276" t="s">
        <v>192</v>
      </c>
      <c r="F107" s="276" t="s">
        <v>193</v>
      </c>
      <c r="G107" s="277" t="s">
        <v>194</v>
      </c>
      <c r="H107" s="276" t="s">
        <v>287</v>
      </c>
      <c r="I107" s="276" t="s">
        <v>196</v>
      </c>
    </row>
    <row r="108" spans="1:10" ht="13.2">
      <c r="A108" s="278"/>
      <c r="B108" s="301" t="s">
        <v>147</v>
      </c>
      <c r="C108" s="299"/>
      <c r="D108" s="299"/>
      <c r="E108" s="299"/>
      <c r="F108" s="299"/>
      <c r="G108" s="299"/>
      <c r="H108" s="297"/>
      <c r="I108" s="297"/>
    </row>
    <row r="109" spans="1:10" ht="13.2">
      <c r="A109" s="326">
        <v>43</v>
      </c>
      <c r="B109" s="327" t="s">
        <v>291</v>
      </c>
      <c r="C109" s="160">
        <v>146145896</v>
      </c>
      <c r="D109" s="160">
        <v>57432415</v>
      </c>
      <c r="E109" s="160">
        <v>32272011</v>
      </c>
      <c r="F109" s="160">
        <f>C109-D109-E109</f>
        <v>56441470</v>
      </c>
      <c r="G109" s="160">
        <v>2306608</v>
      </c>
      <c r="H109" s="283">
        <f>G109/C109</f>
        <v>1.5782913260869124E-2</v>
      </c>
      <c r="I109" s="283">
        <f>G109/F109</f>
        <v>4.0867255937876885E-2</v>
      </c>
    </row>
    <row r="110" spans="1:10" ht="13.2">
      <c r="A110" s="326">
        <v>37</v>
      </c>
      <c r="B110" s="319" t="s">
        <v>243</v>
      </c>
      <c r="C110" s="186">
        <v>1167493910</v>
      </c>
      <c r="D110" s="187">
        <v>579593059</v>
      </c>
      <c r="E110" s="187">
        <v>260050939</v>
      </c>
      <c r="F110" s="160">
        <f t="shared" ref="F110:F129" si="14">C110-D110-E110</f>
        <v>327849912</v>
      </c>
      <c r="G110" s="160">
        <v>2361694</v>
      </c>
      <c r="H110" s="283">
        <f t="shared" ref="H110:H128" si="15">G110/C110</f>
        <v>2.022874791698057E-3</v>
      </c>
      <c r="I110" s="283">
        <f t="shared" ref="I110:I128" si="16">G110/F110</f>
        <v>7.2035828394549032E-3</v>
      </c>
    </row>
    <row r="111" spans="1:10" s="272" customFormat="1" ht="13.2">
      <c r="A111" s="328">
        <v>180</v>
      </c>
      <c r="B111" s="319" t="s">
        <v>244</v>
      </c>
      <c r="C111" s="160">
        <v>509116270</v>
      </c>
      <c r="D111" s="160">
        <v>228012615</v>
      </c>
      <c r="E111" s="160">
        <v>112887090</v>
      </c>
      <c r="F111" s="160">
        <f t="shared" si="14"/>
        <v>168216565</v>
      </c>
      <c r="G111" s="160">
        <v>2069346</v>
      </c>
      <c r="H111" s="283">
        <f t="shared" si="15"/>
        <v>4.0645843040922657E-3</v>
      </c>
      <c r="I111" s="283">
        <f t="shared" si="16"/>
        <v>1.2301677899557632E-2</v>
      </c>
    </row>
    <row r="112" spans="1:10" s="272" customFormat="1" ht="13.2">
      <c r="A112" s="328">
        <v>141</v>
      </c>
      <c r="B112" s="329" t="s">
        <v>55</v>
      </c>
      <c r="C112" s="330">
        <v>14661464</v>
      </c>
      <c r="D112" s="184">
        <v>6091612</v>
      </c>
      <c r="E112" s="184">
        <v>2587373</v>
      </c>
      <c r="F112" s="160">
        <f t="shared" si="14"/>
        <v>5982479</v>
      </c>
      <c r="G112" s="160">
        <v>44389</v>
      </c>
      <c r="H112" s="283">
        <f t="shared" si="15"/>
        <v>3.0275966983924663E-3</v>
      </c>
      <c r="I112" s="283">
        <f t="shared" si="16"/>
        <v>7.419833818054355E-3</v>
      </c>
    </row>
    <row r="113" spans="1:9" s="272" customFormat="1" ht="13.2">
      <c r="A113" s="328">
        <v>111</v>
      </c>
      <c r="B113" s="319" t="s">
        <v>105</v>
      </c>
      <c r="C113" s="160">
        <v>10600417</v>
      </c>
      <c r="D113" s="160">
        <v>3980772</v>
      </c>
      <c r="E113" s="160">
        <v>1587868</v>
      </c>
      <c r="F113" s="160">
        <f t="shared" si="14"/>
        <v>5031777</v>
      </c>
      <c r="G113" s="160">
        <v>26008</v>
      </c>
      <c r="H113" s="283">
        <f t="shared" si="15"/>
        <v>2.4534883863531029E-3</v>
      </c>
      <c r="I113" s="283">
        <f t="shared" si="16"/>
        <v>5.1687505229265924E-3</v>
      </c>
    </row>
    <row r="114" spans="1:9" s="272" customFormat="1" ht="13.2">
      <c r="A114" s="331">
        <v>167</v>
      </c>
      <c r="B114" s="325" t="s">
        <v>56</v>
      </c>
      <c r="C114" s="193" t="s">
        <v>176</v>
      </c>
      <c r="D114" s="196"/>
      <c r="E114" s="196"/>
      <c r="F114" s="304">
        <f t="shared" si="14"/>
        <v>0</v>
      </c>
      <c r="G114" s="304"/>
      <c r="H114" s="305"/>
      <c r="I114" s="305"/>
    </row>
    <row r="115" spans="1:9" s="272" customFormat="1" ht="13.2">
      <c r="A115" s="328">
        <v>82</v>
      </c>
      <c r="B115" s="322" t="s">
        <v>57</v>
      </c>
      <c r="C115" s="193" t="s">
        <v>176</v>
      </c>
      <c r="D115" s="304"/>
      <c r="E115" s="304"/>
      <c r="F115" s="304">
        <f t="shared" si="14"/>
        <v>0</v>
      </c>
      <c r="G115" s="304"/>
      <c r="H115" s="305"/>
      <c r="I115" s="305"/>
    </row>
    <row r="116" spans="1:9" s="272" customFormat="1" ht="13.2">
      <c r="A116" s="328">
        <v>137</v>
      </c>
      <c r="B116" s="319" t="s">
        <v>106</v>
      </c>
      <c r="C116" s="186">
        <v>19263993</v>
      </c>
      <c r="D116" s="187">
        <v>10190286</v>
      </c>
      <c r="E116" s="187">
        <v>4041689</v>
      </c>
      <c r="F116" s="160">
        <f t="shared" si="14"/>
        <v>5032018</v>
      </c>
      <c r="G116" s="160">
        <v>200103</v>
      </c>
      <c r="H116" s="283">
        <f t="shared" si="15"/>
        <v>1.0387410335956828E-2</v>
      </c>
      <c r="I116" s="283">
        <f t="shared" si="16"/>
        <v>3.9765954732276391E-2</v>
      </c>
    </row>
    <row r="117" spans="1:9" s="272" customFormat="1" ht="13.2">
      <c r="A117" s="328">
        <v>21</v>
      </c>
      <c r="B117" s="309" t="s">
        <v>58</v>
      </c>
      <c r="C117" s="186">
        <v>41779985</v>
      </c>
      <c r="D117" s="187">
        <v>17279144</v>
      </c>
      <c r="E117" s="187">
        <v>13141722</v>
      </c>
      <c r="F117" s="160">
        <f t="shared" si="14"/>
        <v>11359119</v>
      </c>
      <c r="G117" s="160">
        <v>431044</v>
      </c>
      <c r="H117" s="283">
        <f t="shared" si="15"/>
        <v>1.0316997480970853E-2</v>
      </c>
      <c r="I117" s="283">
        <f t="shared" si="16"/>
        <v>3.7946956977913518E-2</v>
      </c>
    </row>
    <row r="118" spans="1:9" s="272" customFormat="1" ht="13.2">
      <c r="A118" s="328">
        <v>80</v>
      </c>
      <c r="B118" s="320" t="s">
        <v>59</v>
      </c>
      <c r="C118" s="186">
        <v>5510518</v>
      </c>
      <c r="D118" s="187">
        <v>1134898</v>
      </c>
      <c r="E118" s="187">
        <v>1655237</v>
      </c>
      <c r="F118" s="160">
        <f t="shared" si="14"/>
        <v>2720383</v>
      </c>
      <c r="G118" s="160">
        <v>26613</v>
      </c>
      <c r="H118" s="283">
        <f t="shared" si="15"/>
        <v>4.8294915287455734E-3</v>
      </c>
      <c r="I118" s="283">
        <f t="shared" si="16"/>
        <v>9.7828136699869093E-3</v>
      </c>
    </row>
    <row r="119" spans="1:9" s="272" customFormat="1" ht="13.2">
      <c r="A119" s="328">
        <v>125</v>
      </c>
      <c r="B119" s="325" t="s">
        <v>60</v>
      </c>
      <c r="C119" s="193" t="s">
        <v>176</v>
      </c>
      <c r="D119" s="193"/>
      <c r="E119" s="193"/>
      <c r="F119" s="304">
        <f t="shared" si="14"/>
        <v>0</v>
      </c>
      <c r="G119" s="304"/>
      <c r="H119" s="305"/>
      <c r="I119" s="305"/>
    </row>
    <row r="120" spans="1:9" s="272" customFormat="1" ht="13.2">
      <c r="A120" s="331">
        <v>139</v>
      </c>
      <c r="B120" s="319" t="s">
        <v>245</v>
      </c>
      <c r="C120" s="160">
        <v>626691910</v>
      </c>
      <c r="D120" s="160">
        <v>273588615</v>
      </c>
      <c r="E120" s="160">
        <v>170435568</v>
      </c>
      <c r="F120" s="160">
        <f t="shared" si="14"/>
        <v>182667727</v>
      </c>
      <c r="G120" s="160">
        <v>9471514</v>
      </c>
      <c r="H120" s="283">
        <f t="shared" si="15"/>
        <v>1.511350928401166E-2</v>
      </c>
      <c r="I120" s="283">
        <f t="shared" si="16"/>
        <v>5.1851053032482303E-2</v>
      </c>
    </row>
    <row r="121" spans="1:9" s="272" customFormat="1" ht="13.2">
      <c r="A121" s="331">
        <v>193</v>
      </c>
      <c r="B121" s="319" t="s">
        <v>246</v>
      </c>
      <c r="C121" s="160">
        <v>99762218</v>
      </c>
      <c r="D121" s="160">
        <v>48013172</v>
      </c>
      <c r="E121" s="160">
        <v>24124597</v>
      </c>
      <c r="F121" s="160">
        <f t="shared" si="14"/>
        <v>27624449</v>
      </c>
      <c r="G121" s="160">
        <v>1581675</v>
      </c>
      <c r="H121" s="283">
        <f t="shared" si="15"/>
        <v>1.5854449025982962E-2</v>
      </c>
      <c r="I121" s="283">
        <f t="shared" si="16"/>
        <v>5.7256345637880415E-2</v>
      </c>
    </row>
    <row r="122" spans="1:9" s="272" customFormat="1" ht="13.2">
      <c r="A122" s="328">
        <v>162</v>
      </c>
      <c r="B122" s="319" t="s">
        <v>247</v>
      </c>
      <c r="C122" s="160">
        <v>2255877755</v>
      </c>
      <c r="D122" s="160">
        <v>933228736</v>
      </c>
      <c r="E122" s="160">
        <v>573059032</v>
      </c>
      <c r="F122" s="160">
        <f t="shared" si="14"/>
        <v>749589987</v>
      </c>
      <c r="G122" s="160">
        <v>24730105</v>
      </c>
      <c r="H122" s="283">
        <f t="shared" si="15"/>
        <v>1.0962519997011097E-2</v>
      </c>
      <c r="I122" s="283">
        <f t="shared" si="16"/>
        <v>3.2991509263583588E-2</v>
      </c>
    </row>
    <row r="123" spans="1:9" s="272" customFormat="1" ht="13.2">
      <c r="A123" s="331">
        <v>194</v>
      </c>
      <c r="B123" s="319" t="s">
        <v>248</v>
      </c>
      <c r="C123" s="160">
        <v>41031348</v>
      </c>
      <c r="D123" s="160">
        <v>20767469</v>
      </c>
      <c r="E123" s="160">
        <v>11902543</v>
      </c>
      <c r="F123" s="160">
        <f t="shared" si="14"/>
        <v>8361336</v>
      </c>
      <c r="G123" s="160">
        <v>584343</v>
      </c>
      <c r="H123" s="283">
        <f t="shared" si="15"/>
        <v>1.424137954229532E-2</v>
      </c>
      <c r="I123" s="283">
        <f t="shared" si="16"/>
        <v>6.9886319602513278E-2</v>
      </c>
    </row>
    <row r="124" spans="1:9" s="272" customFormat="1" ht="13.2">
      <c r="A124" s="328">
        <v>50</v>
      </c>
      <c r="B124" s="319" t="s">
        <v>249</v>
      </c>
      <c r="C124" s="160">
        <v>408539589</v>
      </c>
      <c r="D124" s="160">
        <v>210240526</v>
      </c>
      <c r="E124" s="160">
        <v>64911132</v>
      </c>
      <c r="F124" s="160">
        <f t="shared" si="14"/>
        <v>133387931</v>
      </c>
      <c r="G124" s="160">
        <v>6226551</v>
      </c>
      <c r="H124" s="283">
        <f t="shared" si="15"/>
        <v>1.5240997855901793E-2</v>
      </c>
      <c r="I124" s="283">
        <f t="shared" si="16"/>
        <v>4.6680017849590902E-2</v>
      </c>
    </row>
    <row r="125" spans="1:9" s="272" customFormat="1" ht="13.2">
      <c r="A125" s="328">
        <v>172</v>
      </c>
      <c r="B125" s="320" t="s">
        <v>89</v>
      </c>
      <c r="C125" s="160">
        <v>98855020</v>
      </c>
      <c r="D125" s="160">
        <v>34650235</v>
      </c>
      <c r="E125" s="160">
        <v>11965075</v>
      </c>
      <c r="F125" s="160">
        <f t="shared" si="14"/>
        <v>52239710</v>
      </c>
      <c r="G125" s="160">
        <v>385497</v>
      </c>
      <c r="H125" s="283">
        <f t="shared" si="15"/>
        <v>3.8996198675595836E-3</v>
      </c>
      <c r="I125" s="283">
        <f t="shared" si="16"/>
        <v>7.3793862944491846E-3</v>
      </c>
    </row>
    <row r="126" spans="1:9" s="272" customFormat="1" ht="13.2">
      <c r="A126" s="332">
        <v>157</v>
      </c>
      <c r="B126" s="320" t="s">
        <v>61</v>
      </c>
      <c r="C126" s="160">
        <v>70399379</v>
      </c>
      <c r="D126" s="160">
        <v>39812985</v>
      </c>
      <c r="E126" s="160">
        <v>10809221</v>
      </c>
      <c r="F126" s="160">
        <f t="shared" si="14"/>
        <v>19777173</v>
      </c>
      <c r="G126" s="160">
        <v>270257</v>
      </c>
      <c r="H126" s="283">
        <f t="shared" si="15"/>
        <v>3.8389117040364801E-3</v>
      </c>
      <c r="I126" s="283">
        <f t="shared" si="16"/>
        <v>1.3665097635541744E-2</v>
      </c>
    </row>
    <row r="127" spans="1:9" s="272" customFormat="1" ht="13.2">
      <c r="A127" s="332">
        <v>42</v>
      </c>
      <c r="B127" s="319" t="s">
        <v>250</v>
      </c>
      <c r="C127" s="160">
        <v>35017530</v>
      </c>
      <c r="D127" s="160">
        <v>0</v>
      </c>
      <c r="E127" s="160">
        <v>15309125</v>
      </c>
      <c r="F127" s="160">
        <f t="shared" si="14"/>
        <v>19708405</v>
      </c>
      <c r="G127" s="160">
        <v>3448819</v>
      </c>
      <c r="H127" s="283">
        <f t="shared" si="15"/>
        <v>9.8488357117135328E-2</v>
      </c>
      <c r="I127" s="283">
        <f t="shared" si="16"/>
        <v>0.17499229389694396</v>
      </c>
    </row>
    <row r="128" spans="1:9" ht="13.2">
      <c r="A128" s="332">
        <v>108</v>
      </c>
      <c r="B128" s="319" t="s">
        <v>126</v>
      </c>
      <c r="C128" s="160">
        <v>119527461</v>
      </c>
      <c r="D128" s="160">
        <v>65999793</v>
      </c>
      <c r="E128" s="160">
        <v>12123996</v>
      </c>
      <c r="F128" s="160">
        <f t="shared" si="14"/>
        <v>41403672</v>
      </c>
      <c r="G128" s="160">
        <v>1040211</v>
      </c>
      <c r="H128" s="283">
        <f t="shared" si="15"/>
        <v>8.7026946887125804E-3</v>
      </c>
      <c r="I128" s="283">
        <f t="shared" si="16"/>
        <v>2.5123641207475511E-2</v>
      </c>
    </row>
    <row r="129" spans="1:9" ht="13.2">
      <c r="A129" s="326">
        <v>153</v>
      </c>
      <c r="B129" s="333" t="s">
        <v>117</v>
      </c>
      <c r="C129" s="193" t="s">
        <v>176</v>
      </c>
      <c r="D129" s="304"/>
      <c r="E129" s="304"/>
      <c r="F129" s="304">
        <f t="shared" si="14"/>
        <v>0</v>
      </c>
      <c r="G129" s="304"/>
      <c r="H129" s="305"/>
      <c r="I129" s="305"/>
    </row>
    <row r="130" spans="1:9" ht="13.2">
      <c r="A130" s="319"/>
      <c r="B130" s="314"/>
      <c r="C130" s="291"/>
      <c r="D130" s="291"/>
      <c r="E130" s="291"/>
      <c r="F130" s="292"/>
      <c r="G130" s="291"/>
      <c r="H130" s="293"/>
      <c r="I130" s="293"/>
    </row>
    <row r="131" spans="1:9" ht="13.2">
      <c r="A131" s="319"/>
      <c r="B131" s="315" t="s">
        <v>63</v>
      </c>
      <c r="C131" s="295">
        <f>SUM(C109:C129)</f>
        <v>5670274663</v>
      </c>
      <c r="D131" s="295">
        <f>SUM(D109:D129)</f>
        <v>2530016332</v>
      </c>
      <c r="E131" s="295">
        <f>SUM(E109:E129)</f>
        <v>1322864218</v>
      </c>
      <c r="F131" s="295">
        <f>SUM(F109:F129)</f>
        <v>1817394113</v>
      </c>
      <c r="G131" s="295">
        <f>SUM(G109:G129)</f>
        <v>55204777</v>
      </c>
      <c r="H131" s="296">
        <f>G131/C131</f>
        <v>9.7358206226279241E-3</v>
      </c>
      <c r="I131" s="296">
        <f>G131/F131</f>
        <v>3.0375787290777913E-2</v>
      </c>
    </row>
    <row r="132" spans="1:9" ht="13.2">
      <c r="A132" s="319" t="s">
        <v>0</v>
      </c>
      <c r="B132" s="315"/>
      <c r="C132" s="295"/>
      <c r="D132" s="295"/>
      <c r="E132" s="295"/>
      <c r="F132" s="295"/>
      <c r="G132" s="295"/>
      <c r="H132" s="296"/>
      <c r="I132" s="296"/>
    </row>
    <row r="133" spans="1:9" ht="13.2">
      <c r="A133" s="319"/>
      <c r="B133" s="334" t="s">
        <v>251</v>
      </c>
      <c r="C133" s="295">
        <f>C30+C55+C77+C102+C131</f>
        <v>56739350310</v>
      </c>
      <c r="D133" s="295">
        <f>D30+D55+D77+D102+D131</f>
        <v>22165603276</v>
      </c>
      <c r="E133" s="295">
        <f>E30+E55+E77+E102+E131</f>
        <v>11978270104</v>
      </c>
      <c r="F133" s="295">
        <f>F30+F55+F77+F102+F131</f>
        <v>22595476930</v>
      </c>
      <c r="G133" s="295">
        <f>G30+G55+G77+G102+G131</f>
        <v>532425749</v>
      </c>
      <c r="H133" s="296">
        <f>G133/C133</f>
        <v>9.3837124692307747E-3</v>
      </c>
      <c r="I133" s="296">
        <f>G133/F133</f>
        <v>2.3563377336510153E-2</v>
      </c>
    </row>
    <row r="134" spans="1:9" ht="13.2">
      <c r="A134" s="319"/>
      <c r="B134" s="319" t="s">
        <v>292</v>
      </c>
      <c r="C134" s="299"/>
      <c r="D134" s="299"/>
      <c r="E134" s="299"/>
      <c r="F134" s="299"/>
      <c r="G134" s="299"/>
      <c r="H134" s="283"/>
      <c r="I134" s="283"/>
    </row>
  </sheetData>
  <mergeCells count="14">
    <mergeCell ref="A2:A3"/>
    <mergeCell ref="B2:I2"/>
    <mergeCell ref="B3:I3"/>
    <mergeCell ref="B4:I4"/>
    <mergeCell ref="A56:A57"/>
    <mergeCell ref="B56:I56"/>
    <mergeCell ref="B57:I57"/>
    <mergeCell ref="B106:I106"/>
    <mergeCell ref="B58:I58"/>
    <mergeCell ref="B59:I59"/>
    <mergeCell ref="A103:A104"/>
    <mergeCell ref="B103:I103"/>
    <mergeCell ref="B104:I104"/>
    <mergeCell ref="B105:I105"/>
  </mergeCells>
  <conditionalFormatting sqref="G29">
    <cfRule type="top10" dxfId="3" priority="1" rank="10"/>
  </conditionalFormatting>
  <printOptions gridLines="1" gridLinesSet="0"/>
  <pageMargins left="0.25" right="0.21" top="0.51" bottom="0.53" header="0.5" footer="0.42"/>
  <pageSetup scale="77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5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94"/>
  <sheetViews>
    <sheetView zoomScaleNormal="100" workbookViewId="0">
      <selection activeCell="B5" sqref="B5"/>
    </sheetView>
  </sheetViews>
  <sheetFormatPr defaultColWidth="9.6640625" defaultRowHeight="12" customHeight="1"/>
  <cols>
    <col min="1" max="1" width="6" style="146" customWidth="1"/>
    <col min="2" max="2" width="34.6640625" style="148" customWidth="1"/>
    <col min="3" max="3" width="13.44140625" style="148" bestFit="1" customWidth="1"/>
    <col min="4" max="4" width="12" style="148" customWidth="1"/>
    <col min="5" max="5" width="11.77734375" style="148" bestFit="1" customWidth="1"/>
    <col min="6" max="6" width="12.109375" style="148" bestFit="1" customWidth="1"/>
    <col min="7" max="7" width="11.77734375" style="148" bestFit="1" customWidth="1"/>
    <col min="8" max="8" width="10.33203125" style="148" customWidth="1"/>
    <col min="9" max="9" width="12.109375" style="148" customWidth="1"/>
    <col min="10" max="10" width="2.109375" style="149" customWidth="1"/>
    <col min="11" max="16384" width="9.6640625" style="148"/>
  </cols>
  <sheetData>
    <row r="1" spans="1:9" ht="12" customHeight="1">
      <c r="B1" s="147" t="s">
        <v>253</v>
      </c>
    </row>
    <row r="2" spans="1:9" ht="13.8">
      <c r="A2" s="353" t="s">
        <v>0</v>
      </c>
      <c r="B2" s="355" t="s">
        <v>185</v>
      </c>
      <c r="C2" s="355"/>
      <c r="D2" s="355"/>
      <c r="E2" s="355"/>
      <c r="F2" s="355"/>
      <c r="G2" s="355"/>
      <c r="H2" s="355"/>
      <c r="I2" s="355"/>
    </row>
    <row r="3" spans="1:9" ht="12" customHeight="1" thickBot="1">
      <c r="A3" s="357"/>
      <c r="B3" s="356" t="s">
        <v>186</v>
      </c>
      <c r="C3" s="356"/>
      <c r="D3" s="356"/>
      <c r="E3" s="356"/>
      <c r="F3" s="356"/>
      <c r="G3" s="356"/>
      <c r="H3" s="356"/>
      <c r="I3" s="356"/>
    </row>
    <row r="4" spans="1:9" ht="13.8" thickBot="1">
      <c r="A4" s="150"/>
      <c r="B4" s="347" t="s">
        <v>187</v>
      </c>
      <c r="C4" s="348"/>
      <c r="D4" s="348"/>
      <c r="E4" s="348"/>
      <c r="F4" s="348"/>
      <c r="G4" s="348"/>
      <c r="H4" s="348"/>
      <c r="I4" s="349"/>
    </row>
    <row r="5" spans="1:9" ht="92.4">
      <c r="A5" s="151" t="s">
        <v>188</v>
      </c>
      <c r="B5" s="152" t="s">
        <v>189</v>
      </c>
      <c r="C5" s="153" t="s">
        <v>190</v>
      </c>
      <c r="D5" s="153" t="s">
        <v>191</v>
      </c>
      <c r="E5" s="153" t="s">
        <v>192</v>
      </c>
      <c r="F5" s="153" t="s">
        <v>193</v>
      </c>
      <c r="G5" s="154" t="s">
        <v>194</v>
      </c>
      <c r="H5" s="153" t="s">
        <v>195</v>
      </c>
      <c r="I5" s="153" t="s">
        <v>196</v>
      </c>
    </row>
    <row r="6" spans="1:9" ht="13.2">
      <c r="A6" s="155"/>
      <c r="B6" s="156" t="s">
        <v>197</v>
      </c>
      <c r="C6" s="157"/>
      <c r="D6" s="157"/>
      <c r="E6" s="157"/>
      <c r="F6" s="157"/>
      <c r="G6" s="157"/>
      <c r="H6" s="157"/>
      <c r="I6" s="157"/>
    </row>
    <row r="7" spans="1:9" ht="13.2">
      <c r="A7" s="158">
        <v>921</v>
      </c>
      <c r="B7" s="159" t="s">
        <v>198</v>
      </c>
      <c r="C7" s="160">
        <v>18142387</v>
      </c>
      <c r="D7" s="160">
        <v>11033395</v>
      </c>
      <c r="E7" s="160">
        <v>419820</v>
      </c>
      <c r="F7" s="160">
        <f t="shared" ref="F7:F28" si="0">C7-D7-E7</f>
        <v>6689172</v>
      </c>
      <c r="G7" s="160">
        <v>32170</v>
      </c>
      <c r="H7" s="161">
        <f t="shared" ref="H7:H28" si="1">G7/C7</f>
        <v>1.7731955557997964E-3</v>
      </c>
      <c r="I7" s="161">
        <f t="shared" ref="I7:I28" si="2">G7/F7</f>
        <v>4.8092648836059234E-3</v>
      </c>
    </row>
    <row r="8" spans="1:9" ht="13.2">
      <c r="A8" s="162">
        <v>126</v>
      </c>
      <c r="B8" s="159" t="s">
        <v>199</v>
      </c>
      <c r="C8" s="160">
        <v>683643443</v>
      </c>
      <c r="D8" s="160">
        <v>302385348</v>
      </c>
      <c r="E8" s="160">
        <v>145398780</v>
      </c>
      <c r="F8" s="160">
        <f t="shared" si="0"/>
        <v>235859315</v>
      </c>
      <c r="G8" s="160">
        <v>12810949</v>
      </c>
      <c r="H8" s="161">
        <f t="shared" si="1"/>
        <v>1.8739226026629207E-2</v>
      </c>
      <c r="I8" s="161">
        <f t="shared" si="2"/>
        <v>5.4316061250326279E-2</v>
      </c>
    </row>
    <row r="9" spans="1:9" ht="13.2">
      <c r="A9" s="163">
        <v>202</v>
      </c>
      <c r="B9" s="159" t="s">
        <v>200</v>
      </c>
      <c r="C9" s="160">
        <v>20027674</v>
      </c>
      <c r="D9" s="160">
        <v>9451747</v>
      </c>
      <c r="E9" s="160">
        <v>1456688</v>
      </c>
      <c r="F9" s="160">
        <f t="shared" si="0"/>
        <v>9119239</v>
      </c>
      <c r="G9" s="164">
        <v>0</v>
      </c>
      <c r="H9" s="161">
        <f t="shared" si="1"/>
        <v>0</v>
      </c>
      <c r="I9" s="161">
        <f t="shared" si="2"/>
        <v>0</v>
      </c>
    </row>
    <row r="10" spans="1:9" ht="13.2">
      <c r="A10" s="163">
        <v>35</v>
      </c>
      <c r="B10" s="159" t="s">
        <v>201</v>
      </c>
      <c r="C10" s="160">
        <v>132962270</v>
      </c>
      <c r="D10" s="160">
        <v>39554011</v>
      </c>
      <c r="E10" s="160">
        <v>19839696</v>
      </c>
      <c r="F10" s="160">
        <f t="shared" si="0"/>
        <v>73568563</v>
      </c>
      <c r="G10" s="160">
        <v>1745731</v>
      </c>
      <c r="H10" s="161">
        <f t="shared" si="1"/>
        <v>1.3129521630459528E-2</v>
      </c>
      <c r="I10" s="161">
        <f t="shared" si="2"/>
        <v>2.3729306769251425E-2</v>
      </c>
    </row>
    <row r="11" spans="1:9" ht="13.2">
      <c r="A11" s="163">
        <v>201</v>
      </c>
      <c r="B11" s="159" t="s">
        <v>202</v>
      </c>
      <c r="C11" s="160">
        <v>859564704</v>
      </c>
      <c r="D11" s="160">
        <v>327977493</v>
      </c>
      <c r="E11" s="160">
        <v>158742834</v>
      </c>
      <c r="F11" s="160">
        <f t="shared" si="0"/>
        <v>372844377</v>
      </c>
      <c r="G11" s="160">
        <v>13646725</v>
      </c>
      <c r="H11" s="161">
        <f t="shared" si="1"/>
        <v>1.587632081272616E-2</v>
      </c>
      <c r="I11" s="161">
        <f t="shared" si="2"/>
        <v>3.6601665042678116E-2</v>
      </c>
    </row>
    <row r="12" spans="1:9" ht="13.2">
      <c r="A12" s="162">
        <v>164</v>
      </c>
      <c r="B12" s="159" t="s">
        <v>203</v>
      </c>
      <c r="C12" s="160">
        <v>1304415187</v>
      </c>
      <c r="D12" s="160">
        <v>498876246</v>
      </c>
      <c r="E12" s="160">
        <v>107672587</v>
      </c>
      <c r="F12" s="160">
        <f t="shared" si="0"/>
        <v>697866354</v>
      </c>
      <c r="G12" s="160">
        <v>5366169</v>
      </c>
      <c r="H12" s="161">
        <f t="shared" si="1"/>
        <v>4.1138504469129585E-3</v>
      </c>
      <c r="I12" s="161">
        <f t="shared" si="2"/>
        <v>7.6893934909491278E-3</v>
      </c>
    </row>
    <row r="13" spans="1:9" ht="13.2">
      <c r="A13" s="165">
        <v>148</v>
      </c>
      <c r="B13" s="159" t="s">
        <v>109</v>
      </c>
      <c r="C13" s="160">
        <v>107521046</v>
      </c>
      <c r="D13" s="160">
        <v>50324083</v>
      </c>
      <c r="E13" s="160">
        <v>2395889</v>
      </c>
      <c r="F13" s="160">
        <f t="shared" si="0"/>
        <v>54801074</v>
      </c>
      <c r="G13" s="164">
        <v>0</v>
      </c>
      <c r="H13" s="161">
        <f t="shared" si="1"/>
        <v>0</v>
      </c>
      <c r="I13" s="161">
        <f t="shared" si="2"/>
        <v>0</v>
      </c>
    </row>
    <row r="14" spans="1:9" ht="12.75" customHeight="1">
      <c r="A14" s="162">
        <v>183</v>
      </c>
      <c r="B14" s="159" t="s">
        <v>204</v>
      </c>
      <c r="C14" s="160">
        <v>672158774</v>
      </c>
      <c r="D14" s="160">
        <v>280961678</v>
      </c>
      <c r="E14" s="160">
        <v>173632197</v>
      </c>
      <c r="F14" s="160">
        <f t="shared" si="0"/>
        <v>217564899</v>
      </c>
      <c r="G14" s="160">
        <v>10416508</v>
      </c>
      <c r="H14" s="161">
        <f t="shared" si="1"/>
        <v>1.549709444096314E-2</v>
      </c>
      <c r="I14" s="161">
        <f t="shared" si="2"/>
        <v>4.7877704757880085E-2</v>
      </c>
    </row>
    <row r="15" spans="1:9" ht="13.2">
      <c r="A15" s="165">
        <v>919</v>
      </c>
      <c r="B15" s="166" t="s">
        <v>162</v>
      </c>
      <c r="C15" s="160">
        <v>18897706</v>
      </c>
      <c r="D15" s="160">
        <v>5957155</v>
      </c>
      <c r="E15" s="160">
        <v>9380260</v>
      </c>
      <c r="F15" s="160">
        <f t="shared" si="0"/>
        <v>3560291</v>
      </c>
      <c r="G15" s="160">
        <v>471004</v>
      </c>
      <c r="H15" s="161">
        <f t="shared" si="1"/>
        <v>2.4923871712259679E-2</v>
      </c>
      <c r="I15" s="161">
        <f t="shared" si="2"/>
        <v>0.13229368048847692</v>
      </c>
    </row>
    <row r="16" spans="1:9" ht="13.2">
      <c r="A16" s="158">
        <v>131</v>
      </c>
      <c r="B16" s="166" t="s">
        <v>14</v>
      </c>
      <c r="C16" s="160">
        <v>1201438338</v>
      </c>
      <c r="D16" s="160">
        <v>512080656</v>
      </c>
      <c r="E16" s="160">
        <v>62549592</v>
      </c>
      <c r="F16" s="160">
        <f t="shared" si="0"/>
        <v>626808090</v>
      </c>
      <c r="G16" s="160">
        <v>19294196</v>
      </c>
      <c r="H16" s="161">
        <f t="shared" si="1"/>
        <v>1.6059247811351263E-2</v>
      </c>
      <c r="I16" s="161">
        <f t="shared" si="2"/>
        <v>3.0781663969908238E-2</v>
      </c>
    </row>
    <row r="17" spans="1:10" ht="13.2">
      <c r="A17" s="165">
        <v>3</v>
      </c>
      <c r="B17" s="159" t="s">
        <v>205</v>
      </c>
      <c r="C17" s="160">
        <v>1525577705</v>
      </c>
      <c r="D17" s="160">
        <v>796129601</v>
      </c>
      <c r="E17" s="160">
        <v>194393971</v>
      </c>
      <c r="F17" s="160">
        <f t="shared" si="0"/>
        <v>535054133</v>
      </c>
      <c r="G17" s="160">
        <v>17921371</v>
      </c>
      <c r="H17" s="161">
        <f t="shared" si="1"/>
        <v>1.1747268553587049E-2</v>
      </c>
      <c r="I17" s="161">
        <f t="shared" si="2"/>
        <v>3.3494500639620325E-2</v>
      </c>
    </row>
    <row r="18" spans="1:10" ht="13.2">
      <c r="A18" s="165">
        <v>1</v>
      </c>
      <c r="B18" s="159" t="s">
        <v>206</v>
      </c>
      <c r="C18" s="160">
        <v>3302095918</v>
      </c>
      <c r="D18" s="160">
        <v>1158805878</v>
      </c>
      <c r="E18" s="160">
        <v>565768163</v>
      </c>
      <c r="F18" s="160">
        <f t="shared" si="0"/>
        <v>1577521877</v>
      </c>
      <c r="G18" s="160">
        <v>28727734</v>
      </c>
      <c r="H18" s="161">
        <f t="shared" si="1"/>
        <v>8.6998484336577656E-3</v>
      </c>
      <c r="I18" s="161">
        <f t="shared" si="2"/>
        <v>1.8210672332882011E-2</v>
      </c>
    </row>
    <row r="19" spans="1:10" ht="13.2">
      <c r="A19" s="167">
        <v>210</v>
      </c>
      <c r="B19" s="159" t="s">
        <v>207</v>
      </c>
      <c r="C19" s="160">
        <v>449499759</v>
      </c>
      <c r="D19" s="160">
        <v>144260601</v>
      </c>
      <c r="E19" s="160">
        <v>41245196</v>
      </c>
      <c r="F19" s="160">
        <f t="shared" si="0"/>
        <v>263993962</v>
      </c>
      <c r="G19" s="160">
        <v>4708561</v>
      </c>
      <c r="H19" s="161">
        <f t="shared" si="1"/>
        <v>1.0475113513909581E-2</v>
      </c>
      <c r="I19" s="161">
        <f t="shared" si="2"/>
        <v>1.7835866261213959E-2</v>
      </c>
    </row>
    <row r="20" spans="1:10" ht="13.2">
      <c r="A20" s="163">
        <v>204</v>
      </c>
      <c r="B20" s="166" t="s">
        <v>66</v>
      </c>
      <c r="C20" s="160">
        <v>698069767</v>
      </c>
      <c r="D20" s="160">
        <v>215222447</v>
      </c>
      <c r="E20" s="160">
        <v>71904391</v>
      </c>
      <c r="F20" s="160">
        <f t="shared" si="0"/>
        <v>410942929</v>
      </c>
      <c r="G20" s="160">
        <v>7414749</v>
      </c>
      <c r="H20" s="161">
        <f t="shared" si="1"/>
        <v>1.0621787893587432E-2</v>
      </c>
      <c r="I20" s="161">
        <f t="shared" si="2"/>
        <v>1.8043257291330592E-2</v>
      </c>
    </row>
    <row r="21" spans="1:10" ht="13.2">
      <c r="A21" s="163">
        <v>14</v>
      </c>
      <c r="B21" s="166" t="s">
        <v>80</v>
      </c>
      <c r="C21" s="160">
        <v>1870722051</v>
      </c>
      <c r="D21" s="160">
        <v>33688770</v>
      </c>
      <c r="E21" s="160">
        <v>861072513</v>
      </c>
      <c r="F21" s="160">
        <f t="shared" si="0"/>
        <v>975960768</v>
      </c>
      <c r="G21" s="160">
        <v>29843579</v>
      </c>
      <c r="H21" s="161">
        <f t="shared" si="1"/>
        <v>1.5952973336710832E-2</v>
      </c>
      <c r="I21" s="161">
        <f t="shared" si="2"/>
        <v>3.0578666662141894E-2</v>
      </c>
    </row>
    <row r="22" spans="1:10" ht="13.2">
      <c r="A22" s="167">
        <v>195</v>
      </c>
      <c r="B22" s="159" t="s">
        <v>70</v>
      </c>
      <c r="C22" s="160">
        <v>35008751</v>
      </c>
      <c r="D22" s="160">
        <v>16031460</v>
      </c>
      <c r="E22" s="160">
        <v>4794825</v>
      </c>
      <c r="F22" s="160">
        <f t="shared" si="0"/>
        <v>14182466</v>
      </c>
      <c r="G22" s="160">
        <v>823569</v>
      </c>
      <c r="H22" s="161">
        <f t="shared" si="1"/>
        <v>2.3524661019754745E-2</v>
      </c>
      <c r="I22" s="161">
        <f t="shared" si="2"/>
        <v>5.8069520491006291E-2</v>
      </c>
    </row>
    <row r="23" spans="1:10" ht="13.2">
      <c r="A23" s="158">
        <v>904</v>
      </c>
      <c r="B23" s="159" t="s">
        <v>208</v>
      </c>
      <c r="C23" s="160">
        <v>124861266</v>
      </c>
      <c r="D23" s="160">
        <v>18121200</v>
      </c>
      <c r="E23" s="160">
        <v>45634400</v>
      </c>
      <c r="F23" s="160">
        <f t="shared" si="0"/>
        <v>61105666</v>
      </c>
      <c r="G23" s="160">
        <v>1226969</v>
      </c>
      <c r="H23" s="161">
        <f t="shared" si="1"/>
        <v>9.8266583329372943E-3</v>
      </c>
      <c r="I23" s="161">
        <f t="shared" si="2"/>
        <v>2.0079463662174959E-2</v>
      </c>
    </row>
    <row r="24" spans="1:10" ht="13.2">
      <c r="A24" s="158">
        <v>29</v>
      </c>
      <c r="B24" s="159" t="s">
        <v>209</v>
      </c>
      <c r="C24" s="160">
        <v>1916945143</v>
      </c>
      <c r="D24" s="160">
        <v>534163521</v>
      </c>
      <c r="E24" s="160">
        <v>575719447</v>
      </c>
      <c r="F24" s="160">
        <f t="shared" si="0"/>
        <v>807062175</v>
      </c>
      <c r="G24" s="160">
        <v>167681000</v>
      </c>
      <c r="H24" s="161">
        <f t="shared" si="1"/>
        <v>8.7473029998960172E-2</v>
      </c>
      <c r="I24" s="161">
        <f t="shared" si="2"/>
        <v>0.20776714012151543</v>
      </c>
    </row>
    <row r="25" spans="1:10" ht="13.2">
      <c r="A25" s="162">
        <v>130</v>
      </c>
      <c r="B25" s="159" t="s">
        <v>210</v>
      </c>
      <c r="C25" s="160">
        <v>890084921</v>
      </c>
      <c r="D25" s="160">
        <v>416412523</v>
      </c>
      <c r="E25" s="160">
        <v>84242830</v>
      </c>
      <c r="F25" s="160">
        <f t="shared" si="0"/>
        <v>389429568</v>
      </c>
      <c r="G25" s="160">
        <v>16730788</v>
      </c>
      <c r="H25" s="161">
        <f t="shared" si="1"/>
        <v>1.8796844666465258E-2</v>
      </c>
      <c r="I25" s="161">
        <f t="shared" si="2"/>
        <v>4.2962295045865649E-2</v>
      </c>
    </row>
    <row r="26" spans="1:10" ht="13.2">
      <c r="A26" s="168">
        <v>128</v>
      </c>
      <c r="B26" s="159" t="s">
        <v>211</v>
      </c>
      <c r="C26" s="160">
        <v>1942510488</v>
      </c>
      <c r="D26" s="160">
        <v>608208488</v>
      </c>
      <c r="E26" s="160">
        <v>334802728</v>
      </c>
      <c r="F26" s="160">
        <f t="shared" si="0"/>
        <v>999499272</v>
      </c>
      <c r="G26" s="160">
        <v>36959237</v>
      </c>
      <c r="H26" s="161">
        <f t="shared" si="1"/>
        <v>1.9026531505656405E-2</v>
      </c>
      <c r="I26" s="161">
        <f t="shared" si="2"/>
        <v>3.6977752796202135E-2</v>
      </c>
    </row>
    <row r="27" spans="1:10" ht="13.2">
      <c r="A27" s="165">
        <v>155</v>
      </c>
      <c r="B27" s="159" t="s">
        <v>212</v>
      </c>
      <c r="C27" s="160">
        <v>1402386880</v>
      </c>
      <c r="D27" s="160">
        <v>481995659</v>
      </c>
      <c r="E27" s="160">
        <v>278018676</v>
      </c>
      <c r="F27" s="160">
        <f t="shared" si="0"/>
        <v>642372545</v>
      </c>
      <c r="G27" s="160">
        <v>22740801</v>
      </c>
      <c r="H27" s="161">
        <f t="shared" si="1"/>
        <v>1.6215782766022455E-2</v>
      </c>
      <c r="I27" s="161">
        <f t="shared" si="2"/>
        <v>3.5401265475939664E-2</v>
      </c>
    </row>
    <row r="28" spans="1:10" ht="13.2">
      <c r="A28" s="165">
        <v>10</v>
      </c>
      <c r="B28" s="166" t="s">
        <v>19</v>
      </c>
      <c r="C28" s="160">
        <f>2002007781+10232251</f>
        <v>2012240032</v>
      </c>
      <c r="D28" s="160">
        <f>833532481+0</f>
        <v>833532481</v>
      </c>
      <c r="E28" s="160">
        <f>90075941+9728435</f>
        <v>99804376</v>
      </c>
      <c r="F28" s="160">
        <f t="shared" si="0"/>
        <v>1078903175</v>
      </c>
      <c r="G28" s="160">
        <v>13701194</v>
      </c>
      <c r="H28" s="161">
        <f t="shared" si="1"/>
        <v>6.80892626233171E-3</v>
      </c>
      <c r="I28" s="161">
        <f t="shared" si="2"/>
        <v>1.2699187765389605E-2</v>
      </c>
    </row>
    <row r="29" spans="1:10" ht="13.2">
      <c r="A29" s="165"/>
      <c r="B29" s="169"/>
      <c r="C29" s="170"/>
      <c r="D29" s="170"/>
      <c r="E29" s="170"/>
      <c r="F29" s="171"/>
      <c r="G29" s="172"/>
      <c r="H29" s="173"/>
      <c r="I29" s="173"/>
    </row>
    <row r="30" spans="1:10" ht="13.2">
      <c r="A30" s="155"/>
      <c r="B30" s="174" t="s">
        <v>20</v>
      </c>
      <c r="C30" s="175">
        <f>SUM(C7:C28)</f>
        <v>21188774210</v>
      </c>
      <c r="D30" s="175">
        <f>SUM(D7:D28)</f>
        <v>7295174441</v>
      </c>
      <c r="E30" s="175">
        <f>SUM(E7:E28)</f>
        <v>3838889859</v>
      </c>
      <c r="F30" s="175">
        <f>SUM(F7:F29)</f>
        <v>10054709910</v>
      </c>
      <c r="G30" s="175">
        <f>SUM(G7:G28)</f>
        <v>412263004</v>
      </c>
      <c r="H30" s="176">
        <f>G30/C30</f>
        <v>1.9456670778313985E-2</v>
      </c>
      <c r="I30" s="176">
        <f>G30/F30</f>
        <v>4.1001978942224897E-2</v>
      </c>
    </row>
    <row r="31" spans="1:10" ht="13.2">
      <c r="A31" s="165"/>
      <c r="B31" s="177"/>
      <c r="C31" s="178"/>
      <c r="D31" s="178"/>
      <c r="E31" s="178"/>
      <c r="F31" s="179"/>
      <c r="G31" s="178"/>
      <c r="H31" s="161"/>
      <c r="I31" s="161"/>
      <c r="J31" s="180"/>
    </row>
    <row r="32" spans="1:10" ht="13.2">
      <c r="A32" s="155"/>
      <c r="B32" s="181" t="s">
        <v>213</v>
      </c>
      <c r="C32" s="182"/>
      <c r="D32" s="179"/>
      <c r="E32" s="179"/>
      <c r="F32" s="179"/>
      <c r="G32" s="179"/>
      <c r="H32" s="177"/>
      <c r="I32" s="177"/>
      <c r="J32" s="180"/>
    </row>
    <row r="33" spans="1:10" ht="13.2">
      <c r="A33" s="165">
        <v>106</v>
      </c>
      <c r="B33" s="159" t="s">
        <v>21</v>
      </c>
      <c r="C33" s="183">
        <v>102934251</v>
      </c>
      <c r="D33" s="183">
        <v>35882583</v>
      </c>
      <c r="E33" s="183">
        <v>24245816</v>
      </c>
      <c r="F33" s="160">
        <f>C33-D33-E33</f>
        <v>42805852</v>
      </c>
      <c r="G33" s="184">
        <v>848753</v>
      </c>
      <c r="H33" s="161">
        <f>G33/C33</f>
        <v>8.2455838727577661E-3</v>
      </c>
      <c r="I33" s="161">
        <f>G33/F33</f>
        <v>1.982796651261608E-2</v>
      </c>
    </row>
    <row r="34" spans="1:10" ht="13.2">
      <c r="A34" s="158">
        <v>142</v>
      </c>
      <c r="B34" s="185" t="s">
        <v>214</v>
      </c>
      <c r="C34" s="186">
        <v>1372103242</v>
      </c>
      <c r="D34" s="187">
        <v>694056550</v>
      </c>
      <c r="E34" s="187">
        <v>191481989</v>
      </c>
      <c r="F34" s="187">
        <f>C34-D34-E34</f>
        <v>486564703</v>
      </c>
      <c r="G34" s="187">
        <v>34253952</v>
      </c>
      <c r="H34" s="188">
        <f>G34/C34</f>
        <v>2.4964558752933842E-2</v>
      </c>
      <c r="I34" s="189">
        <f>G34/F34</f>
        <v>7.0399582601864158E-2</v>
      </c>
      <c r="J34" s="180"/>
    </row>
    <row r="35" spans="1:10" s="149" customFormat="1" ht="13.2">
      <c r="A35" s="162">
        <v>209</v>
      </c>
      <c r="B35" s="190" t="s">
        <v>215</v>
      </c>
      <c r="C35" s="186">
        <v>484473619</v>
      </c>
      <c r="D35" s="187">
        <v>230838631</v>
      </c>
      <c r="E35" s="187">
        <v>61018399</v>
      </c>
      <c r="F35" s="187">
        <f>C35-D35-E35</f>
        <v>192616589</v>
      </c>
      <c r="G35" s="187">
        <v>6747690</v>
      </c>
      <c r="H35" s="188">
        <f>G35/C35</f>
        <v>1.3927879115333212E-2</v>
      </c>
      <c r="I35" s="189">
        <f>G35/F35</f>
        <v>3.5031717854789757E-2</v>
      </c>
      <c r="J35" s="191"/>
    </row>
    <row r="36" spans="1:10" ht="13.2">
      <c r="A36" s="162">
        <v>132</v>
      </c>
      <c r="B36" s="185" t="s">
        <v>216</v>
      </c>
      <c r="C36" s="160">
        <v>637430552</v>
      </c>
      <c r="D36" s="160">
        <v>269939361</v>
      </c>
      <c r="E36" s="160">
        <v>150676453</v>
      </c>
      <c r="F36" s="160">
        <f>C36-D36-E36</f>
        <v>216814738</v>
      </c>
      <c r="G36" s="160">
        <v>12132195</v>
      </c>
      <c r="H36" s="161">
        <f>G36/C36</f>
        <v>1.903296753181043E-2</v>
      </c>
      <c r="I36" s="161">
        <f>G36/F36</f>
        <v>5.5956505133889931E-2</v>
      </c>
      <c r="J36" s="180"/>
    </row>
    <row r="37" spans="1:10" ht="13.2">
      <c r="A37" s="158">
        <v>32</v>
      </c>
      <c r="B37" s="185" t="s">
        <v>217</v>
      </c>
      <c r="C37" s="160">
        <v>2242833844</v>
      </c>
      <c r="D37" s="160">
        <v>1013923490</v>
      </c>
      <c r="E37" s="160">
        <v>398982528</v>
      </c>
      <c r="F37" s="160">
        <f>C37-D37-E37</f>
        <v>829927826</v>
      </c>
      <c r="G37" s="160">
        <v>30881168</v>
      </c>
      <c r="H37" s="161">
        <f>G37/C37</f>
        <v>1.3768816661391525E-2</v>
      </c>
      <c r="I37" s="161">
        <f>G37/F37</f>
        <v>3.7209462115323749E-2</v>
      </c>
      <c r="J37" s="180"/>
    </row>
    <row r="38" spans="1:10" ht="13.2">
      <c r="A38" s="165">
        <v>104</v>
      </c>
      <c r="B38" s="192" t="s">
        <v>218</v>
      </c>
      <c r="C38" s="193" t="s">
        <v>176</v>
      </c>
      <c r="D38" s="193"/>
      <c r="E38" s="193"/>
      <c r="F38" s="193"/>
      <c r="G38" s="193"/>
      <c r="H38" s="193"/>
      <c r="I38" s="193"/>
      <c r="J38" s="180"/>
    </row>
    <row r="39" spans="1:10" ht="13.2">
      <c r="A39" s="165">
        <v>54</v>
      </c>
      <c r="B39" s="194" t="s">
        <v>130</v>
      </c>
      <c r="C39" s="195" t="s">
        <v>176</v>
      </c>
      <c r="D39" s="196"/>
      <c r="E39" s="196"/>
      <c r="F39" s="196"/>
      <c r="G39" s="196"/>
      <c r="H39" s="193"/>
      <c r="I39" s="193"/>
      <c r="J39" s="180"/>
    </row>
    <row r="40" spans="1:10" ht="13.2">
      <c r="A40" s="162">
        <v>134</v>
      </c>
      <c r="B40" s="197" t="s">
        <v>23</v>
      </c>
      <c r="C40" s="186">
        <v>199425596</v>
      </c>
      <c r="D40" s="187">
        <v>77627273</v>
      </c>
      <c r="E40" s="187">
        <v>15631420</v>
      </c>
      <c r="F40" s="187">
        <f t="shared" ref="F40:F53" si="3">C40-D40-E40</f>
        <v>106166903</v>
      </c>
      <c r="G40" s="187">
        <v>802119</v>
      </c>
      <c r="H40" s="161">
        <f t="shared" ref="H40:H53" si="4">G40/C40</f>
        <v>4.022146685724334E-3</v>
      </c>
      <c r="I40" s="161">
        <f t="shared" ref="I40:I53" si="5">G40/F40</f>
        <v>7.5552641862407909E-3</v>
      </c>
      <c r="J40" s="180"/>
    </row>
    <row r="41" spans="1:10" ht="13.2">
      <c r="A41" s="162">
        <v>85</v>
      </c>
      <c r="B41" s="197" t="s">
        <v>101</v>
      </c>
      <c r="C41" s="160">
        <v>150919094</v>
      </c>
      <c r="D41" s="160">
        <v>83507015</v>
      </c>
      <c r="E41" s="160">
        <v>28490290</v>
      </c>
      <c r="F41" s="160">
        <f t="shared" si="3"/>
        <v>38921789</v>
      </c>
      <c r="G41" s="160">
        <v>2719948</v>
      </c>
      <c r="H41" s="161">
        <f t="shared" si="4"/>
        <v>1.8022557172255486E-2</v>
      </c>
      <c r="I41" s="161">
        <f t="shared" si="5"/>
        <v>6.9882399290536204E-2</v>
      </c>
      <c r="J41" s="180"/>
    </row>
    <row r="42" spans="1:10" ht="13.2">
      <c r="A42" s="158">
        <v>81</v>
      </c>
      <c r="B42" s="185" t="s">
        <v>219</v>
      </c>
      <c r="C42" s="160">
        <v>1603022246</v>
      </c>
      <c r="D42" s="160">
        <v>689712346</v>
      </c>
      <c r="E42" s="160">
        <v>326898391</v>
      </c>
      <c r="F42" s="160">
        <f t="shared" si="3"/>
        <v>586411509</v>
      </c>
      <c r="G42" s="160">
        <v>24618051</v>
      </c>
      <c r="H42" s="161">
        <f t="shared" si="4"/>
        <v>1.5357273463564896E-2</v>
      </c>
      <c r="I42" s="161">
        <f t="shared" si="5"/>
        <v>4.1980845570341631E-2</v>
      </c>
      <c r="J42" s="180"/>
    </row>
    <row r="43" spans="1:10" ht="13.2">
      <c r="A43" s="162">
        <v>175</v>
      </c>
      <c r="B43" s="185" t="s">
        <v>220</v>
      </c>
      <c r="C43" s="160">
        <v>613318601</v>
      </c>
      <c r="D43" s="164">
        <v>391099</v>
      </c>
      <c r="E43" s="160">
        <v>368396111</v>
      </c>
      <c r="F43" s="160">
        <f t="shared" si="3"/>
        <v>244531391</v>
      </c>
      <c r="G43" s="160">
        <v>3783204</v>
      </c>
      <c r="H43" s="161">
        <f t="shared" si="4"/>
        <v>6.1684155573165141E-3</v>
      </c>
      <c r="I43" s="161">
        <f t="shared" si="5"/>
        <v>1.5471240663739569E-2</v>
      </c>
      <c r="J43" s="180"/>
    </row>
    <row r="44" spans="1:10" ht="13.2">
      <c r="A44" s="162">
        <v>176</v>
      </c>
      <c r="B44" s="185" t="s">
        <v>221</v>
      </c>
      <c r="C44" s="160">
        <v>2645803835</v>
      </c>
      <c r="D44" s="160">
        <v>1054389189</v>
      </c>
      <c r="E44" s="160">
        <v>665346652</v>
      </c>
      <c r="F44" s="160">
        <f t="shared" si="3"/>
        <v>926067994</v>
      </c>
      <c r="G44" s="160">
        <v>52976483</v>
      </c>
      <c r="H44" s="161">
        <f t="shared" si="4"/>
        <v>2.0022830982101135E-2</v>
      </c>
      <c r="I44" s="161">
        <f t="shared" si="5"/>
        <v>5.7205824349005632E-2</v>
      </c>
      <c r="J44" s="180"/>
    </row>
    <row r="45" spans="1:10" ht="13.2">
      <c r="A45" s="165">
        <v>38</v>
      </c>
      <c r="B45" s="197" t="s">
        <v>113</v>
      </c>
      <c r="C45" s="160">
        <v>281058911</v>
      </c>
      <c r="D45" s="160">
        <v>162692362</v>
      </c>
      <c r="E45" s="160">
        <v>44549704</v>
      </c>
      <c r="F45" s="160">
        <f t="shared" si="3"/>
        <v>73816845</v>
      </c>
      <c r="G45" s="160">
        <v>2459533</v>
      </c>
      <c r="H45" s="161">
        <f t="shared" si="4"/>
        <v>8.7509518600532819E-3</v>
      </c>
      <c r="I45" s="161">
        <f t="shared" si="5"/>
        <v>3.3319400199236369E-2</v>
      </c>
      <c r="J45" s="180"/>
    </row>
    <row r="46" spans="1:10" ht="13.2">
      <c r="A46" s="165">
        <v>211</v>
      </c>
      <c r="B46" s="185" t="s">
        <v>222</v>
      </c>
      <c r="C46" s="160">
        <v>14480928</v>
      </c>
      <c r="D46" s="160">
        <v>7241012</v>
      </c>
      <c r="E46" s="160">
        <v>1341767</v>
      </c>
      <c r="F46" s="160">
        <f t="shared" si="3"/>
        <v>5898149</v>
      </c>
      <c r="G46" s="160">
        <v>341697</v>
      </c>
      <c r="H46" s="161">
        <f t="shared" si="4"/>
        <v>2.3596346863957889E-2</v>
      </c>
      <c r="I46" s="161">
        <f t="shared" si="5"/>
        <v>5.7932920989279858E-2</v>
      </c>
      <c r="J46" s="180"/>
    </row>
    <row r="47" spans="1:10" ht="13.2">
      <c r="A47" s="158">
        <v>145</v>
      </c>
      <c r="B47" s="185" t="s">
        <v>223</v>
      </c>
      <c r="C47" s="160">
        <v>1041530594</v>
      </c>
      <c r="D47" s="160">
        <v>524046669</v>
      </c>
      <c r="E47" s="160">
        <v>171122070</v>
      </c>
      <c r="F47" s="160">
        <f t="shared" si="3"/>
        <v>346361855</v>
      </c>
      <c r="G47" s="160">
        <v>21668942</v>
      </c>
      <c r="H47" s="161">
        <f t="shared" si="4"/>
        <v>2.0804902059362838E-2</v>
      </c>
      <c r="I47" s="161">
        <f t="shared" si="5"/>
        <v>6.2561571625720735E-2</v>
      </c>
      <c r="J47" s="180"/>
    </row>
    <row r="48" spans="1:10" ht="13.2">
      <c r="A48" s="162">
        <v>206</v>
      </c>
      <c r="B48" s="185" t="s">
        <v>224</v>
      </c>
      <c r="C48" s="160">
        <v>21121874</v>
      </c>
      <c r="D48" s="160">
        <v>12226111</v>
      </c>
      <c r="E48" s="160">
        <v>4372946</v>
      </c>
      <c r="F48" s="160">
        <f t="shared" si="3"/>
        <v>4522817</v>
      </c>
      <c r="G48" s="160">
        <v>392855</v>
      </c>
      <c r="H48" s="161">
        <f t="shared" si="4"/>
        <v>1.8599438667231894E-2</v>
      </c>
      <c r="I48" s="161">
        <f t="shared" si="5"/>
        <v>8.6860688814073175E-2</v>
      </c>
      <c r="J48" s="180"/>
    </row>
    <row r="49" spans="1:10" ht="13.2">
      <c r="A49" s="162">
        <v>84</v>
      </c>
      <c r="B49" s="185" t="s">
        <v>225</v>
      </c>
      <c r="C49" s="160">
        <v>1746391680</v>
      </c>
      <c r="D49" s="160">
        <v>754130841</v>
      </c>
      <c r="E49" s="160">
        <v>347374549</v>
      </c>
      <c r="F49" s="160">
        <f t="shared" si="3"/>
        <v>644886290</v>
      </c>
      <c r="G49" s="160">
        <v>33813562</v>
      </c>
      <c r="H49" s="161">
        <f t="shared" si="4"/>
        <v>1.9361957794027055E-2</v>
      </c>
      <c r="I49" s="161">
        <f t="shared" si="5"/>
        <v>5.2433370850541727E-2</v>
      </c>
      <c r="J49" s="180"/>
    </row>
    <row r="50" spans="1:10" ht="13.2">
      <c r="A50" s="162">
        <v>138</v>
      </c>
      <c r="B50" s="185" t="s">
        <v>226</v>
      </c>
      <c r="C50" s="160">
        <v>694839474</v>
      </c>
      <c r="D50" s="160">
        <v>305954986</v>
      </c>
      <c r="E50" s="160">
        <v>119909320</v>
      </c>
      <c r="F50" s="160">
        <f t="shared" si="3"/>
        <v>268975168</v>
      </c>
      <c r="G50" s="160">
        <v>12521476</v>
      </c>
      <c r="H50" s="161">
        <f t="shared" si="4"/>
        <v>1.8020674513376883E-2</v>
      </c>
      <c r="I50" s="161">
        <f t="shared" si="5"/>
        <v>4.6552535288313303E-2</v>
      </c>
      <c r="J50" s="180"/>
    </row>
    <row r="51" spans="1:10" ht="13.2">
      <c r="A51" s="158">
        <v>207</v>
      </c>
      <c r="B51" s="197" t="s">
        <v>75</v>
      </c>
      <c r="C51" s="160">
        <v>859498224</v>
      </c>
      <c r="D51" s="160">
        <v>429100886</v>
      </c>
      <c r="E51" s="160">
        <v>179485155</v>
      </c>
      <c r="F51" s="160">
        <f t="shared" si="3"/>
        <v>250912183</v>
      </c>
      <c r="G51" s="160">
        <v>3380980</v>
      </c>
      <c r="H51" s="161">
        <f t="shared" si="4"/>
        <v>3.9336672323362475E-3</v>
      </c>
      <c r="I51" s="161">
        <f t="shared" si="5"/>
        <v>1.347475423303778E-2</v>
      </c>
      <c r="J51" s="180"/>
    </row>
    <row r="52" spans="1:10" ht="13.2">
      <c r="A52" s="158">
        <v>922</v>
      </c>
      <c r="B52" s="190" t="s">
        <v>227</v>
      </c>
      <c r="C52" s="186">
        <v>4849255</v>
      </c>
      <c r="D52" s="187">
        <v>828800</v>
      </c>
      <c r="E52" s="187">
        <v>1682800</v>
      </c>
      <c r="F52" s="187">
        <f t="shared" si="3"/>
        <v>2337655</v>
      </c>
      <c r="G52" s="184">
        <v>58174</v>
      </c>
      <c r="H52" s="188">
        <f t="shared" si="4"/>
        <v>1.1996481933822824E-2</v>
      </c>
      <c r="I52" s="189">
        <f t="shared" si="5"/>
        <v>2.4885622557648583E-2</v>
      </c>
      <c r="J52" s="191"/>
    </row>
    <row r="53" spans="1:10" ht="13.2">
      <c r="A53" s="158">
        <v>156</v>
      </c>
      <c r="B53" s="190" t="s">
        <v>28</v>
      </c>
      <c r="C53" s="186">
        <v>205150593</v>
      </c>
      <c r="D53" s="187">
        <v>89336378</v>
      </c>
      <c r="E53" s="187">
        <v>29287784</v>
      </c>
      <c r="F53" s="187">
        <f t="shared" si="3"/>
        <v>86526431</v>
      </c>
      <c r="G53" s="184">
        <v>2125798</v>
      </c>
      <c r="H53" s="188">
        <f t="shared" si="4"/>
        <v>1.036213431759371E-2</v>
      </c>
      <c r="I53" s="189">
        <f t="shared" si="5"/>
        <v>2.4568192348069923E-2</v>
      </c>
      <c r="J53" s="191"/>
    </row>
    <row r="54" spans="1:10" ht="13.2">
      <c r="A54" s="162"/>
      <c r="B54" s="169"/>
      <c r="C54" s="170"/>
      <c r="D54" s="170"/>
      <c r="E54" s="170"/>
      <c r="F54" s="171"/>
      <c r="G54" s="170"/>
      <c r="H54" s="173"/>
      <c r="I54" s="173"/>
    </row>
    <row r="55" spans="1:10" ht="13.2">
      <c r="A55" s="155"/>
      <c r="B55" s="174" t="s">
        <v>29</v>
      </c>
      <c r="C55" s="175">
        <f>SUM(C33:C53)</f>
        <v>14921186413</v>
      </c>
      <c r="D55" s="175">
        <f t="shared" ref="D55:G55" si="6">SUM(D33:D53)</f>
        <v>6435825582</v>
      </c>
      <c r="E55" s="175">
        <f t="shared" si="6"/>
        <v>3130294144</v>
      </c>
      <c r="F55" s="175">
        <f t="shared" si="6"/>
        <v>5355066687</v>
      </c>
      <c r="G55" s="175">
        <f t="shared" si="6"/>
        <v>246526580</v>
      </c>
      <c r="H55" s="176">
        <f>G55/C55</f>
        <v>1.6521915427932399E-2</v>
      </c>
      <c r="I55" s="176">
        <f>G55/F55</f>
        <v>4.6036136318987356E-2</v>
      </c>
    </row>
    <row r="56" spans="1:10" ht="13.2">
      <c r="A56" s="353"/>
      <c r="B56" s="358"/>
      <c r="C56" s="354"/>
      <c r="D56" s="354"/>
      <c r="E56" s="354"/>
      <c r="F56" s="354"/>
      <c r="G56" s="354"/>
      <c r="H56" s="354"/>
      <c r="I56" s="354"/>
    </row>
    <row r="57" spans="1:10" ht="13.8">
      <c r="A57" s="353"/>
      <c r="B57" s="355" t="s">
        <v>185</v>
      </c>
      <c r="C57" s="355"/>
      <c r="D57" s="355"/>
      <c r="E57" s="355"/>
      <c r="F57" s="355"/>
      <c r="G57" s="355"/>
      <c r="H57" s="355"/>
      <c r="I57" s="355"/>
    </row>
    <row r="58" spans="1:10" ht="14.4" thickBot="1">
      <c r="A58" s="163"/>
      <c r="B58" s="350" t="s">
        <v>186</v>
      </c>
      <c r="C58" s="351"/>
      <c r="D58" s="351"/>
      <c r="E58" s="351"/>
      <c r="F58" s="351"/>
      <c r="G58" s="351"/>
      <c r="H58" s="351"/>
      <c r="I58" s="352"/>
    </row>
    <row r="59" spans="1:10" ht="13.8" thickBot="1">
      <c r="A59" s="150"/>
      <c r="B59" s="347" t="s">
        <v>187</v>
      </c>
      <c r="C59" s="348"/>
      <c r="D59" s="348"/>
      <c r="E59" s="348"/>
      <c r="F59" s="348"/>
      <c r="G59" s="348"/>
      <c r="H59" s="348"/>
      <c r="I59" s="349"/>
    </row>
    <row r="60" spans="1:10" ht="92.4">
      <c r="A60" s="151" t="s">
        <v>188</v>
      </c>
      <c r="B60" s="152" t="s">
        <v>189</v>
      </c>
      <c r="C60" s="153" t="s">
        <v>190</v>
      </c>
      <c r="D60" s="153" t="s">
        <v>191</v>
      </c>
      <c r="E60" s="153" t="s">
        <v>192</v>
      </c>
      <c r="F60" s="153" t="s">
        <v>193</v>
      </c>
      <c r="G60" s="154" t="s">
        <v>194</v>
      </c>
      <c r="H60" s="153" t="s">
        <v>195</v>
      </c>
      <c r="I60" s="153" t="s">
        <v>196</v>
      </c>
    </row>
    <row r="61" spans="1:10" ht="13.2">
      <c r="A61" s="155"/>
      <c r="B61" s="198" t="s">
        <v>79</v>
      </c>
      <c r="C61" s="179"/>
      <c r="D61" s="179"/>
      <c r="E61" s="179"/>
      <c r="F61" s="179"/>
      <c r="G61" s="179"/>
      <c r="H61" s="177"/>
      <c r="I61" s="177"/>
      <c r="J61" s="180"/>
    </row>
    <row r="62" spans="1:10" ht="13.2">
      <c r="A62" s="165">
        <v>197</v>
      </c>
      <c r="B62" s="185" t="s">
        <v>228</v>
      </c>
      <c r="C62" s="160">
        <v>430460326</v>
      </c>
      <c r="D62" s="160">
        <v>167963001</v>
      </c>
      <c r="E62" s="160">
        <v>9114665</v>
      </c>
      <c r="F62" s="160">
        <f t="shared" ref="F62:F73" si="7">C62-D62-E62</f>
        <v>253382660</v>
      </c>
      <c r="G62" s="160">
        <v>926503</v>
      </c>
      <c r="H62" s="161">
        <f t="shared" ref="H62:H75" si="8">G62/C62</f>
        <v>2.1523539895288747E-3</v>
      </c>
      <c r="I62" s="161">
        <f t="shared" ref="I62:I75" si="9">G62/F62</f>
        <v>3.6565367180216675E-3</v>
      </c>
      <c r="J62" s="180"/>
    </row>
    <row r="63" spans="1:10" ht="13.2">
      <c r="A63" s="165">
        <v>63</v>
      </c>
      <c r="B63" s="197" t="s">
        <v>31</v>
      </c>
      <c r="C63" s="160">
        <v>359450306</v>
      </c>
      <c r="D63" s="160">
        <v>153856459</v>
      </c>
      <c r="E63" s="160">
        <v>100680027</v>
      </c>
      <c r="F63" s="160">
        <f t="shared" si="7"/>
        <v>104913820</v>
      </c>
      <c r="G63" s="160">
        <v>2640881</v>
      </c>
      <c r="H63" s="161">
        <f t="shared" si="8"/>
        <v>7.3469988922474309E-3</v>
      </c>
      <c r="I63" s="161">
        <f t="shared" si="9"/>
        <v>2.5171907762008856E-2</v>
      </c>
      <c r="J63" s="180"/>
    </row>
    <row r="64" spans="1:10" ht="13.2">
      <c r="A64" s="162">
        <v>8</v>
      </c>
      <c r="B64" s="185" t="s">
        <v>97</v>
      </c>
      <c r="C64" s="160">
        <f>33691424+370013</f>
        <v>34061437</v>
      </c>
      <c r="D64" s="160">
        <f>15076370+164106</f>
        <v>15240476</v>
      </c>
      <c r="E64" s="160">
        <f>8416667+155405</f>
        <v>8572072</v>
      </c>
      <c r="F64" s="160">
        <f t="shared" si="7"/>
        <v>10248889</v>
      </c>
      <c r="G64" s="160">
        <v>600884</v>
      </c>
      <c r="H64" s="161">
        <f t="shared" si="8"/>
        <v>1.7641181727006995E-2</v>
      </c>
      <c r="I64" s="161">
        <f t="shared" si="9"/>
        <v>5.8629184099857068E-2</v>
      </c>
      <c r="J64" s="180"/>
    </row>
    <row r="65" spans="1:10" ht="13.2">
      <c r="A65" s="162">
        <v>208</v>
      </c>
      <c r="B65" s="185" t="s">
        <v>229</v>
      </c>
      <c r="C65" s="160">
        <v>615763183</v>
      </c>
      <c r="D65" s="160">
        <v>237773601</v>
      </c>
      <c r="E65" s="160">
        <v>126392490</v>
      </c>
      <c r="F65" s="160">
        <f t="shared" si="7"/>
        <v>251597092</v>
      </c>
      <c r="G65" s="160">
        <v>23833624</v>
      </c>
      <c r="H65" s="161">
        <f t="shared" si="8"/>
        <v>3.8705828243712971E-2</v>
      </c>
      <c r="I65" s="161">
        <f t="shared" si="9"/>
        <v>9.4729330178426704E-2</v>
      </c>
      <c r="J65" s="180"/>
    </row>
    <row r="66" spans="1:10" ht="13.2">
      <c r="A66" s="162">
        <v>152</v>
      </c>
      <c r="B66" s="197" t="s">
        <v>32</v>
      </c>
      <c r="C66" s="160">
        <v>165311574</v>
      </c>
      <c r="D66" s="160">
        <v>74563088</v>
      </c>
      <c r="E66" s="160">
        <v>45147270</v>
      </c>
      <c r="F66" s="160">
        <f t="shared" si="7"/>
        <v>45601216</v>
      </c>
      <c r="G66" s="160">
        <v>2357030</v>
      </c>
      <c r="H66" s="161">
        <f t="shared" si="8"/>
        <v>1.4258106331986167E-2</v>
      </c>
      <c r="I66" s="161">
        <f t="shared" si="9"/>
        <v>5.1687876042603775E-2</v>
      </c>
      <c r="J66" s="180"/>
    </row>
    <row r="67" spans="1:10" ht="13.2">
      <c r="A67" s="162">
        <v>173</v>
      </c>
      <c r="B67" s="185" t="s">
        <v>33</v>
      </c>
      <c r="C67" s="160">
        <f>28069141+2717396</f>
        <v>30786537</v>
      </c>
      <c r="D67" s="160">
        <f>10838024+1237843</f>
        <v>12075867</v>
      </c>
      <c r="E67" s="160">
        <f>505539+1155435</f>
        <v>1660974</v>
      </c>
      <c r="F67" s="160">
        <f t="shared" si="7"/>
        <v>17049696</v>
      </c>
      <c r="G67" s="160">
        <v>118804</v>
      </c>
      <c r="H67" s="161">
        <f t="shared" si="8"/>
        <v>3.8589595185713806E-3</v>
      </c>
      <c r="I67" s="161">
        <f t="shared" si="9"/>
        <v>6.968100780213325E-3</v>
      </c>
      <c r="J67" s="180"/>
    </row>
    <row r="68" spans="1:10" ht="13.2">
      <c r="A68" s="162">
        <v>79</v>
      </c>
      <c r="B68" s="199" t="s">
        <v>133</v>
      </c>
      <c r="C68" s="195" t="s">
        <v>176</v>
      </c>
      <c r="D68" s="196"/>
      <c r="E68" s="196"/>
      <c r="F68" s="196"/>
      <c r="G68" s="196"/>
      <c r="H68" s="196"/>
      <c r="I68" s="200"/>
      <c r="J68" s="180"/>
    </row>
    <row r="69" spans="1:10" ht="13.2">
      <c r="A69" s="165">
        <v>26</v>
      </c>
      <c r="B69" s="185" t="s">
        <v>230</v>
      </c>
      <c r="C69" s="160">
        <v>616858472</v>
      </c>
      <c r="D69" s="160">
        <v>306908492</v>
      </c>
      <c r="E69" s="160">
        <v>124039288</v>
      </c>
      <c r="F69" s="160">
        <f t="shared" si="7"/>
        <v>185910692</v>
      </c>
      <c r="G69" s="160">
        <v>16238940</v>
      </c>
      <c r="H69" s="161">
        <f t="shared" si="8"/>
        <v>2.6325228131097143E-2</v>
      </c>
      <c r="I69" s="161">
        <f t="shared" si="9"/>
        <v>8.734806925467202E-2</v>
      </c>
      <c r="J69" s="180"/>
    </row>
    <row r="70" spans="1:10" ht="13.2">
      <c r="A70" s="168">
        <v>170</v>
      </c>
      <c r="B70" s="185" t="s">
        <v>231</v>
      </c>
      <c r="C70" s="160">
        <v>1627016759</v>
      </c>
      <c r="D70" s="160">
        <v>692622696</v>
      </c>
      <c r="E70" s="160">
        <v>325772134</v>
      </c>
      <c r="F70" s="160">
        <f t="shared" si="7"/>
        <v>608621929</v>
      </c>
      <c r="G70" s="160">
        <v>43699739</v>
      </c>
      <c r="H70" s="161">
        <f t="shared" si="8"/>
        <v>2.6858813075077859E-2</v>
      </c>
      <c r="I70" s="161">
        <f t="shared" si="9"/>
        <v>7.1801124668316049E-2</v>
      </c>
      <c r="J70" s="180"/>
    </row>
    <row r="71" spans="1:10" ht="13.2">
      <c r="A71" s="162">
        <v>191</v>
      </c>
      <c r="B71" s="185" t="s">
        <v>232</v>
      </c>
      <c r="C71" s="160">
        <v>509489976</v>
      </c>
      <c r="D71" s="160">
        <v>249985746</v>
      </c>
      <c r="E71" s="160">
        <v>123186066</v>
      </c>
      <c r="F71" s="160">
        <f t="shared" si="7"/>
        <v>136318164</v>
      </c>
      <c r="G71" s="160">
        <v>12654220</v>
      </c>
      <c r="H71" s="161">
        <f t="shared" si="8"/>
        <v>2.48370342815145E-2</v>
      </c>
      <c r="I71" s="161">
        <f t="shared" si="9"/>
        <v>9.2828568319039267E-2</v>
      </c>
      <c r="J71" s="180"/>
    </row>
    <row r="72" spans="1:10" ht="13.2">
      <c r="A72" s="158">
        <v>159</v>
      </c>
      <c r="B72" s="185" t="s">
        <v>233</v>
      </c>
      <c r="C72" s="160">
        <v>1478653199</v>
      </c>
      <c r="D72" s="160">
        <v>762786477</v>
      </c>
      <c r="E72" s="160">
        <v>246156426</v>
      </c>
      <c r="F72" s="160">
        <f t="shared" si="7"/>
        <v>469710296</v>
      </c>
      <c r="G72" s="160">
        <v>20687565</v>
      </c>
      <c r="H72" s="161">
        <f t="shared" si="8"/>
        <v>1.3990816111574246E-2</v>
      </c>
      <c r="I72" s="161">
        <f t="shared" si="9"/>
        <v>4.404324362521532E-2</v>
      </c>
      <c r="J72" s="180"/>
    </row>
    <row r="73" spans="1:10" ht="13.2">
      <c r="A73" s="162">
        <v>96</v>
      </c>
      <c r="B73" s="197" t="s">
        <v>37</v>
      </c>
      <c r="C73" s="160">
        <v>24311182</v>
      </c>
      <c r="D73" s="160">
        <v>10242961</v>
      </c>
      <c r="E73" s="160">
        <v>5257855</v>
      </c>
      <c r="F73" s="160">
        <f t="shared" si="7"/>
        <v>8810366</v>
      </c>
      <c r="G73" s="160">
        <v>167995</v>
      </c>
      <c r="H73" s="161">
        <f t="shared" si="8"/>
        <v>6.9101946585731619E-3</v>
      </c>
      <c r="I73" s="161">
        <f t="shared" si="9"/>
        <v>1.9067879813392544E-2</v>
      </c>
      <c r="J73" s="180"/>
    </row>
    <row r="74" spans="1:10" ht="13.2">
      <c r="A74" s="162">
        <v>186</v>
      </c>
      <c r="B74" s="185" t="s">
        <v>178</v>
      </c>
      <c r="C74" s="160">
        <f>23919445+944720</f>
        <v>24864165</v>
      </c>
      <c r="D74" s="160">
        <f>9406211+937171</f>
        <v>10343382</v>
      </c>
      <c r="E74" s="160">
        <v>5833243</v>
      </c>
      <c r="F74" s="160">
        <f>C74-D74-E74</f>
        <v>8687540</v>
      </c>
      <c r="G74" s="160">
        <v>947249</v>
      </c>
      <c r="H74" s="161">
        <f t="shared" si="8"/>
        <v>3.8096956000734393E-2</v>
      </c>
      <c r="I74" s="161">
        <f t="shared" si="9"/>
        <v>0.10903535408182294</v>
      </c>
      <c r="J74" s="180"/>
    </row>
    <row r="75" spans="1:10" ht="13.2">
      <c r="A75" s="165">
        <v>56</v>
      </c>
      <c r="B75" s="185" t="s">
        <v>100</v>
      </c>
      <c r="C75" s="160">
        <v>23873012</v>
      </c>
      <c r="D75" s="160">
        <v>12862203</v>
      </c>
      <c r="E75" s="160">
        <v>669380</v>
      </c>
      <c r="F75" s="160">
        <f>C75-D75-E75</f>
        <v>10341429</v>
      </c>
      <c r="G75" s="160">
        <v>421610</v>
      </c>
      <c r="H75" s="161">
        <f t="shared" si="8"/>
        <v>1.766052813109632E-2</v>
      </c>
      <c r="I75" s="161">
        <f t="shared" si="9"/>
        <v>4.0769027181833381E-2</v>
      </c>
      <c r="J75" s="180"/>
    </row>
    <row r="76" spans="1:10" ht="13.2">
      <c r="A76" s="165"/>
      <c r="B76" s="201"/>
      <c r="C76" s="170"/>
      <c r="D76" s="170"/>
      <c r="E76" s="170"/>
      <c r="F76" s="171"/>
      <c r="G76" s="170"/>
      <c r="H76" s="173"/>
      <c r="I76" s="173"/>
    </row>
    <row r="77" spans="1:10" ht="13.2">
      <c r="A77" s="165"/>
      <c r="B77" s="202" t="s">
        <v>38</v>
      </c>
      <c r="C77" s="175">
        <f>SUM(C62:C75)</f>
        <v>5940900128</v>
      </c>
      <c r="D77" s="175">
        <f>SUM(D62:D75)</f>
        <v>2707224449</v>
      </c>
      <c r="E77" s="175">
        <f>SUM(E62:E75)</f>
        <v>1122481890</v>
      </c>
      <c r="F77" s="175">
        <f>SUM(F62:F76)</f>
        <v>2111193789</v>
      </c>
      <c r="G77" s="175">
        <f>SUM(G62:G75)</f>
        <v>125295044</v>
      </c>
      <c r="H77" s="176">
        <f>G77/C77</f>
        <v>2.1090245804583234E-2</v>
      </c>
      <c r="I77" s="176">
        <f>G77/F77</f>
        <v>5.9347959743358263E-2</v>
      </c>
    </row>
    <row r="78" spans="1:10" ht="13.2">
      <c r="A78" s="203"/>
      <c r="B78" s="204"/>
      <c r="C78" s="205"/>
      <c r="D78" s="205"/>
      <c r="E78" s="205"/>
      <c r="F78" s="205"/>
      <c r="G78" s="205"/>
      <c r="H78" s="204"/>
      <c r="I78" s="204"/>
    </row>
    <row r="79" spans="1:10" ht="13.2">
      <c r="A79" s="165"/>
      <c r="B79" s="198" t="s">
        <v>68</v>
      </c>
      <c r="C79" s="179"/>
      <c r="D79" s="179"/>
      <c r="E79" s="179"/>
      <c r="F79" s="179"/>
      <c r="G79" s="179"/>
      <c r="H79" s="177"/>
      <c r="I79" s="177"/>
      <c r="J79" s="180"/>
    </row>
    <row r="80" spans="1:10" s="149" customFormat="1" ht="13.2">
      <c r="A80" s="165">
        <v>915</v>
      </c>
      <c r="B80" s="206" t="s">
        <v>234</v>
      </c>
      <c r="C80" s="160">
        <v>26599168</v>
      </c>
      <c r="D80" s="160">
        <v>6276325</v>
      </c>
      <c r="E80" s="160">
        <v>13061348</v>
      </c>
      <c r="F80" s="160">
        <f>C80-D80-E80</f>
        <v>7261495</v>
      </c>
      <c r="G80" s="160">
        <v>100190</v>
      </c>
      <c r="H80" s="161">
        <f t="shared" ref="H80:H86" si="10">G80/C80</f>
        <v>3.7666591676852449E-3</v>
      </c>
      <c r="I80" s="161">
        <f t="shared" ref="I80:I86" si="11">G80/F80</f>
        <v>1.3797434274897939E-2</v>
      </c>
      <c r="J80" s="180"/>
    </row>
    <row r="81" spans="1:10" ht="13.2">
      <c r="A81" s="165">
        <v>22</v>
      </c>
      <c r="B81" s="206" t="s">
        <v>235</v>
      </c>
      <c r="C81" s="160">
        <v>217316481</v>
      </c>
      <c r="D81" s="160">
        <v>84131857</v>
      </c>
      <c r="E81" s="160">
        <v>39065970</v>
      </c>
      <c r="F81" s="160">
        <v>94118654</v>
      </c>
      <c r="G81" s="160">
        <v>5361717</v>
      </c>
      <c r="H81" s="161">
        <f t="shared" si="10"/>
        <v>2.4672390125809188E-2</v>
      </c>
      <c r="I81" s="161">
        <f t="shared" si="11"/>
        <v>5.6967633642529568E-2</v>
      </c>
      <c r="J81" s="180"/>
    </row>
    <row r="82" spans="1:10" ht="13.2">
      <c r="A82" s="165">
        <v>158</v>
      </c>
      <c r="B82" s="206" t="s">
        <v>102</v>
      </c>
      <c r="C82" s="160">
        <f>13930471+1618491</f>
        <v>15548962</v>
      </c>
      <c r="D82" s="160">
        <f>6909739+1535263</f>
        <v>8445002</v>
      </c>
      <c r="E82" s="160">
        <v>1851038</v>
      </c>
      <c r="F82" s="160">
        <f>C82-D82-E82</f>
        <v>5252922</v>
      </c>
      <c r="G82" s="160">
        <v>304573</v>
      </c>
      <c r="H82" s="161">
        <f t="shared" si="10"/>
        <v>1.9587995648841384E-2</v>
      </c>
      <c r="I82" s="161">
        <f t="shared" si="11"/>
        <v>5.7981633841126902E-2</v>
      </c>
      <c r="J82" s="180"/>
    </row>
    <row r="83" spans="1:10" ht="13.2">
      <c r="A83" s="165">
        <v>199</v>
      </c>
      <c r="B83" s="206" t="s">
        <v>236</v>
      </c>
      <c r="C83" s="186">
        <v>83508481</v>
      </c>
      <c r="D83" s="187">
        <v>14490547</v>
      </c>
      <c r="E83" s="187">
        <v>21337357</v>
      </c>
      <c r="F83" s="187">
        <f>C83-D83-E83</f>
        <v>47680577</v>
      </c>
      <c r="G83" s="187">
        <v>1223759.6299999999</v>
      </c>
      <c r="H83" s="161">
        <f t="shared" si="10"/>
        <v>1.4654315529940006E-2</v>
      </c>
      <c r="I83" s="161">
        <f t="shared" si="11"/>
        <v>2.566578902767892E-2</v>
      </c>
      <c r="J83" s="180"/>
    </row>
    <row r="84" spans="1:10" ht="13.2">
      <c r="A84" s="165">
        <v>102</v>
      </c>
      <c r="B84" s="206" t="s">
        <v>237</v>
      </c>
      <c r="C84" s="160">
        <v>575770475</v>
      </c>
      <c r="D84" s="160">
        <v>219938113</v>
      </c>
      <c r="E84" s="160">
        <v>39533000</v>
      </c>
      <c r="F84" s="160">
        <f>C84-D84-E84</f>
        <v>316299362</v>
      </c>
      <c r="G84" s="160">
        <v>3931438</v>
      </c>
      <c r="H84" s="161">
        <f t="shared" si="10"/>
        <v>6.8281340754751275E-3</v>
      </c>
      <c r="I84" s="161">
        <f t="shared" si="11"/>
        <v>1.2429484445182029E-2</v>
      </c>
      <c r="J84" s="180"/>
    </row>
    <row r="85" spans="1:10" ht="13.2">
      <c r="A85" s="165">
        <v>45</v>
      </c>
      <c r="B85" s="207" t="s">
        <v>40</v>
      </c>
      <c r="C85" s="160">
        <v>19221935</v>
      </c>
      <c r="D85" s="160">
        <v>7283208</v>
      </c>
      <c r="E85" s="160">
        <v>5494579</v>
      </c>
      <c r="F85" s="160">
        <f>C85-D85-E85</f>
        <v>6444148</v>
      </c>
      <c r="G85" s="160">
        <v>54394</v>
      </c>
      <c r="H85" s="161">
        <f t="shared" si="10"/>
        <v>2.8297879479875464E-3</v>
      </c>
      <c r="I85" s="161">
        <f t="shared" si="11"/>
        <v>8.4408365543435695E-3</v>
      </c>
      <c r="J85" s="180"/>
    </row>
    <row r="86" spans="1:10" ht="13.2">
      <c r="A86" s="165">
        <v>168</v>
      </c>
      <c r="B86" s="206" t="s">
        <v>238</v>
      </c>
      <c r="C86" s="160">
        <v>572183319</v>
      </c>
      <c r="D86" s="160">
        <v>310808364</v>
      </c>
      <c r="E86" s="160">
        <v>100239442</v>
      </c>
      <c r="F86" s="160">
        <f>C86-D86-E86</f>
        <v>161135513</v>
      </c>
      <c r="G86" s="160">
        <v>8529748</v>
      </c>
      <c r="H86" s="161">
        <f t="shared" si="10"/>
        <v>1.4907369223743484E-2</v>
      </c>
      <c r="I86" s="161">
        <f t="shared" si="11"/>
        <v>5.293524587593549E-2</v>
      </c>
      <c r="J86" s="180"/>
    </row>
    <row r="87" spans="1:10" ht="13.2">
      <c r="A87" s="165">
        <v>205</v>
      </c>
      <c r="B87" s="208" t="s">
        <v>239</v>
      </c>
      <c r="C87" s="193" t="s">
        <v>176</v>
      </c>
      <c r="D87" s="193"/>
      <c r="E87" s="193"/>
      <c r="F87" s="193"/>
      <c r="G87" s="193"/>
      <c r="H87" s="193"/>
      <c r="I87" s="193"/>
      <c r="J87" s="180"/>
    </row>
    <row r="88" spans="1:10" ht="13.2">
      <c r="A88" s="165">
        <v>150</v>
      </c>
      <c r="B88" s="206" t="s">
        <v>41</v>
      </c>
      <c r="C88" s="160">
        <f>31428175+1671646</f>
        <v>33099821</v>
      </c>
      <c r="D88" s="160">
        <f>7594243+217314</f>
        <v>7811557</v>
      </c>
      <c r="E88" s="160">
        <f>18374793+1220302</f>
        <v>19595095</v>
      </c>
      <c r="F88" s="160">
        <f t="shared" ref="F88:F94" si="12">C88-D88-E88</f>
        <v>5693169</v>
      </c>
      <c r="G88" s="160">
        <v>264250</v>
      </c>
      <c r="H88" s="161">
        <f t="shared" ref="H88:H94" si="13">G88/C88</f>
        <v>7.9834268590153398E-3</v>
      </c>
      <c r="I88" s="161">
        <f t="shared" ref="I88:I94" si="14">G88/F88</f>
        <v>4.6415274164529459E-2</v>
      </c>
      <c r="J88" s="180"/>
    </row>
    <row r="89" spans="1:10" ht="13.2">
      <c r="A89" s="165">
        <v>140</v>
      </c>
      <c r="B89" s="207" t="s">
        <v>119</v>
      </c>
      <c r="C89" s="160">
        <v>121635699</v>
      </c>
      <c r="D89" s="160">
        <v>42060630</v>
      </c>
      <c r="E89" s="160">
        <v>17200836</v>
      </c>
      <c r="F89" s="160">
        <f t="shared" si="12"/>
        <v>62374233</v>
      </c>
      <c r="G89" s="160">
        <v>1238216</v>
      </c>
      <c r="H89" s="161">
        <f t="shared" si="13"/>
        <v>1.0179708836959123E-2</v>
      </c>
      <c r="I89" s="161">
        <f t="shared" si="14"/>
        <v>1.9851402421253019E-2</v>
      </c>
      <c r="J89" s="180"/>
    </row>
    <row r="90" spans="1:10" ht="13.2">
      <c r="A90" s="165">
        <v>165</v>
      </c>
      <c r="B90" s="206" t="s">
        <v>44</v>
      </c>
      <c r="C90" s="160">
        <v>39364263</v>
      </c>
      <c r="D90" s="160">
        <v>15652488</v>
      </c>
      <c r="E90" s="160">
        <v>7930946</v>
      </c>
      <c r="F90" s="160">
        <f t="shared" si="12"/>
        <v>15780829</v>
      </c>
      <c r="G90" s="160">
        <v>474888</v>
      </c>
      <c r="H90" s="161">
        <f t="shared" si="13"/>
        <v>1.2063937282402569E-2</v>
      </c>
      <c r="I90" s="161">
        <f t="shared" si="14"/>
        <v>3.0092715661515626E-2</v>
      </c>
      <c r="J90" s="180"/>
    </row>
    <row r="91" spans="1:10" ht="13.2">
      <c r="A91" s="165">
        <v>147</v>
      </c>
      <c r="B91" s="207" t="s">
        <v>47</v>
      </c>
      <c r="C91" s="160">
        <v>60257313</v>
      </c>
      <c r="D91" s="160">
        <v>24459038</v>
      </c>
      <c r="E91" s="160">
        <v>17076112</v>
      </c>
      <c r="F91" s="160">
        <f t="shared" si="12"/>
        <v>18722163</v>
      </c>
      <c r="G91" s="160">
        <v>805514</v>
      </c>
      <c r="H91" s="161">
        <f t="shared" si="13"/>
        <v>1.3367904406889168E-2</v>
      </c>
      <c r="I91" s="161">
        <f t="shared" si="14"/>
        <v>4.3024622742575201E-2</v>
      </c>
      <c r="J91" s="180"/>
    </row>
    <row r="92" spans="1:10" ht="13.2">
      <c r="A92" s="165">
        <v>107</v>
      </c>
      <c r="B92" s="207" t="s">
        <v>48</v>
      </c>
      <c r="C92" s="160">
        <v>33238742</v>
      </c>
      <c r="D92" s="160">
        <v>11577073</v>
      </c>
      <c r="E92" s="160">
        <v>11638369</v>
      </c>
      <c r="F92" s="160">
        <f t="shared" si="12"/>
        <v>10023300</v>
      </c>
      <c r="G92" s="160">
        <v>433092</v>
      </c>
      <c r="H92" s="161">
        <f t="shared" si="13"/>
        <v>1.3029735000199466E-2</v>
      </c>
      <c r="I92" s="161">
        <f t="shared" si="14"/>
        <v>4.3208524138756699E-2</v>
      </c>
      <c r="J92" s="180"/>
    </row>
    <row r="93" spans="1:10" ht="13.2">
      <c r="A93" s="209">
        <v>46</v>
      </c>
      <c r="B93" s="210" t="s">
        <v>124</v>
      </c>
      <c r="C93" s="186">
        <v>71720126</v>
      </c>
      <c r="D93" s="187">
        <v>23519732</v>
      </c>
      <c r="E93" s="187">
        <v>23605460</v>
      </c>
      <c r="F93" s="187">
        <f t="shared" si="12"/>
        <v>24594934</v>
      </c>
      <c r="G93" s="187">
        <v>1400740</v>
      </c>
      <c r="H93" s="188">
        <f t="shared" si="13"/>
        <v>1.9530640534569054E-2</v>
      </c>
      <c r="I93" s="189">
        <f t="shared" si="14"/>
        <v>5.695237889233612E-2</v>
      </c>
    </row>
    <row r="94" spans="1:10" ht="13.2">
      <c r="A94" s="165">
        <v>161</v>
      </c>
      <c r="B94" s="206" t="s">
        <v>240</v>
      </c>
      <c r="C94" s="160">
        <v>1216274281</v>
      </c>
      <c r="D94" s="160">
        <v>499914051</v>
      </c>
      <c r="E94" s="160">
        <v>268318515</v>
      </c>
      <c r="F94" s="160">
        <f t="shared" si="12"/>
        <v>448041715</v>
      </c>
      <c r="G94" s="160">
        <v>21602404</v>
      </c>
      <c r="H94" s="161">
        <f t="shared" si="13"/>
        <v>1.776112866765453E-2</v>
      </c>
      <c r="I94" s="161">
        <f t="shared" si="14"/>
        <v>4.8215162286841973E-2</v>
      </c>
    </row>
    <row r="95" spans="1:10" ht="13.2">
      <c r="A95" s="165">
        <v>129</v>
      </c>
      <c r="B95" s="194" t="s">
        <v>50</v>
      </c>
      <c r="C95" s="195" t="s">
        <v>176</v>
      </c>
      <c r="D95" s="196"/>
      <c r="E95" s="196"/>
      <c r="F95" s="196"/>
      <c r="G95" s="196"/>
      <c r="H95" s="193"/>
      <c r="I95" s="193"/>
    </row>
    <row r="96" spans="1:10" ht="13.2">
      <c r="A96" s="165">
        <v>78</v>
      </c>
      <c r="B96" s="207" t="s">
        <v>51</v>
      </c>
      <c r="C96" s="160">
        <v>166084011</v>
      </c>
      <c r="D96" s="160">
        <v>50870937</v>
      </c>
      <c r="E96" s="160">
        <v>10769905</v>
      </c>
      <c r="F96" s="160">
        <f>C96-D96-E96</f>
        <v>104443169</v>
      </c>
      <c r="G96" s="160">
        <v>3990999</v>
      </c>
      <c r="H96" s="161">
        <f>G96/C96</f>
        <v>2.4030001298559679E-2</v>
      </c>
      <c r="I96" s="161">
        <f>G96/F96</f>
        <v>3.8212159188697158E-2</v>
      </c>
    </row>
    <row r="97" spans="1:10" ht="13.2">
      <c r="A97" s="165">
        <v>198</v>
      </c>
      <c r="B97" s="208" t="s">
        <v>52</v>
      </c>
      <c r="C97" s="193" t="s">
        <v>176</v>
      </c>
      <c r="D97" s="193"/>
      <c r="E97" s="193"/>
      <c r="F97" s="193"/>
      <c r="G97" s="193"/>
      <c r="H97" s="193"/>
      <c r="I97" s="193"/>
    </row>
    <row r="98" spans="1:10" ht="13.2">
      <c r="A98" s="165">
        <v>23</v>
      </c>
      <c r="B98" s="207" t="s">
        <v>180</v>
      </c>
      <c r="C98" s="160">
        <f>17361918+298272</f>
        <v>17660190</v>
      </c>
      <c r="D98" s="160">
        <f>5903157+298272</f>
        <v>6201429</v>
      </c>
      <c r="E98" s="160">
        <v>1960308</v>
      </c>
      <c r="F98" s="160">
        <f>C98-D98-E98</f>
        <v>9498453</v>
      </c>
      <c r="G98" s="160">
        <v>371990</v>
      </c>
      <c r="H98" s="161">
        <f>G98/C98</f>
        <v>2.1063759789673838E-2</v>
      </c>
      <c r="I98" s="161">
        <f>G98/F98</f>
        <v>3.9163219526379717E-2</v>
      </c>
    </row>
    <row r="99" spans="1:10" ht="13.2">
      <c r="A99" s="165">
        <v>39</v>
      </c>
      <c r="B99" s="206" t="s">
        <v>241</v>
      </c>
      <c r="C99" s="160">
        <v>432932313</v>
      </c>
      <c r="D99" s="160">
        <v>165338600</v>
      </c>
      <c r="E99" s="160">
        <v>99460310</v>
      </c>
      <c r="F99" s="160">
        <f>C99-D99-E99</f>
        <v>168133403</v>
      </c>
      <c r="G99" s="160">
        <v>7031025</v>
      </c>
      <c r="H99" s="161">
        <f>G99/C99</f>
        <v>1.6240471752451521E-2</v>
      </c>
      <c r="I99" s="161">
        <f>G99/F99</f>
        <v>4.18181329500599E-2</v>
      </c>
    </row>
    <row r="100" spans="1:10" ht="13.2">
      <c r="A100" s="165">
        <v>58</v>
      </c>
      <c r="B100" s="207" t="s">
        <v>53</v>
      </c>
      <c r="C100" s="160">
        <v>869436855</v>
      </c>
      <c r="D100" s="160">
        <v>352798334</v>
      </c>
      <c r="E100" s="160">
        <v>187240665</v>
      </c>
      <c r="F100" s="160">
        <f>C100-D100-E100</f>
        <v>329397856</v>
      </c>
      <c r="G100" s="160">
        <v>10492977</v>
      </c>
      <c r="H100" s="161">
        <f>G100/C100</f>
        <v>1.206870509302254E-2</v>
      </c>
      <c r="I100" s="161">
        <f>G100/F100</f>
        <v>3.1855025188749254E-2</v>
      </c>
    </row>
    <row r="101" spans="1:10" ht="13.2">
      <c r="A101" s="165"/>
      <c r="B101" s="201"/>
      <c r="C101" s="170"/>
      <c r="D101" s="170"/>
      <c r="E101" s="170"/>
      <c r="F101" s="171"/>
      <c r="G101" s="170"/>
      <c r="H101" s="173"/>
      <c r="I101" s="173"/>
    </row>
    <row r="102" spans="1:10" ht="13.2">
      <c r="A102" s="165"/>
      <c r="B102" s="202" t="s">
        <v>54</v>
      </c>
      <c r="C102" s="175">
        <f>SUM(C80:C100)</f>
        <v>4571852435</v>
      </c>
      <c r="D102" s="175">
        <f>SUM(D80:D100)</f>
        <v>1851577285</v>
      </c>
      <c r="E102" s="175">
        <f>SUM(E80:E100)</f>
        <v>885379255</v>
      </c>
      <c r="F102" s="175">
        <f>SUM(F80:F100)</f>
        <v>1834895895</v>
      </c>
      <c r="G102" s="175">
        <f>SUM(G80:G100)</f>
        <v>67611914.629999995</v>
      </c>
      <c r="H102" s="176">
        <f>G102/C102</f>
        <v>1.4788735111482222E-2</v>
      </c>
      <c r="I102" s="176">
        <f>G102/F102</f>
        <v>3.6847820529894416E-2</v>
      </c>
    </row>
    <row r="103" spans="1:10" ht="13.2">
      <c r="A103" s="353"/>
      <c r="B103" s="354"/>
      <c r="C103" s="354"/>
      <c r="D103" s="354"/>
      <c r="E103" s="354"/>
      <c r="F103" s="354"/>
      <c r="G103" s="354"/>
      <c r="H103" s="354"/>
      <c r="I103" s="354"/>
      <c r="J103" s="191"/>
    </row>
    <row r="104" spans="1:10" ht="13.8">
      <c r="A104" s="353" t="s">
        <v>0</v>
      </c>
      <c r="B104" s="355" t="s">
        <v>185</v>
      </c>
      <c r="C104" s="355"/>
      <c r="D104" s="355"/>
      <c r="E104" s="355"/>
      <c r="F104" s="355"/>
      <c r="G104" s="355"/>
      <c r="H104" s="355"/>
      <c r="I104" s="355"/>
    </row>
    <row r="105" spans="1:10" ht="14.4" thickBot="1">
      <c r="A105" s="163"/>
      <c r="B105" s="356" t="s">
        <v>186</v>
      </c>
      <c r="C105" s="356"/>
      <c r="D105" s="356"/>
      <c r="E105" s="356"/>
      <c r="F105" s="356"/>
      <c r="G105" s="356"/>
      <c r="H105" s="356"/>
      <c r="I105" s="356"/>
    </row>
    <row r="106" spans="1:10" ht="13.8" thickBot="1">
      <c r="A106" s="150"/>
      <c r="B106" s="347" t="s">
        <v>187</v>
      </c>
      <c r="C106" s="348"/>
      <c r="D106" s="348"/>
      <c r="E106" s="348"/>
      <c r="F106" s="348"/>
      <c r="G106" s="348"/>
      <c r="H106" s="348"/>
      <c r="I106" s="349"/>
    </row>
    <row r="107" spans="1:10" ht="92.4">
      <c r="A107" s="151" t="s">
        <v>188</v>
      </c>
      <c r="B107" s="152" t="s">
        <v>189</v>
      </c>
      <c r="C107" s="153" t="s">
        <v>190</v>
      </c>
      <c r="D107" s="153" t="s">
        <v>191</v>
      </c>
      <c r="E107" s="153" t="s">
        <v>192</v>
      </c>
      <c r="F107" s="153" t="s">
        <v>193</v>
      </c>
      <c r="G107" s="154" t="s">
        <v>194</v>
      </c>
      <c r="H107" s="153" t="s">
        <v>195</v>
      </c>
      <c r="I107" s="153" t="s">
        <v>196</v>
      </c>
    </row>
    <row r="108" spans="1:10" ht="13.2">
      <c r="A108" s="155"/>
      <c r="B108" s="181" t="s">
        <v>147</v>
      </c>
      <c r="C108" s="179"/>
      <c r="D108" s="179"/>
      <c r="E108" s="179"/>
      <c r="F108" s="179"/>
      <c r="G108" s="179"/>
      <c r="H108" s="177"/>
      <c r="I108" s="177"/>
    </row>
    <row r="109" spans="1:10" ht="13.2">
      <c r="A109" s="211">
        <v>43</v>
      </c>
      <c r="B109" s="212" t="s">
        <v>242</v>
      </c>
      <c r="C109" s="160">
        <v>145272061</v>
      </c>
      <c r="D109" s="160">
        <v>60013726</v>
      </c>
      <c r="E109" s="160">
        <v>36740359</v>
      </c>
      <c r="F109" s="160">
        <f>C109-D109-E109</f>
        <v>48517976</v>
      </c>
      <c r="G109" s="160">
        <v>2382086</v>
      </c>
      <c r="H109" s="161">
        <f>G109/C109</f>
        <v>1.6397413126809014E-2</v>
      </c>
      <c r="I109" s="161">
        <f>G109/F109</f>
        <v>4.9096977994300503E-2</v>
      </c>
    </row>
    <row r="110" spans="1:10" ht="13.2">
      <c r="A110" s="211">
        <v>37</v>
      </c>
      <c r="B110" s="206" t="s">
        <v>243</v>
      </c>
      <c r="C110" s="186">
        <v>1010129414</v>
      </c>
      <c r="D110" s="187">
        <v>389133772</v>
      </c>
      <c r="E110" s="187">
        <v>137411810</v>
      </c>
      <c r="F110" s="187">
        <f>C110-D110-E110</f>
        <v>483583832</v>
      </c>
      <c r="G110" s="187">
        <v>9458425</v>
      </c>
      <c r="H110" s="161">
        <f>G110/C110</f>
        <v>9.3635774475130766E-3</v>
      </c>
      <c r="I110" s="161">
        <f>G110/F110</f>
        <v>1.9559018259320132E-2</v>
      </c>
    </row>
    <row r="111" spans="1:10" s="149" customFormat="1" ht="13.2">
      <c r="A111" s="213">
        <v>180</v>
      </c>
      <c r="B111" s="206" t="s">
        <v>244</v>
      </c>
      <c r="C111" s="160">
        <v>460688749</v>
      </c>
      <c r="D111" s="160">
        <v>220998631</v>
      </c>
      <c r="E111" s="160">
        <v>97398641</v>
      </c>
      <c r="F111" s="160">
        <f>C111-D111-E111</f>
        <v>142291477</v>
      </c>
      <c r="G111" s="160">
        <v>6924842</v>
      </c>
      <c r="H111" s="161">
        <f>G111/C111</f>
        <v>1.5031497979995166E-2</v>
      </c>
      <c r="I111" s="161">
        <f>G111/F111</f>
        <v>4.8666597227042627E-2</v>
      </c>
    </row>
    <row r="112" spans="1:10" s="149" customFormat="1" ht="13.2">
      <c r="A112" s="211">
        <v>141</v>
      </c>
      <c r="B112" s="199" t="s">
        <v>55</v>
      </c>
      <c r="C112" s="195" t="s">
        <v>176</v>
      </c>
      <c r="D112" s="196"/>
      <c r="E112" s="196"/>
      <c r="F112" s="196"/>
      <c r="G112" s="196"/>
      <c r="H112" s="193"/>
      <c r="I112" s="193"/>
    </row>
    <row r="113" spans="1:9" s="149" customFormat="1" ht="13.2">
      <c r="A113" s="213">
        <v>111</v>
      </c>
      <c r="B113" s="206" t="s">
        <v>105</v>
      </c>
      <c r="C113" s="160">
        <v>6517307</v>
      </c>
      <c r="D113" s="160">
        <v>2682989</v>
      </c>
      <c r="E113" s="160">
        <v>604801</v>
      </c>
      <c r="F113" s="160">
        <f>C113-D113-E113</f>
        <v>3229517</v>
      </c>
      <c r="G113" s="160">
        <v>5436</v>
      </c>
      <c r="H113" s="161">
        <f>G113/C113</f>
        <v>8.3408683985578707E-4</v>
      </c>
      <c r="I113" s="161">
        <f>G113/F113</f>
        <v>1.6832238381157306E-3</v>
      </c>
    </row>
    <row r="114" spans="1:9" s="149" customFormat="1" ht="13.2">
      <c r="A114" s="214">
        <v>167</v>
      </c>
      <c r="B114" s="194" t="s">
        <v>56</v>
      </c>
      <c r="C114" s="195" t="s">
        <v>176</v>
      </c>
      <c r="D114" s="196"/>
      <c r="E114" s="196"/>
      <c r="F114" s="196"/>
      <c r="G114" s="196"/>
      <c r="H114" s="193"/>
      <c r="I114" s="193"/>
    </row>
    <row r="115" spans="1:9" s="149" customFormat="1" ht="13.2">
      <c r="A115" s="213">
        <v>82</v>
      </c>
      <c r="B115" s="206" t="s">
        <v>57</v>
      </c>
      <c r="C115" s="160">
        <v>6200281</v>
      </c>
      <c r="D115" s="160">
        <v>2876346</v>
      </c>
      <c r="E115" s="160">
        <v>1341665</v>
      </c>
      <c r="F115" s="160">
        <f>C115-D115-E115</f>
        <v>1982270</v>
      </c>
      <c r="G115" s="160">
        <v>16023</v>
      </c>
      <c r="H115" s="161">
        <f>G115/C115</f>
        <v>2.5842377143874607E-3</v>
      </c>
      <c r="I115" s="161">
        <f>G115/F115</f>
        <v>8.0831571884758379E-3</v>
      </c>
    </row>
    <row r="116" spans="1:9" s="149" customFormat="1" ht="13.2">
      <c r="A116" s="213">
        <v>137</v>
      </c>
      <c r="B116" s="206" t="s">
        <v>106</v>
      </c>
      <c r="C116" s="186">
        <v>19724705</v>
      </c>
      <c r="D116" s="187">
        <v>9867616</v>
      </c>
      <c r="E116" s="187">
        <v>4303318</v>
      </c>
      <c r="F116" s="187">
        <f>C116-D116-E116</f>
        <v>5553771</v>
      </c>
      <c r="G116" s="187">
        <v>379082</v>
      </c>
      <c r="H116" s="188">
        <f>G116/C116</f>
        <v>1.9218639771798867E-2</v>
      </c>
      <c r="I116" s="189">
        <f>G116/F116</f>
        <v>6.8256685412488194E-2</v>
      </c>
    </row>
    <row r="117" spans="1:9" s="149" customFormat="1" ht="13.2">
      <c r="A117" s="213">
        <v>21</v>
      </c>
      <c r="B117" s="190" t="s">
        <v>58</v>
      </c>
      <c r="C117" s="186">
        <v>38463358</v>
      </c>
      <c r="D117" s="187">
        <f>14614994+1791914</f>
        <v>16406908</v>
      </c>
      <c r="E117" s="187">
        <f>8729790+3182805</f>
        <v>11912595</v>
      </c>
      <c r="F117" s="187">
        <f>C117-D117-E117</f>
        <v>10143855</v>
      </c>
      <c r="G117" s="187">
        <v>448617</v>
      </c>
      <c r="H117" s="188">
        <f>G117/C117</f>
        <v>1.1663490223604502E-2</v>
      </c>
      <c r="I117" s="189">
        <f>G117/F117</f>
        <v>4.4225494153849791E-2</v>
      </c>
    </row>
    <row r="118" spans="1:9" s="149" customFormat="1" ht="13.2">
      <c r="A118" s="213">
        <v>80</v>
      </c>
      <c r="B118" s="207" t="s">
        <v>59</v>
      </c>
      <c r="C118" s="186">
        <v>5077956</v>
      </c>
      <c r="D118" s="187">
        <v>972787</v>
      </c>
      <c r="E118" s="187">
        <v>1725171</v>
      </c>
      <c r="F118" s="187">
        <f>C118-D118-E118</f>
        <v>2379998</v>
      </c>
      <c r="G118" s="187">
        <v>31145</v>
      </c>
      <c r="H118" s="161">
        <f>G118/C118</f>
        <v>6.1333733494343002E-3</v>
      </c>
      <c r="I118" s="161">
        <f>G118/F118</f>
        <v>1.3086145450542395E-2</v>
      </c>
    </row>
    <row r="119" spans="1:9" s="149" customFormat="1" ht="13.2">
      <c r="A119" s="213">
        <v>125</v>
      </c>
      <c r="B119" s="194" t="s">
        <v>60</v>
      </c>
      <c r="C119" s="193" t="s">
        <v>176</v>
      </c>
      <c r="D119" s="193"/>
      <c r="E119" s="193"/>
      <c r="F119" s="193"/>
      <c r="G119" s="193"/>
      <c r="H119" s="193"/>
      <c r="I119" s="193"/>
    </row>
    <row r="120" spans="1:9" s="149" customFormat="1" ht="13.2">
      <c r="A120" s="214">
        <v>139</v>
      </c>
      <c r="B120" s="206" t="s">
        <v>245</v>
      </c>
      <c r="C120" s="160">
        <v>595008008</v>
      </c>
      <c r="D120" s="160">
        <v>260307633</v>
      </c>
      <c r="E120" s="160">
        <v>156168017</v>
      </c>
      <c r="F120" s="160">
        <f t="shared" ref="F120:F129" si="15">C120-D120-E120</f>
        <v>178532358</v>
      </c>
      <c r="G120" s="160">
        <v>20455708</v>
      </c>
      <c r="H120" s="161">
        <f t="shared" ref="H120:H129" si="16">G120/C120</f>
        <v>3.4378878477212022E-2</v>
      </c>
      <c r="I120" s="161">
        <f t="shared" ref="I120:I129" si="17">G120/F120</f>
        <v>0.1145770337050049</v>
      </c>
    </row>
    <row r="121" spans="1:9" s="149" customFormat="1" ht="13.2">
      <c r="A121" s="214">
        <v>193</v>
      </c>
      <c r="B121" s="206" t="s">
        <v>246</v>
      </c>
      <c r="C121" s="160">
        <v>96627702</v>
      </c>
      <c r="D121" s="160">
        <v>45183549</v>
      </c>
      <c r="E121" s="160">
        <v>24129116</v>
      </c>
      <c r="F121" s="160">
        <f t="shared" si="15"/>
        <v>27315037</v>
      </c>
      <c r="G121" s="160">
        <v>2034890</v>
      </c>
      <c r="H121" s="161">
        <f t="shared" si="16"/>
        <v>2.105907475684354E-2</v>
      </c>
      <c r="I121" s="161">
        <f t="shared" si="17"/>
        <v>7.4497061819832053E-2</v>
      </c>
    </row>
    <row r="122" spans="1:9" s="149" customFormat="1" ht="13.2">
      <c r="A122" s="213">
        <v>162</v>
      </c>
      <c r="B122" s="206" t="s">
        <v>247</v>
      </c>
      <c r="C122" s="160">
        <v>2203858236</v>
      </c>
      <c r="D122" s="160">
        <v>921249150</v>
      </c>
      <c r="E122" s="160">
        <v>539514221</v>
      </c>
      <c r="F122" s="160">
        <f t="shared" si="15"/>
        <v>743094865</v>
      </c>
      <c r="G122" s="160">
        <v>39081155</v>
      </c>
      <c r="H122" s="161">
        <f t="shared" si="16"/>
        <v>1.7733062118792289E-2</v>
      </c>
      <c r="I122" s="161">
        <f t="shared" si="17"/>
        <v>5.2592416985683246E-2</v>
      </c>
    </row>
    <row r="123" spans="1:9" s="149" customFormat="1" ht="13.2">
      <c r="A123" s="214">
        <v>194</v>
      </c>
      <c r="B123" s="206" t="s">
        <v>248</v>
      </c>
      <c r="C123" s="160">
        <v>40500930</v>
      </c>
      <c r="D123" s="160">
        <v>20465173</v>
      </c>
      <c r="E123" s="160">
        <v>11786024</v>
      </c>
      <c r="F123" s="160">
        <f t="shared" si="15"/>
        <v>8249733</v>
      </c>
      <c r="G123" s="160">
        <v>1332017</v>
      </c>
      <c r="H123" s="161">
        <f t="shared" si="16"/>
        <v>3.2888553423341141E-2</v>
      </c>
      <c r="I123" s="161">
        <f t="shared" si="17"/>
        <v>0.16146183155260904</v>
      </c>
    </row>
    <row r="124" spans="1:9" s="149" customFormat="1" ht="13.2">
      <c r="A124" s="213">
        <v>50</v>
      </c>
      <c r="B124" s="206" t="s">
        <v>249</v>
      </c>
      <c r="C124" s="160">
        <v>366616104</v>
      </c>
      <c r="D124" s="160">
        <v>188684359</v>
      </c>
      <c r="E124" s="160">
        <v>52885848</v>
      </c>
      <c r="F124" s="160">
        <f t="shared" si="15"/>
        <v>125045897</v>
      </c>
      <c r="G124" s="160">
        <v>7484952</v>
      </c>
      <c r="H124" s="161">
        <f t="shared" si="16"/>
        <v>2.0416320828067061E-2</v>
      </c>
      <c r="I124" s="161">
        <f t="shared" si="17"/>
        <v>5.9857637712015452E-2</v>
      </c>
    </row>
    <row r="125" spans="1:9" s="149" customFormat="1" ht="13.2">
      <c r="A125" s="213">
        <v>172</v>
      </c>
      <c r="B125" s="207" t="s">
        <v>89</v>
      </c>
      <c r="C125" s="160">
        <f>90346765+423300</f>
        <v>90770065</v>
      </c>
      <c r="D125" s="160">
        <f>30024887+423300</f>
        <v>30448187</v>
      </c>
      <c r="E125" s="160">
        <v>9060357</v>
      </c>
      <c r="F125" s="160">
        <f t="shared" si="15"/>
        <v>51261521</v>
      </c>
      <c r="G125" s="160">
        <v>382342</v>
      </c>
      <c r="H125" s="161">
        <f t="shared" si="16"/>
        <v>4.2122036598739908E-3</v>
      </c>
      <c r="I125" s="161">
        <f t="shared" si="17"/>
        <v>7.4586550016726974E-3</v>
      </c>
    </row>
    <row r="126" spans="1:9" s="149" customFormat="1" ht="13.2">
      <c r="A126" s="215">
        <v>157</v>
      </c>
      <c r="B126" s="207" t="s">
        <v>61</v>
      </c>
      <c r="C126" s="160">
        <v>70032218</v>
      </c>
      <c r="D126" s="160">
        <v>41859157</v>
      </c>
      <c r="E126" s="160">
        <v>9991517</v>
      </c>
      <c r="F126" s="160">
        <f t="shared" si="15"/>
        <v>18181544</v>
      </c>
      <c r="G126" s="160">
        <v>291126</v>
      </c>
      <c r="H126" s="161">
        <f t="shared" si="16"/>
        <v>4.1570295545972852E-3</v>
      </c>
      <c r="I126" s="161">
        <f t="shared" si="17"/>
        <v>1.6012171463545669E-2</v>
      </c>
    </row>
    <row r="127" spans="1:9" s="149" customFormat="1" ht="13.2">
      <c r="A127" s="215">
        <v>42</v>
      </c>
      <c r="B127" s="206" t="s">
        <v>250</v>
      </c>
      <c r="C127" s="160">
        <v>36129011</v>
      </c>
      <c r="D127" s="160">
        <v>19533</v>
      </c>
      <c r="E127" s="160">
        <v>16265409</v>
      </c>
      <c r="F127" s="160">
        <f t="shared" si="15"/>
        <v>19844069</v>
      </c>
      <c r="G127" s="160">
        <v>489676</v>
      </c>
      <c r="H127" s="161">
        <f t="shared" si="16"/>
        <v>1.3553540117663337E-2</v>
      </c>
      <c r="I127" s="161">
        <f t="shared" si="17"/>
        <v>2.4676189142458636E-2</v>
      </c>
    </row>
    <row r="128" spans="1:9" ht="13.2">
      <c r="A128" s="215">
        <v>108</v>
      </c>
      <c r="B128" s="206" t="s">
        <v>126</v>
      </c>
      <c r="C128" s="160">
        <f>115058520+440630</f>
        <v>115499150</v>
      </c>
      <c r="D128" s="160">
        <f>59849858+432219</f>
        <v>60282077</v>
      </c>
      <c r="E128" s="160">
        <f>9833614+2582</f>
        <v>9836196</v>
      </c>
      <c r="F128" s="160">
        <f t="shared" si="15"/>
        <v>45380877</v>
      </c>
      <c r="G128" s="160">
        <v>1302952</v>
      </c>
      <c r="H128" s="161">
        <f t="shared" si="16"/>
        <v>1.1281052717703983E-2</v>
      </c>
      <c r="I128" s="161">
        <f t="shared" si="17"/>
        <v>2.8711476862820433E-2</v>
      </c>
    </row>
    <row r="129" spans="1:9" ht="13.2">
      <c r="A129" s="211">
        <v>153</v>
      </c>
      <c r="B129" s="207" t="s">
        <v>117</v>
      </c>
      <c r="C129" s="160">
        <v>31794453</v>
      </c>
      <c r="D129" s="160">
        <v>16475537</v>
      </c>
      <c r="E129" s="160">
        <v>4595387</v>
      </c>
      <c r="F129" s="160">
        <f t="shared" si="15"/>
        <v>10723529</v>
      </c>
      <c r="G129" s="160">
        <v>70143</v>
      </c>
      <c r="H129" s="161">
        <f t="shared" si="16"/>
        <v>2.2061395426428627E-3</v>
      </c>
      <c r="I129" s="161">
        <f t="shared" si="17"/>
        <v>6.5410370037699344E-3</v>
      </c>
    </row>
    <row r="130" spans="1:9" ht="13.2">
      <c r="A130" s="206"/>
      <c r="B130" s="201"/>
      <c r="C130" s="170"/>
      <c r="D130" s="170"/>
      <c r="E130" s="170"/>
      <c r="F130" s="171"/>
      <c r="G130" s="170"/>
      <c r="H130" s="173"/>
      <c r="I130" s="173"/>
    </row>
    <row r="131" spans="1:9" ht="13.2">
      <c r="A131" s="206"/>
      <c r="B131" s="202" t="s">
        <v>63</v>
      </c>
      <c r="C131" s="175">
        <f>SUM(C109:C129)</f>
        <v>5338909708</v>
      </c>
      <c r="D131" s="175">
        <f>SUM(D109:D129)</f>
        <v>2287927130</v>
      </c>
      <c r="E131" s="175">
        <f>SUM(E109:E129)</f>
        <v>1125670452</v>
      </c>
      <c r="F131" s="175">
        <f>SUM(F109:F129)</f>
        <v>1925312126</v>
      </c>
      <c r="G131" s="175" t="s">
        <v>121</v>
      </c>
      <c r="H131" s="176">
        <f>G131/C131</f>
        <v>0</v>
      </c>
      <c r="I131" s="176">
        <f>G131/F131</f>
        <v>0</v>
      </c>
    </row>
    <row r="132" spans="1:9" ht="13.2">
      <c r="A132" s="206" t="s">
        <v>0</v>
      </c>
      <c r="B132" s="202"/>
      <c r="C132" s="175"/>
      <c r="D132" s="175"/>
      <c r="E132" s="175"/>
      <c r="F132" s="175"/>
      <c r="G132" s="175"/>
      <c r="H132" s="176"/>
      <c r="I132" s="176"/>
    </row>
    <row r="133" spans="1:9" ht="13.2">
      <c r="A133" s="206"/>
      <c r="B133" s="216" t="s">
        <v>251</v>
      </c>
      <c r="C133" s="175">
        <f>C30+C55+C77+C102+C131</f>
        <v>51961622894</v>
      </c>
      <c r="D133" s="175">
        <f>D30+D55+D77+D102+D131</f>
        <v>20577728887</v>
      </c>
      <c r="E133" s="175">
        <f>E30+E55+E77+E102+E131</f>
        <v>10102715600</v>
      </c>
      <c r="F133" s="175">
        <f>F30+F55+F77+F102+F131</f>
        <v>21281178407</v>
      </c>
      <c r="G133" s="175">
        <f>G30+G55+G77+G102+G131</f>
        <v>851696542.63</v>
      </c>
      <c r="H133" s="176">
        <f>G133/C133</f>
        <v>1.6390876481426165E-2</v>
      </c>
      <c r="I133" s="176">
        <f>G133/F133</f>
        <v>4.0021117550043762E-2</v>
      </c>
    </row>
    <row r="134" spans="1:9" ht="13.2">
      <c r="A134" s="206"/>
      <c r="B134" s="206" t="s">
        <v>184</v>
      </c>
      <c r="C134" s="179"/>
      <c r="D134" s="179"/>
      <c r="E134" s="179"/>
      <c r="F134" s="179"/>
      <c r="G134" s="179"/>
      <c r="H134" s="161"/>
      <c r="I134" s="161"/>
    </row>
    <row r="135" spans="1:9" ht="13.2">
      <c r="A135" s="206"/>
      <c r="B135" s="206" t="s">
        <v>252</v>
      </c>
      <c r="C135" s="180"/>
      <c r="D135" s="180"/>
      <c r="E135" s="180"/>
      <c r="F135" s="180"/>
      <c r="G135" s="180"/>
      <c r="H135" s="180"/>
      <c r="I135" s="180"/>
    </row>
    <row r="136" spans="1:9" ht="13.2">
      <c r="A136" s="206"/>
      <c r="B136" s="206"/>
      <c r="C136" s="179"/>
      <c r="D136" s="179"/>
      <c r="E136" s="180"/>
      <c r="F136" s="180"/>
      <c r="G136" s="180"/>
      <c r="H136" s="180"/>
      <c r="I136" s="180"/>
    </row>
    <row r="137" spans="1:9" ht="13.2">
      <c r="A137" s="206"/>
      <c r="B137" s="206"/>
      <c r="C137" s="180"/>
      <c r="D137" s="180"/>
      <c r="E137" s="206"/>
      <c r="F137" s="206"/>
      <c r="G137" s="206"/>
      <c r="H137" s="206"/>
      <c r="I137" s="206"/>
    </row>
    <row r="138" spans="1:9" ht="13.2">
      <c r="A138" s="206"/>
      <c r="B138" s="206"/>
      <c r="C138" s="179"/>
      <c r="D138" s="179"/>
      <c r="E138" s="206"/>
      <c r="F138" s="206"/>
      <c r="G138" s="206"/>
      <c r="H138" s="206"/>
      <c r="I138" s="206"/>
    </row>
    <row r="139" spans="1:9" ht="13.2">
      <c r="A139" s="206"/>
      <c r="B139" s="206"/>
      <c r="C139" s="180"/>
      <c r="D139" s="180"/>
      <c r="E139" s="206"/>
      <c r="F139" s="206"/>
      <c r="G139" s="206"/>
      <c r="H139" s="206"/>
      <c r="I139" s="206"/>
    </row>
    <row r="140" spans="1:9" ht="13.2">
      <c r="A140" s="206"/>
      <c r="B140" s="206"/>
      <c r="C140" s="179"/>
      <c r="D140" s="179"/>
      <c r="E140" s="206"/>
      <c r="F140" s="206"/>
      <c r="G140" s="206"/>
      <c r="H140" s="206"/>
      <c r="I140" s="206"/>
    </row>
    <row r="141" spans="1:9" ht="13.2">
      <c r="A141" s="206"/>
      <c r="B141" s="206"/>
      <c r="C141" s="180"/>
      <c r="D141" s="180"/>
      <c r="E141" s="206"/>
      <c r="F141" s="206"/>
      <c r="G141" s="206"/>
      <c r="H141" s="206"/>
      <c r="I141" s="206"/>
    </row>
    <row r="142" spans="1:9" ht="13.2">
      <c r="A142" s="206"/>
      <c r="B142" s="206"/>
      <c r="C142" s="179"/>
      <c r="D142" s="179"/>
      <c r="E142" s="206"/>
      <c r="F142" s="206"/>
      <c r="G142" s="206"/>
      <c r="H142" s="206"/>
      <c r="I142" s="206"/>
    </row>
    <row r="143" spans="1:9" ht="13.2">
      <c r="A143" s="206"/>
      <c r="B143" s="206"/>
      <c r="C143" s="180"/>
      <c r="D143" s="180"/>
      <c r="E143" s="206"/>
      <c r="F143" s="206"/>
      <c r="G143" s="206"/>
      <c r="H143" s="206"/>
      <c r="I143" s="206"/>
    </row>
    <row r="144" spans="1:9" ht="13.2">
      <c r="A144" s="206"/>
      <c r="B144" s="217"/>
      <c r="C144" s="179"/>
      <c r="D144" s="179"/>
      <c r="E144" s="206"/>
      <c r="F144" s="206"/>
      <c r="G144" s="206"/>
      <c r="H144" s="206"/>
      <c r="I144" s="206"/>
    </row>
    <row r="145" spans="1:9" ht="13.2">
      <c r="A145" s="206"/>
      <c r="B145" s="217"/>
      <c r="C145" s="180"/>
      <c r="D145" s="180"/>
      <c r="E145" s="206"/>
      <c r="F145" s="206"/>
      <c r="G145" s="206"/>
      <c r="H145" s="206"/>
      <c r="I145" s="206"/>
    </row>
    <row r="146" spans="1:9" ht="12" customHeight="1">
      <c r="A146" s="206"/>
      <c r="B146" s="217"/>
      <c r="C146" s="179"/>
      <c r="D146" s="179"/>
      <c r="E146" s="206"/>
      <c r="F146" s="206"/>
      <c r="G146" s="206"/>
      <c r="H146" s="206"/>
      <c r="I146" s="206"/>
    </row>
    <row r="147" spans="1:9" ht="12" customHeight="1">
      <c r="A147" s="206"/>
      <c r="B147" s="218"/>
      <c r="C147" s="149"/>
      <c r="D147" s="149"/>
      <c r="E147" s="206"/>
      <c r="F147" s="206"/>
      <c r="G147" s="206"/>
      <c r="H147" s="206"/>
      <c r="I147" s="206"/>
    </row>
    <row r="148" spans="1:9" ht="12" customHeight="1">
      <c r="A148" s="206"/>
      <c r="B148" s="149"/>
      <c r="C148" s="149"/>
      <c r="D148" s="149"/>
      <c r="E148" s="149"/>
      <c r="F148" s="149"/>
      <c r="G148" s="149"/>
      <c r="H148" s="149"/>
      <c r="I148" s="149"/>
    </row>
    <row r="149" spans="1:9" ht="12" customHeight="1">
      <c r="A149" s="206"/>
      <c r="B149" s="149"/>
      <c r="C149" s="149"/>
      <c r="D149" s="149"/>
      <c r="E149" s="149"/>
      <c r="F149" s="149"/>
      <c r="G149" s="149"/>
      <c r="H149" s="149"/>
      <c r="I149" s="149"/>
    </row>
    <row r="150" spans="1:9" ht="12" customHeight="1">
      <c r="A150" s="206"/>
      <c r="B150" s="149"/>
      <c r="C150" s="149"/>
      <c r="D150" s="149"/>
      <c r="E150" s="149"/>
      <c r="F150" s="149"/>
      <c r="G150" s="160"/>
      <c r="H150" s="149"/>
      <c r="I150" s="149"/>
    </row>
    <row r="151" spans="1:9" ht="12" customHeight="1">
      <c r="A151" s="206"/>
      <c r="B151" s="149"/>
      <c r="C151" s="149"/>
      <c r="D151" s="149"/>
      <c r="E151" s="149"/>
      <c r="F151" s="149"/>
      <c r="G151" s="160"/>
      <c r="H151" s="149"/>
      <c r="I151" s="149"/>
    </row>
    <row r="152" spans="1:9" ht="12" customHeight="1">
      <c r="A152" s="206"/>
      <c r="B152" s="149"/>
      <c r="C152" s="149"/>
      <c r="D152" s="149"/>
      <c r="E152" s="149"/>
      <c r="F152" s="149"/>
      <c r="G152" s="149"/>
      <c r="H152" s="149"/>
      <c r="I152" s="149"/>
    </row>
    <row r="153" spans="1:9" ht="12" customHeight="1">
      <c r="A153" s="206"/>
      <c r="B153" s="149"/>
      <c r="C153" s="149"/>
      <c r="D153" s="149"/>
      <c r="E153" s="149"/>
      <c r="F153" s="149"/>
      <c r="G153" s="149"/>
      <c r="H153" s="149"/>
      <c r="I153" s="149"/>
    </row>
    <row r="154" spans="1:9" ht="12" customHeight="1">
      <c r="A154" s="206"/>
      <c r="B154" s="149"/>
      <c r="C154" s="149"/>
      <c r="D154" s="149"/>
      <c r="E154" s="149"/>
      <c r="F154" s="149"/>
      <c r="G154" s="149"/>
      <c r="H154" s="149"/>
      <c r="I154" s="149"/>
    </row>
    <row r="155" spans="1:9" ht="12" customHeight="1">
      <c r="A155" s="206"/>
      <c r="B155" s="149"/>
      <c r="C155" s="149"/>
      <c r="D155" s="149"/>
      <c r="E155" s="149"/>
      <c r="F155" s="149"/>
      <c r="G155" s="149"/>
      <c r="H155" s="149"/>
      <c r="I155" s="149"/>
    </row>
    <row r="156" spans="1:9" ht="12" customHeight="1">
      <c r="A156" s="206"/>
      <c r="B156" s="149"/>
      <c r="C156" s="149"/>
      <c r="D156" s="149"/>
      <c r="E156" s="149"/>
      <c r="F156" s="149"/>
      <c r="G156" s="149"/>
      <c r="H156" s="149"/>
      <c r="I156" s="149"/>
    </row>
    <row r="157" spans="1:9" ht="12" customHeight="1">
      <c r="A157" s="206"/>
      <c r="B157" s="149"/>
      <c r="C157" s="149"/>
      <c r="D157" s="149"/>
      <c r="E157" s="149"/>
      <c r="F157" s="149"/>
      <c r="G157" s="149"/>
      <c r="H157" s="149"/>
      <c r="I157" s="149"/>
    </row>
    <row r="158" spans="1:9" ht="12" customHeight="1">
      <c r="A158" s="206"/>
      <c r="B158" s="149"/>
      <c r="C158" s="149"/>
      <c r="D158" s="149"/>
      <c r="E158" s="149"/>
      <c r="F158" s="149"/>
      <c r="G158" s="149"/>
      <c r="H158" s="149"/>
      <c r="I158" s="149"/>
    </row>
    <row r="159" spans="1:9" ht="12" customHeight="1">
      <c r="B159" s="149"/>
      <c r="C159" s="149"/>
      <c r="D159" s="149"/>
      <c r="E159" s="149"/>
      <c r="F159" s="149"/>
      <c r="G159" s="149"/>
      <c r="H159" s="149"/>
      <c r="I159" s="149"/>
    </row>
    <row r="160" spans="1:9" ht="12" customHeight="1">
      <c r="B160" s="149"/>
      <c r="C160" s="149"/>
      <c r="D160" s="149"/>
      <c r="E160" s="149"/>
      <c r="F160" s="149"/>
      <c r="G160" s="149"/>
      <c r="H160" s="149"/>
      <c r="I160" s="149"/>
    </row>
    <row r="161" spans="2:9" ht="12" customHeight="1">
      <c r="B161" s="149"/>
      <c r="C161" s="149"/>
      <c r="D161" s="149"/>
      <c r="E161" s="149"/>
      <c r="F161" s="149"/>
      <c r="G161" s="149"/>
      <c r="H161" s="149"/>
      <c r="I161" s="149"/>
    </row>
    <row r="162" spans="2:9" ht="12" customHeight="1">
      <c r="B162" s="149"/>
      <c r="C162" s="149"/>
      <c r="D162" s="149"/>
      <c r="E162" s="149"/>
      <c r="F162" s="149"/>
      <c r="G162" s="149"/>
      <c r="H162" s="149"/>
      <c r="I162" s="149"/>
    </row>
    <row r="163" spans="2:9" ht="12" customHeight="1">
      <c r="B163" s="149"/>
      <c r="C163" s="149"/>
      <c r="D163" s="149"/>
      <c r="E163" s="149"/>
      <c r="F163" s="149"/>
      <c r="G163" s="149"/>
      <c r="H163" s="149"/>
      <c r="I163" s="149"/>
    </row>
    <row r="164" spans="2:9" ht="12" customHeight="1">
      <c r="B164" s="149"/>
      <c r="C164" s="149"/>
      <c r="D164" s="149"/>
      <c r="E164" s="149"/>
      <c r="F164" s="149"/>
      <c r="G164" s="149"/>
      <c r="H164" s="149"/>
      <c r="I164" s="149"/>
    </row>
    <row r="165" spans="2:9" ht="12" customHeight="1">
      <c r="B165" s="149"/>
      <c r="C165" s="149"/>
      <c r="D165" s="149"/>
      <c r="E165" s="149"/>
      <c r="F165" s="149"/>
      <c r="G165" s="149"/>
      <c r="H165" s="149"/>
      <c r="I165" s="149"/>
    </row>
    <row r="166" spans="2:9" ht="12" customHeight="1">
      <c r="B166" s="149"/>
      <c r="C166" s="149"/>
      <c r="D166" s="149"/>
      <c r="E166" s="149"/>
      <c r="F166" s="149"/>
      <c r="G166" s="149"/>
      <c r="H166" s="149"/>
      <c r="I166" s="149"/>
    </row>
    <row r="167" spans="2:9" ht="12" customHeight="1">
      <c r="B167" s="149"/>
      <c r="C167" s="149"/>
      <c r="D167" s="149"/>
      <c r="E167" s="149"/>
      <c r="F167" s="149"/>
      <c r="G167" s="149"/>
      <c r="H167" s="149"/>
      <c r="I167" s="149"/>
    </row>
    <row r="168" spans="2:9" ht="12" customHeight="1">
      <c r="B168" s="149"/>
      <c r="C168" s="149"/>
      <c r="D168" s="149"/>
      <c r="E168" s="149"/>
      <c r="F168" s="149"/>
      <c r="G168" s="149"/>
      <c r="H168" s="149"/>
      <c r="I168" s="149"/>
    </row>
    <row r="169" spans="2:9" ht="12" customHeight="1">
      <c r="B169" s="149"/>
      <c r="C169" s="149"/>
      <c r="D169" s="149"/>
      <c r="E169" s="149"/>
      <c r="F169" s="149"/>
      <c r="G169" s="149"/>
      <c r="H169" s="149"/>
      <c r="I169" s="149"/>
    </row>
    <row r="170" spans="2:9" ht="12" customHeight="1">
      <c r="B170" s="149"/>
      <c r="C170" s="149"/>
      <c r="D170" s="149"/>
      <c r="E170" s="149"/>
      <c r="F170" s="149"/>
      <c r="G170" s="149"/>
      <c r="H170" s="149"/>
      <c r="I170" s="149"/>
    </row>
    <row r="171" spans="2:9" ht="12" customHeight="1">
      <c r="B171" s="149"/>
      <c r="C171" s="149"/>
      <c r="D171" s="149"/>
      <c r="E171" s="149"/>
      <c r="F171" s="149"/>
      <c r="G171" s="149"/>
      <c r="H171" s="149"/>
      <c r="I171" s="149"/>
    </row>
    <row r="172" spans="2:9" ht="12" customHeight="1">
      <c r="B172" s="149"/>
      <c r="C172" s="149"/>
      <c r="D172" s="149"/>
      <c r="E172" s="149"/>
      <c r="F172" s="149"/>
      <c r="G172" s="149"/>
      <c r="H172" s="149"/>
      <c r="I172" s="149"/>
    </row>
    <row r="173" spans="2:9" ht="12" customHeight="1">
      <c r="B173" s="149"/>
      <c r="C173" s="149"/>
      <c r="D173" s="149"/>
      <c r="E173" s="149"/>
      <c r="F173" s="149"/>
      <c r="G173" s="149"/>
      <c r="H173" s="149"/>
      <c r="I173" s="149"/>
    </row>
    <row r="174" spans="2:9" ht="12" customHeight="1">
      <c r="B174" s="149"/>
      <c r="C174" s="149"/>
      <c r="D174" s="149"/>
      <c r="E174" s="149"/>
      <c r="F174" s="149"/>
      <c r="G174" s="149"/>
      <c r="H174" s="149"/>
      <c r="I174" s="149"/>
    </row>
    <row r="175" spans="2:9" ht="12" customHeight="1">
      <c r="B175" s="149"/>
      <c r="C175" s="149"/>
      <c r="D175" s="149"/>
      <c r="E175" s="149"/>
      <c r="F175" s="149"/>
      <c r="G175" s="149"/>
      <c r="H175" s="149"/>
      <c r="I175" s="149"/>
    </row>
    <row r="176" spans="2:9" ht="12" customHeight="1">
      <c r="B176" s="149"/>
      <c r="C176" s="149"/>
      <c r="D176" s="149"/>
      <c r="E176" s="149"/>
      <c r="F176" s="149"/>
      <c r="G176" s="149"/>
      <c r="H176" s="149"/>
      <c r="I176" s="149"/>
    </row>
    <row r="177" spans="2:9" ht="12" customHeight="1">
      <c r="B177" s="149"/>
      <c r="C177" s="149"/>
      <c r="D177" s="149"/>
      <c r="E177" s="149"/>
      <c r="F177" s="149"/>
      <c r="G177" s="149"/>
      <c r="H177" s="149"/>
      <c r="I177" s="149"/>
    </row>
    <row r="178" spans="2:9" ht="12" customHeight="1">
      <c r="B178" s="149"/>
      <c r="C178" s="149"/>
      <c r="D178" s="149"/>
      <c r="E178" s="149"/>
      <c r="F178" s="149"/>
      <c r="G178" s="149"/>
      <c r="H178" s="149"/>
      <c r="I178" s="149"/>
    </row>
    <row r="179" spans="2:9" ht="12" customHeight="1">
      <c r="B179" s="149"/>
      <c r="C179" s="149"/>
      <c r="D179" s="149"/>
      <c r="E179" s="149"/>
      <c r="F179" s="149"/>
      <c r="G179" s="149"/>
      <c r="H179" s="149"/>
      <c r="I179" s="149"/>
    </row>
    <row r="180" spans="2:9" ht="12" customHeight="1">
      <c r="B180" s="149"/>
      <c r="C180" s="149"/>
      <c r="D180" s="149"/>
      <c r="E180" s="149"/>
      <c r="F180" s="149"/>
      <c r="G180" s="149"/>
      <c r="H180" s="149"/>
      <c r="I180" s="149"/>
    </row>
    <row r="181" spans="2:9" ht="12" customHeight="1">
      <c r="B181" s="149"/>
      <c r="C181" s="149"/>
      <c r="D181" s="149"/>
      <c r="E181" s="149"/>
      <c r="F181" s="149"/>
      <c r="G181" s="149"/>
      <c r="H181" s="149"/>
      <c r="I181" s="149"/>
    </row>
    <row r="182" spans="2:9" ht="12" customHeight="1">
      <c r="B182" s="149"/>
      <c r="C182" s="149"/>
      <c r="D182" s="149"/>
      <c r="E182" s="149"/>
      <c r="F182" s="149"/>
      <c r="G182" s="149"/>
      <c r="H182" s="149"/>
      <c r="I182" s="149"/>
    </row>
    <row r="183" spans="2:9" ht="12" customHeight="1">
      <c r="B183" s="149"/>
      <c r="C183" s="149"/>
      <c r="D183" s="149"/>
      <c r="E183" s="149"/>
      <c r="F183" s="149"/>
      <c r="G183" s="149"/>
      <c r="H183" s="149"/>
      <c r="I183" s="149"/>
    </row>
    <row r="184" spans="2:9" ht="12" customHeight="1">
      <c r="B184" s="149"/>
      <c r="C184" s="149"/>
      <c r="D184" s="149"/>
      <c r="E184" s="149"/>
      <c r="F184" s="149"/>
      <c r="G184" s="149"/>
      <c r="H184" s="149"/>
      <c r="I184" s="149"/>
    </row>
    <row r="185" spans="2:9" ht="12" customHeight="1">
      <c r="B185" s="149"/>
      <c r="C185" s="149"/>
      <c r="D185" s="149"/>
      <c r="E185" s="149"/>
      <c r="F185" s="149"/>
      <c r="G185" s="149"/>
      <c r="H185" s="149"/>
      <c r="I185" s="149"/>
    </row>
    <row r="186" spans="2:9" ht="12" customHeight="1">
      <c r="B186" s="149"/>
      <c r="C186" s="149"/>
      <c r="D186" s="149"/>
      <c r="E186" s="149"/>
      <c r="F186" s="149"/>
      <c r="G186" s="149"/>
      <c r="H186" s="149"/>
      <c r="I186" s="149"/>
    </row>
    <row r="187" spans="2:9" ht="12" customHeight="1">
      <c r="B187" s="149"/>
      <c r="C187" s="149"/>
      <c r="D187" s="149"/>
      <c r="E187" s="149"/>
      <c r="F187" s="149"/>
      <c r="G187" s="149"/>
      <c r="H187" s="149"/>
      <c r="I187" s="149"/>
    </row>
    <row r="188" spans="2:9" ht="12" customHeight="1">
      <c r="B188" s="149"/>
      <c r="C188" s="149"/>
      <c r="D188" s="149"/>
      <c r="E188" s="149"/>
      <c r="F188" s="149"/>
      <c r="G188" s="149"/>
      <c r="H188" s="149"/>
      <c r="I188" s="149"/>
    </row>
    <row r="189" spans="2:9" ht="12" customHeight="1">
      <c r="B189" s="149"/>
      <c r="C189" s="149"/>
      <c r="D189" s="149"/>
      <c r="E189" s="149"/>
      <c r="F189" s="149"/>
      <c r="G189" s="149"/>
      <c r="H189" s="149"/>
      <c r="I189" s="149"/>
    </row>
    <row r="190" spans="2:9" ht="12" customHeight="1">
      <c r="B190" s="149"/>
      <c r="C190" s="149"/>
      <c r="D190" s="149"/>
      <c r="E190" s="149"/>
      <c r="F190" s="149"/>
      <c r="G190" s="149"/>
      <c r="H190" s="149"/>
      <c r="I190" s="149"/>
    </row>
    <row r="191" spans="2:9" ht="12" customHeight="1">
      <c r="B191" s="149"/>
      <c r="C191" s="149"/>
      <c r="D191" s="149"/>
      <c r="E191" s="149"/>
      <c r="F191" s="149"/>
      <c r="G191" s="149"/>
      <c r="H191" s="149"/>
      <c r="I191" s="149"/>
    </row>
    <row r="192" spans="2:9" ht="12" customHeight="1">
      <c r="B192" s="149"/>
      <c r="C192" s="149"/>
      <c r="D192" s="149"/>
      <c r="E192" s="149"/>
      <c r="F192" s="149"/>
      <c r="G192" s="149"/>
      <c r="H192" s="149"/>
      <c r="I192" s="149"/>
    </row>
    <row r="193" spans="2:9" ht="12" customHeight="1">
      <c r="B193" s="149"/>
      <c r="C193" s="149"/>
      <c r="D193" s="149"/>
      <c r="E193" s="149"/>
      <c r="F193" s="149"/>
      <c r="G193" s="149"/>
      <c r="H193" s="149"/>
      <c r="I193" s="149"/>
    </row>
    <row r="194" spans="2:9" ht="12" customHeight="1">
      <c r="B194" s="149"/>
      <c r="C194" s="149"/>
      <c r="D194" s="149"/>
      <c r="E194" s="149"/>
      <c r="F194" s="149"/>
      <c r="G194" s="149"/>
      <c r="H194" s="149"/>
      <c r="I194" s="149"/>
    </row>
  </sheetData>
  <mergeCells count="14">
    <mergeCell ref="A2:A3"/>
    <mergeCell ref="B2:I2"/>
    <mergeCell ref="B3:I3"/>
    <mergeCell ref="B4:I4"/>
    <mergeCell ref="A56:A57"/>
    <mergeCell ref="B56:I56"/>
    <mergeCell ref="B57:I57"/>
    <mergeCell ref="B106:I106"/>
    <mergeCell ref="B58:I58"/>
    <mergeCell ref="B59:I59"/>
    <mergeCell ref="A103:A104"/>
    <mergeCell ref="B103:I103"/>
    <mergeCell ref="B104:I104"/>
    <mergeCell ref="B105:I105"/>
  </mergeCells>
  <conditionalFormatting sqref="G29">
    <cfRule type="top10" dxfId="2" priority="1" rank="10"/>
  </conditionalFormatting>
  <printOptions gridLines="1" gridLinesSet="0"/>
  <pageMargins left="0.25" right="0.21" top="0.51" bottom="0.53" header="0.5" footer="0.42"/>
  <pageSetup scale="89"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5" max="16383" man="1"/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92"/>
  <sheetViews>
    <sheetView zoomScaleNormal="100" workbookViewId="0">
      <selection activeCell="B136" sqref="B136"/>
    </sheetView>
  </sheetViews>
  <sheetFormatPr defaultColWidth="9.6640625" defaultRowHeight="12" customHeight="1"/>
  <cols>
    <col min="1" max="1" width="6" style="45" customWidth="1"/>
    <col min="2" max="2" width="28.44140625" customWidth="1"/>
    <col min="3" max="3" width="13.33203125" bestFit="1" customWidth="1"/>
    <col min="4" max="4" width="10.77734375" bestFit="1" customWidth="1"/>
    <col min="5" max="5" width="11.6640625" bestFit="1" customWidth="1"/>
    <col min="6" max="6" width="10.77734375" bestFit="1" customWidth="1"/>
    <col min="7" max="7" width="12" bestFit="1" customWidth="1"/>
    <col min="8" max="8" width="10.33203125" customWidth="1"/>
    <col min="9" max="9" width="12.109375" customWidth="1"/>
    <col min="10" max="10" width="2.109375" style="138" customWidth="1"/>
  </cols>
  <sheetData>
    <row r="1" spans="1:10" ht="12" customHeight="1">
      <c r="B1" s="219" t="s">
        <v>253</v>
      </c>
    </row>
    <row r="2" spans="1:10" s="23" customFormat="1" ht="13.8">
      <c r="A2" s="361" t="s">
        <v>0</v>
      </c>
      <c r="B2" s="363" t="s">
        <v>185</v>
      </c>
      <c r="C2" s="363"/>
      <c r="D2" s="363"/>
      <c r="E2" s="363"/>
      <c r="F2" s="363"/>
      <c r="G2" s="363"/>
      <c r="H2" s="363"/>
      <c r="I2" s="363"/>
      <c r="J2" s="27"/>
    </row>
    <row r="3" spans="1:10" s="23" customFormat="1" ht="12" customHeight="1" thickBot="1">
      <c r="A3" s="370"/>
      <c r="B3" s="364" t="s">
        <v>254</v>
      </c>
      <c r="C3" s="364"/>
      <c r="D3" s="364"/>
      <c r="E3" s="364"/>
      <c r="F3" s="364"/>
      <c r="G3" s="364"/>
      <c r="H3" s="364"/>
      <c r="I3" s="364"/>
      <c r="J3" s="27"/>
    </row>
    <row r="4" spans="1:10" s="23" customFormat="1" ht="13.8" thickBot="1">
      <c r="A4" s="220"/>
      <c r="B4" s="365" t="s">
        <v>187</v>
      </c>
      <c r="C4" s="366"/>
      <c r="D4" s="366"/>
      <c r="E4" s="366"/>
      <c r="F4" s="366"/>
      <c r="G4" s="366"/>
      <c r="H4" s="366"/>
      <c r="I4" s="367"/>
      <c r="J4" s="27"/>
    </row>
    <row r="5" spans="1:10" ht="92.4">
      <c r="A5" s="221" t="s">
        <v>188</v>
      </c>
      <c r="B5" s="222" t="s">
        <v>189</v>
      </c>
      <c r="C5" s="223" t="s">
        <v>190</v>
      </c>
      <c r="D5" s="223" t="s">
        <v>191</v>
      </c>
      <c r="E5" s="223" t="s">
        <v>192</v>
      </c>
      <c r="F5" s="223" t="s">
        <v>193</v>
      </c>
      <c r="G5" s="224" t="s">
        <v>194</v>
      </c>
      <c r="H5" s="223" t="s">
        <v>195</v>
      </c>
      <c r="I5" s="223" t="s">
        <v>196</v>
      </c>
    </row>
    <row r="6" spans="1:10" s="23" customFormat="1" ht="15" customHeight="1">
      <c r="A6" s="225"/>
      <c r="B6" s="226" t="s">
        <v>174</v>
      </c>
      <c r="C6" s="227"/>
      <c r="D6" s="227"/>
      <c r="E6" s="227"/>
      <c r="F6" s="227"/>
      <c r="G6" s="227"/>
      <c r="H6" s="227"/>
      <c r="I6" s="227"/>
      <c r="J6" s="27"/>
    </row>
    <row r="7" spans="1:10" s="23" customFormat="1" ht="12" customHeight="1">
      <c r="A7" s="228">
        <v>183</v>
      </c>
      <c r="B7" s="229" t="s">
        <v>255</v>
      </c>
      <c r="C7" s="230">
        <v>563914034</v>
      </c>
      <c r="D7" s="230">
        <v>264479552</v>
      </c>
      <c r="E7" s="230">
        <v>132357021</v>
      </c>
      <c r="F7" s="230">
        <f t="shared" ref="F7:F27" si="0">C7-D7-E7</f>
        <v>167077461</v>
      </c>
      <c r="G7" s="230">
        <v>18256113</v>
      </c>
      <c r="H7" s="231">
        <f t="shared" ref="H7:H27" si="1">G7/C7</f>
        <v>3.2373929179425248E-2</v>
      </c>
      <c r="I7" s="231">
        <f t="shared" ref="I7:I27" si="2">G7/F7</f>
        <v>0.10926735952732727</v>
      </c>
      <c r="J7" s="27"/>
    </row>
    <row r="8" spans="1:10" s="23" customFormat="1" ht="12" customHeight="1">
      <c r="A8" s="232">
        <v>904</v>
      </c>
      <c r="B8" s="233" t="s">
        <v>256</v>
      </c>
      <c r="C8" s="230">
        <v>98966959</v>
      </c>
      <c r="D8" s="230">
        <v>14120918</v>
      </c>
      <c r="E8" s="230">
        <v>31331440</v>
      </c>
      <c r="F8" s="230">
        <f t="shared" si="0"/>
        <v>53514601</v>
      </c>
      <c r="G8" s="230">
        <v>1942250</v>
      </c>
      <c r="H8" s="231">
        <f t="shared" si="1"/>
        <v>1.9625236741890796E-2</v>
      </c>
      <c r="I8" s="231">
        <f t="shared" si="2"/>
        <v>3.6293833154058271E-2</v>
      </c>
      <c r="J8" s="27"/>
    </row>
    <row r="9" spans="1:10" s="23" customFormat="1" ht="12" customHeight="1">
      <c r="A9" s="228">
        <v>164</v>
      </c>
      <c r="B9" s="229" t="s">
        <v>10</v>
      </c>
      <c r="C9" s="230">
        <v>1172291459</v>
      </c>
      <c r="D9" s="230">
        <v>456272769</v>
      </c>
      <c r="E9" s="230">
        <v>81758369</v>
      </c>
      <c r="F9" s="230">
        <f t="shared" si="0"/>
        <v>634260321</v>
      </c>
      <c r="G9" s="230">
        <v>10483794</v>
      </c>
      <c r="H9" s="231">
        <f t="shared" si="1"/>
        <v>8.942992734027929E-3</v>
      </c>
      <c r="I9" s="231">
        <f t="shared" si="2"/>
        <v>1.6529165790271784E-2</v>
      </c>
      <c r="J9" s="27"/>
    </row>
    <row r="10" spans="1:10" s="23" customFormat="1" ht="12" customHeight="1">
      <c r="A10" s="232">
        <v>29</v>
      </c>
      <c r="B10" s="229" t="s">
        <v>11</v>
      </c>
      <c r="C10" s="230">
        <v>1785909000</v>
      </c>
      <c r="D10" s="230">
        <v>482727995</v>
      </c>
      <c r="E10" s="230">
        <v>370915029</v>
      </c>
      <c r="F10" s="230">
        <f t="shared" si="0"/>
        <v>932265976</v>
      </c>
      <c r="G10" s="230">
        <v>219080000</v>
      </c>
      <c r="H10" s="231">
        <f t="shared" si="1"/>
        <v>0.12267142390793707</v>
      </c>
      <c r="I10" s="231">
        <f t="shared" si="2"/>
        <v>0.23499731368508078</v>
      </c>
      <c r="J10" s="27"/>
    </row>
    <row r="11" spans="1:10" s="23" customFormat="1" ht="12" customHeight="1">
      <c r="A11" s="228">
        <v>126</v>
      </c>
      <c r="B11" s="229" t="s">
        <v>257</v>
      </c>
      <c r="C11" s="230">
        <v>316932909</v>
      </c>
      <c r="D11" s="230">
        <v>139362213</v>
      </c>
      <c r="E11" s="230">
        <v>53344220</v>
      </c>
      <c r="F11" s="230">
        <f t="shared" si="0"/>
        <v>124226476</v>
      </c>
      <c r="G11" s="230">
        <v>7784810</v>
      </c>
      <c r="H11" s="231">
        <f t="shared" si="1"/>
        <v>2.4562958843759579E-2</v>
      </c>
      <c r="I11" s="231">
        <f t="shared" si="2"/>
        <v>6.2666270916354419E-2</v>
      </c>
      <c r="J11" s="27"/>
    </row>
    <row r="12" spans="1:10" s="23" customFormat="1" ht="12" customHeight="1">
      <c r="A12" s="234">
        <v>148</v>
      </c>
      <c r="B12" s="229" t="s">
        <v>109</v>
      </c>
      <c r="C12" s="230">
        <v>98448636</v>
      </c>
      <c r="D12" s="230">
        <v>44698285</v>
      </c>
      <c r="E12" s="230">
        <v>8553382</v>
      </c>
      <c r="F12" s="230">
        <f t="shared" si="0"/>
        <v>45196969</v>
      </c>
      <c r="G12" s="230">
        <v>0</v>
      </c>
      <c r="H12" s="231">
        <f t="shared" si="1"/>
        <v>0</v>
      </c>
      <c r="I12" s="231">
        <f t="shared" si="2"/>
        <v>0</v>
      </c>
      <c r="J12" s="27"/>
    </row>
    <row r="13" spans="1:10" s="23" customFormat="1" ht="12" customHeight="1">
      <c r="A13" s="234">
        <v>919</v>
      </c>
      <c r="B13" s="229" t="s">
        <v>162</v>
      </c>
      <c r="C13" s="230">
        <v>16565605</v>
      </c>
      <c r="D13" s="230">
        <v>5098445</v>
      </c>
      <c r="E13" s="230">
        <v>7956805</v>
      </c>
      <c r="F13" s="230">
        <f t="shared" si="0"/>
        <v>3510355</v>
      </c>
      <c r="G13" s="230">
        <v>233761</v>
      </c>
      <c r="H13" s="231">
        <f t="shared" si="1"/>
        <v>1.4111226242567054E-2</v>
      </c>
      <c r="I13" s="231">
        <f t="shared" si="2"/>
        <v>6.6591840426395627E-2</v>
      </c>
      <c r="J13" s="27"/>
    </row>
    <row r="14" spans="1:10" s="23" customFormat="1" ht="12" customHeight="1">
      <c r="A14" s="228">
        <v>130</v>
      </c>
      <c r="B14" s="229" t="s">
        <v>13</v>
      </c>
      <c r="C14" s="230">
        <v>844423781</v>
      </c>
      <c r="D14" s="230">
        <v>389823906</v>
      </c>
      <c r="E14" s="230">
        <v>59518918</v>
      </c>
      <c r="F14" s="230">
        <f t="shared" si="0"/>
        <v>395080957</v>
      </c>
      <c r="G14" s="230">
        <v>16575074</v>
      </c>
      <c r="H14" s="231">
        <f t="shared" si="1"/>
        <v>1.9628857420821502E-2</v>
      </c>
      <c r="I14" s="231">
        <f t="shared" si="2"/>
        <v>4.1953614079151887E-2</v>
      </c>
      <c r="J14" s="27"/>
    </row>
    <row r="15" spans="1:10" s="23" customFormat="1" ht="12" customHeight="1">
      <c r="A15" s="232">
        <v>131</v>
      </c>
      <c r="B15" s="229" t="s">
        <v>14</v>
      </c>
      <c r="C15" s="230">
        <v>1126813499</v>
      </c>
      <c r="D15" s="230">
        <v>458794629</v>
      </c>
      <c r="E15" s="230">
        <v>46694557</v>
      </c>
      <c r="F15" s="230">
        <f t="shared" si="0"/>
        <v>621324313</v>
      </c>
      <c r="G15" s="230">
        <v>21743087</v>
      </c>
      <c r="H15" s="231">
        <f t="shared" si="1"/>
        <v>1.9296083175517585E-2</v>
      </c>
      <c r="I15" s="231">
        <f t="shared" si="2"/>
        <v>3.4994746777276042E-2</v>
      </c>
      <c r="J15" s="27"/>
    </row>
    <row r="16" spans="1:10" s="23" customFormat="1" ht="12" customHeight="1">
      <c r="A16" s="235">
        <v>202</v>
      </c>
      <c r="B16" s="229" t="s">
        <v>258</v>
      </c>
      <c r="C16" s="230">
        <v>38396827</v>
      </c>
      <c r="D16" s="230">
        <v>21105332</v>
      </c>
      <c r="E16" s="230">
        <v>2344872</v>
      </c>
      <c r="F16" s="230">
        <f t="shared" si="0"/>
        <v>14946623</v>
      </c>
      <c r="G16" s="230">
        <v>566023</v>
      </c>
      <c r="H16" s="231">
        <f t="shared" si="1"/>
        <v>1.4741400376650914E-2</v>
      </c>
      <c r="I16" s="231">
        <f t="shared" si="2"/>
        <v>3.786962446299743E-2</v>
      </c>
      <c r="J16" s="27"/>
    </row>
    <row r="17" spans="1:10" s="23" customFormat="1" ht="12" customHeight="1">
      <c r="A17" s="235">
        <v>35</v>
      </c>
      <c r="B17" s="229" t="s">
        <v>164</v>
      </c>
      <c r="C17" s="230">
        <v>124775295</v>
      </c>
      <c r="D17" s="230">
        <v>35981081</v>
      </c>
      <c r="E17" s="230">
        <v>13967242</v>
      </c>
      <c r="F17" s="230">
        <f t="shared" si="0"/>
        <v>74826972</v>
      </c>
      <c r="G17" s="230">
        <v>2572528</v>
      </c>
      <c r="H17" s="231">
        <f t="shared" si="1"/>
        <v>2.0617286458829851E-2</v>
      </c>
      <c r="I17" s="231">
        <f t="shared" si="2"/>
        <v>3.4379688650236974E-2</v>
      </c>
      <c r="J17" s="27"/>
    </row>
    <row r="18" spans="1:10" s="23" customFormat="1" ht="12" customHeight="1">
      <c r="A18" s="235">
        <v>201</v>
      </c>
      <c r="B18" s="229" t="s">
        <v>16</v>
      </c>
      <c r="C18" s="230">
        <v>808172473</v>
      </c>
      <c r="D18" s="230">
        <v>228628397</v>
      </c>
      <c r="E18" s="230">
        <v>120182491</v>
      </c>
      <c r="F18" s="230">
        <f t="shared" si="0"/>
        <v>459361585</v>
      </c>
      <c r="G18" s="230">
        <v>22733136</v>
      </c>
      <c r="H18" s="231">
        <f t="shared" si="1"/>
        <v>2.8129064970021565E-2</v>
      </c>
      <c r="I18" s="231">
        <f t="shared" si="2"/>
        <v>4.9488543975656996E-2</v>
      </c>
      <c r="J18" s="27"/>
    </row>
    <row r="19" spans="1:10" s="23" customFormat="1" ht="12" customHeight="1">
      <c r="A19" s="235">
        <v>204</v>
      </c>
      <c r="B19" s="229" t="s">
        <v>66</v>
      </c>
      <c r="C19" s="230">
        <v>625400663</v>
      </c>
      <c r="D19" s="230">
        <v>180343824</v>
      </c>
      <c r="E19" s="230">
        <v>58694539</v>
      </c>
      <c r="F19" s="230">
        <f t="shared" si="0"/>
        <v>386362300</v>
      </c>
      <c r="G19" s="230">
        <v>7940316</v>
      </c>
      <c r="H19" s="231">
        <f t="shared" si="1"/>
        <v>1.2696366457161878E-2</v>
      </c>
      <c r="I19" s="231">
        <f t="shared" si="2"/>
        <v>2.0551477201579967E-2</v>
      </c>
      <c r="J19" s="27"/>
    </row>
    <row r="20" spans="1:10" s="23" customFormat="1" ht="12" customHeight="1">
      <c r="A20" s="235">
        <v>14</v>
      </c>
      <c r="B20" s="229" t="s">
        <v>80</v>
      </c>
      <c r="C20" s="230">
        <v>1664910732</v>
      </c>
      <c r="D20" s="230">
        <v>23379581</v>
      </c>
      <c r="E20" s="230">
        <v>761603159</v>
      </c>
      <c r="F20" s="230">
        <f t="shared" si="0"/>
        <v>879927992</v>
      </c>
      <c r="G20" s="230">
        <v>32837240</v>
      </c>
      <c r="H20" s="231">
        <f t="shared" si="1"/>
        <v>1.9723123509783468E-2</v>
      </c>
      <c r="I20" s="231">
        <f t="shared" si="2"/>
        <v>3.7318099092817587E-2</v>
      </c>
      <c r="J20" s="27"/>
    </row>
    <row r="21" spans="1:10" s="23" customFormat="1" ht="12" customHeight="1">
      <c r="A21" s="236">
        <v>195</v>
      </c>
      <c r="B21" s="229" t="s">
        <v>259</v>
      </c>
      <c r="C21" s="230">
        <v>32022806</v>
      </c>
      <c r="D21" s="230">
        <v>15757740</v>
      </c>
      <c r="E21" s="230">
        <v>3133505</v>
      </c>
      <c r="F21" s="230">
        <f t="shared" si="0"/>
        <v>13131561</v>
      </c>
      <c r="G21" s="230">
        <v>397488</v>
      </c>
      <c r="H21" s="231">
        <f t="shared" si="1"/>
        <v>1.2412653656896901E-2</v>
      </c>
      <c r="I21" s="231">
        <f t="shared" si="2"/>
        <v>3.0269668625078162E-2</v>
      </c>
      <c r="J21" s="27"/>
    </row>
    <row r="22" spans="1:10" s="23" customFormat="1" ht="12" customHeight="1">
      <c r="A22" s="236">
        <v>210</v>
      </c>
      <c r="B22" s="229" t="s">
        <v>260</v>
      </c>
      <c r="C22" s="230">
        <v>457048192</v>
      </c>
      <c r="D22" s="230">
        <v>139291612</v>
      </c>
      <c r="E22" s="230">
        <v>23680212</v>
      </c>
      <c r="F22" s="230">
        <f t="shared" si="0"/>
        <v>294076368</v>
      </c>
      <c r="G22" s="230">
        <v>7590187</v>
      </c>
      <c r="H22" s="231">
        <f t="shared" si="1"/>
        <v>1.6606973034475978E-2</v>
      </c>
      <c r="I22" s="231">
        <f t="shared" si="2"/>
        <v>2.5810258238771502E-2</v>
      </c>
      <c r="J22" s="27"/>
    </row>
    <row r="23" spans="1:10" s="23" customFormat="1" ht="12" customHeight="1">
      <c r="A23" s="234">
        <v>1</v>
      </c>
      <c r="B23" s="229" t="s">
        <v>166</v>
      </c>
      <c r="C23" s="230">
        <v>3181049565</v>
      </c>
      <c r="D23" s="230">
        <v>1074968701</v>
      </c>
      <c r="E23" s="230">
        <v>409788774</v>
      </c>
      <c r="F23" s="230">
        <f t="shared" si="0"/>
        <v>1696292090</v>
      </c>
      <c r="G23" s="230">
        <v>60164608</v>
      </c>
      <c r="H23" s="231">
        <f t="shared" si="1"/>
        <v>1.891344563189791E-2</v>
      </c>
      <c r="I23" s="231">
        <f t="shared" si="2"/>
        <v>3.5468306640514959E-2</v>
      </c>
      <c r="J23" s="27"/>
    </row>
    <row r="24" spans="1:10" s="23" customFormat="1" ht="12" customHeight="1">
      <c r="A24" s="234">
        <v>3</v>
      </c>
      <c r="B24" s="229" t="s">
        <v>81</v>
      </c>
      <c r="C24" s="230">
        <v>1446599051</v>
      </c>
      <c r="D24" s="230">
        <v>758106810</v>
      </c>
      <c r="E24" s="230">
        <v>118392608</v>
      </c>
      <c r="F24" s="230">
        <f t="shared" si="0"/>
        <v>570099633</v>
      </c>
      <c r="G24" s="230">
        <v>32870680</v>
      </c>
      <c r="H24" s="231">
        <f t="shared" si="1"/>
        <v>2.2722730239092354E-2</v>
      </c>
      <c r="I24" s="231">
        <f t="shared" si="2"/>
        <v>5.7657781372400921E-2</v>
      </c>
      <c r="J24" s="27"/>
    </row>
    <row r="25" spans="1:10" s="23" customFormat="1" ht="12" customHeight="1">
      <c r="A25" s="237">
        <v>128</v>
      </c>
      <c r="B25" s="229" t="s">
        <v>17</v>
      </c>
      <c r="C25" s="230">
        <v>1765565477</v>
      </c>
      <c r="D25" s="230">
        <v>423337997</v>
      </c>
      <c r="E25" s="230">
        <v>216862087</v>
      </c>
      <c r="F25" s="230">
        <f t="shared" si="0"/>
        <v>1125365393</v>
      </c>
      <c r="G25" s="230">
        <v>48925455</v>
      </c>
      <c r="H25" s="231">
        <f t="shared" si="1"/>
        <v>2.7710926407064088E-2</v>
      </c>
      <c r="I25" s="231">
        <f t="shared" si="2"/>
        <v>4.3475172867698093E-2</v>
      </c>
      <c r="J25" s="27"/>
    </row>
    <row r="26" spans="1:10" s="23" customFormat="1" ht="12" customHeight="1">
      <c r="A26" s="234">
        <v>155</v>
      </c>
      <c r="B26" s="229" t="s">
        <v>18</v>
      </c>
      <c r="C26" s="230">
        <v>1255937307</v>
      </c>
      <c r="D26" s="230">
        <v>187528614</v>
      </c>
      <c r="E26" s="230">
        <v>63049221</v>
      </c>
      <c r="F26" s="230">
        <f t="shared" si="0"/>
        <v>1005359472</v>
      </c>
      <c r="G26" s="230">
        <v>24639644</v>
      </c>
      <c r="H26" s="231">
        <f t="shared" si="1"/>
        <v>1.9618530210600713E-2</v>
      </c>
      <c r="I26" s="231">
        <f t="shared" si="2"/>
        <v>2.4508292492618003E-2</v>
      </c>
      <c r="J26" s="27"/>
    </row>
    <row r="27" spans="1:10" s="23" customFormat="1" ht="12" customHeight="1">
      <c r="A27" s="234">
        <v>10</v>
      </c>
      <c r="B27" s="229" t="s">
        <v>19</v>
      </c>
      <c r="C27" s="230">
        <v>1873202028</v>
      </c>
      <c r="D27" s="230">
        <v>780185777</v>
      </c>
      <c r="E27" s="230">
        <v>62095273</v>
      </c>
      <c r="F27" s="230">
        <f t="shared" si="0"/>
        <v>1030920978</v>
      </c>
      <c r="G27" s="230">
        <v>26791783</v>
      </c>
      <c r="H27" s="231">
        <f t="shared" si="1"/>
        <v>1.4302666022951797E-2</v>
      </c>
      <c r="I27" s="231">
        <f t="shared" si="2"/>
        <v>2.5988202366369926E-2</v>
      </c>
      <c r="J27" s="27"/>
    </row>
    <row r="28" spans="1:10" s="23" customFormat="1" ht="12" customHeight="1">
      <c r="A28" s="234"/>
      <c r="B28" s="238"/>
      <c r="C28" s="239"/>
      <c r="D28" s="239"/>
      <c r="E28" s="239"/>
      <c r="F28" s="240"/>
      <c r="G28" s="241"/>
      <c r="H28" s="242"/>
      <c r="I28" s="242"/>
      <c r="J28" s="27"/>
    </row>
    <row r="29" spans="1:10" s="23" customFormat="1" ht="12" customHeight="1">
      <c r="A29" s="225"/>
      <c r="B29" s="243" t="s">
        <v>20</v>
      </c>
      <c r="C29" s="244">
        <f>SUM(C7:C27)</f>
        <v>19297346298</v>
      </c>
      <c r="D29" s="244">
        <f>SUM(D7:D27)</f>
        <v>6123994178</v>
      </c>
      <c r="E29" s="244">
        <f>SUM(E7:E27)</f>
        <v>2646223724</v>
      </c>
      <c r="F29" s="244">
        <f>SUM(F7:F27)</f>
        <v>10527128396</v>
      </c>
      <c r="G29" s="244">
        <f>SUM(G7:G27)</f>
        <v>564127977</v>
      </c>
      <c r="H29" s="245">
        <f>G29/C29</f>
        <v>2.9233448386551827E-2</v>
      </c>
      <c r="I29" s="245">
        <f>G29/F29</f>
        <v>5.358802094732236E-2</v>
      </c>
      <c r="J29" s="27"/>
    </row>
    <row r="30" spans="1:10" s="23" customFormat="1" ht="12" customHeight="1">
      <c r="A30" s="234"/>
      <c r="B30" s="246"/>
      <c r="C30" s="247"/>
      <c r="D30" s="247"/>
      <c r="E30" s="247"/>
      <c r="F30" s="248"/>
      <c r="G30" s="247"/>
      <c r="H30" s="231"/>
      <c r="I30" s="231"/>
      <c r="J30" s="249"/>
    </row>
    <row r="31" spans="1:10" s="23" customFormat="1" ht="12" customHeight="1">
      <c r="A31" s="225"/>
      <c r="B31" s="250" t="s">
        <v>261</v>
      </c>
      <c r="C31" s="251"/>
      <c r="D31" s="248"/>
      <c r="E31" s="248"/>
      <c r="F31" s="248"/>
      <c r="G31" s="248"/>
      <c r="H31" s="246"/>
      <c r="I31" s="246"/>
      <c r="J31" s="249"/>
    </row>
    <row r="32" spans="1:10" s="23" customFormat="1" ht="12" customHeight="1">
      <c r="A32" s="234">
        <v>106</v>
      </c>
      <c r="B32" s="252" t="s">
        <v>21</v>
      </c>
      <c r="C32" s="230">
        <v>89025964</v>
      </c>
      <c r="D32" s="230">
        <v>34302542</v>
      </c>
      <c r="E32" s="230">
        <v>16138610</v>
      </c>
      <c r="F32" s="230">
        <f t="shared" ref="F32:F51" si="3">C32-D32-E32</f>
        <v>38584812</v>
      </c>
      <c r="G32" s="230">
        <v>1600526</v>
      </c>
      <c r="H32" s="231">
        <f t="shared" ref="H32:H49" si="4">G32/C32</f>
        <v>1.7978193417821343E-2</v>
      </c>
      <c r="I32" s="231">
        <f t="shared" ref="I32:I49" si="5">G32/F32</f>
        <v>4.1480725628519323E-2</v>
      </c>
      <c r="J32" s="249"/>
    </row>
    <row r="33" spans="1:10" s="27" customFormat="1" ht="12" customHeight="1">
      <c r="A33" s="234">
        <v>54</v>
      </c>
      <c r="B33" s="253" t="s">
        <v>130</v>
      </c>
      <c r="C33" s="359" t="s">
        <v>176</v>
      </c>
      <c r="D33" s="360"/>
      <c r="E33" s="360"/>
      <c r="F33" s="360"/>
      <c r="G33" s="360"/>
      <c r="H33" s="360"/>
      <c r="I33" s="360"/>
    </row>
    <row r="34" spans="1:10" s="23" customFormat="1" ht="12" customHeight="1">
      <c r="A34" s="232">
        <v>142</v>
      </c>
      <c r="B34" s="252" t="s">
        <v>22</v>
      </c>
      <c r="C34" s="230">
        <v>1177670173</v>
      </c>
      <c r="D34" s="230">
        <v>605385470</v>
      </c>
      <c r="E34" s="230">
        <v>142864460</v>
      </c>
      <c r="F34" s="230">
        <f t="shared" si="3"/>
        <v>429420243</v>
      </c>
      <c r="G34" s="230">
        <v>26820776</v>
      </c>
      <c r="H34" s="231">
        <f t="shared" ref="H34:H42" si="6">G34/C34</f>
        <v>2.2774437711771782E-2</v>
      </c>
      <c r="I34" s="231">
        <f t="shared" ref="I34:I42" si="7">G34/F34</f>
        <v>6.245810819868592E-2</v>
      </c>
      <c r="J34" s="249"/>
    </row>
    <row r="35" spans="1:10" s="23" customFormat="1" ht="12" customHeight="1">
      <c r="A35" s="228">
        <v>134</v>
      </c>
      <c r="B35" s="252" t="s">
        <v>23</v>
      </c>
      <c r="C35" s="230">
        <v>191011133</v>
      </c>
      <c r="D35" s="230">
        <v>75684487</v>
      </c>
      <c r="E35" s="230">
        <v>11530485</v>
      </c>
      <c r="F35" s="230">
        <f t="shared" si="3"/>
        <v>103796161</v>
      </c>
      <c r="G35" s="230">
        <v>1597244</v>
      </c>
      <c r="H35" s="231">
        <f t="shared" si="6"/>
        <v>8.3620466247901898E-3</v>
      </c>
      <c r="I35" s="231">
        <f t="shared" si="7"/>
        <v>1.53882762581171E-2</v>
      </c>
      <c r="J35" s="249"/>
    </row>
    <row r="36" spans="1:10" s="23" customFormat="1" ht="12" customHeight="1">
      <c r="A36" s="228">
        <v>85</v>
      </c>
      <c r="B36" s="252" t="s">
        <v>101</v>
      </c>
      <c r="C36" s="230">
        <v>143588956</v>
      </c>
      <c r="D36" s="230">
        <v>72208024</v>
      </c>
      <c r="E36" s="230">
        <v>13561406</v>
      </c>
      <c r="F36" s="230">
        <f t="shared" si="3"/>
        <v>57819526</v>
      </c>
      <c r="G36" s="230">
        <v>5659421</v>
      </c>
      <c r="H36" s="231">
        <f t="shared" si="6"/>
        <v>3.9414041007443494E-2</v>
      </c>
      <c r="I36" s="231">
        <f t="shared" si="7"/>
        <v>9.7880792035548683E-2</v>
      </c>
      <c r="J36" s="249"/>
    </row>
    <row r="37" spans="1:10" s="23" customFormat="1" ht="12" customHeight="1">
      <c r="A37" s="228">
        <v>175</v>
      </c>
      <c r="B37" s="252" t="s">
        <v>24</v>
      </c>
      <c r="C37" s="230">
        <v>557727503</v>
      </c>
      <c r="D37" s="230">
        <v>0</v>
      </c>
      <c r="E37" s="230">
        <v>348708318</v>
      </c>
      <c r="F37" s="230">
        <f t="shared" si="3"/>
        <v>209019185</v>
      </c>
      <c r="G37" s="230">
        <v>3451173</v>
      </c>
      <c r="H37" s="231">
        <f t="shared" si="6"/>
        <v>6.1879196945394321E-3</v>
      </c>
      <c r="I37" s="231">
        <f t="shared" si="7"/>
        <v>1.6511273833547863E-2</v>
      </c>
      <c r="J37" s="249"/>
    </row>
    <row r="38" spans="1:10" s="23" customFormat="1" ht="12" customHeight="1">
      <c r="A38" s="232">
        <v>81</v>
      </c>
      <c r="B38" s="252" t="s">
        <v>112</v>
      </c>
      <c r="C38" s="230">
        <v>1478358861</v>
      </c>
      <c r="D38" s="230">
        <v>632883530</v>
      </c>
      <c r="E38" s="230">
        <v>282705728</v>
      </c>
      <c r="F38" s="230">
        <f t="shared" si="3"/>
        <v>562769603</v>
      </c>
      <c r="G38" s="230">
        <v>46777937</v>
      </c>
      <c r="H38" s="231">
        <f t="shared" si="6"/>
        <v>3.164180107687669E-2</v>
      </c>
      <c r="I38" s="231">
        <f t="shared" si="7"/>
        <v>8.3120937503797621E-2</v>
      </c>
      <c r="J38" s="249"/>
    </row>
    <row r="39" spans="1:10" s="23" customFormat="1" ht="12" customHeight="1">
      <c r="A39" s="234">
        <v>38</v>
      </c>
      <c r="B39" s="252" t="s">
        <v>113</v>
      </c>
      <c r="C39" s="230">
        <v>242927182</v>
      </c>
      <c r="D39" s="230">
        <v>140429450</v>
      </c>
      <c r="E39" s="230">
        <v>30546291</v>
      </c>
      <c r="F39" s="230">
        <f t="shared" si="3"/>
        <v>71951441</v>
      </c>
      <c r="G39" s="230">
        <v>8903075</v>
      </c>
      <c r="H39" s="231">
        <f t="shared" si="6"/>
        <v>3.6649151102407303E-2</v>
      </c>
      <c r="I39" s="231">
        <f t="shared" si="7"/>
        <v>0.12373727164130041</v>
      </c>
      <c r="J39" s="249"/>
    </row>
    <row r="40" spans="1:10" s="23" customFormat="1" ht="12" customHeight="1">
      <c r="A40" s="234">
        <v>211</v>
      </c>
      <c r="B40" s="252" t="s">
        <v>262</v>
      </c>
      <c r="C40" s="230">
        <v>12627130</v>
      </c>
      <c r="D40" s="230">
        <v>1491930</v>
      </c>
      <c r="E40" s="230">
        <v>523179</v>
      </c>
      <c r="F40" s="230">
        <f t="shared" si="3"/>
        <v>10612021</v>
      </c>
      <c r="G40" s="230">
        <v>508862</v>
      </c>
      <c r="H40" s="231">
        <f t="shared" si="6"/>
        <v>4.0299102012888124E-2</v>
      </c>
      <c r="I40" s="231">
        <f t="shared" si="7"/>
        <v>4.7951469376097164E-2</v>
      </c>
      <c r="J40" s="249"/>
    </row>
    <row r="41" spans="1:10" s="23" customFormat="1" ht="12" customHeight="1">
      <c r="A41" s="232">
        <v>145</v>
      </c>
      <c r="B41" s="254" t="s">
        <v>263</v>
      </c>
      <c r="C41" s="230">
        <v>980573217</v>
      </c>
      <c r="D41" s="230">
        <v>484087367</v>
      </c>
      <c r="E41" s="230">
        <v>136270507</v>
      </c>
      <c r="F41" s="230">
        <f t="shared" si="3"/>
        <v>360215343</v>
      </c>
      <c r="G41" s="230">
        <v>30861196</v>
      </c>
      <c r="H41" s="231">
        <f t="shared" si="6"/>
        <v>3.1472607516670525E-2</v>
      </c>
      <c r="I41" s="231">
        <f t="shared" si="7"/>
        <v>8.5674296222301674E-2</v>
      </c>
      <c r="J41" s="249"/>
    </row>
    <row r="42" spans="1:10" s="23" customFormat="1" ht="12" customHeight="1">
      <c r="A42" s="228">
        <v>84</v>
      </c>
      <c r="B42" s="252" t="s">
        <v>167</v>
      </c>
      <c r="C42" s="230">
        <v>1680995399</v>
      </c>
      <c r="D42" s="230">
        <v>738501153</v>
      </c>
      <c r="E42" s="230">
        <v>244869788</v>
      </c>
      <c r="F42" s="230">
        <f t="shared" si="3"/>
        <v>697624458</v>
      </c>
      <c r="G42" s="230">
        <v>76096633</v>
      </c>
      <c r="H42" s="231">
        <f t="shared" si="6"/>
        <v>4.5268793147957925E-2</v>
      </c>
      <c r="I42" s="231">
        <f t="shared" si="7"/>
        <v>0.10907965184901817</v>
      </c>
      <c r="J42" s="249"/>
    </row>
    <row r="43" spans="1:10" s="23" customFormat="1" ht="12" customHeight="1">
      <c r="A43" s="228">
        <v>209</v>
      </c>
      <c r="B43" s="252" t="s">
        <v>103</v>
      </c>
      <c r="C43" s="230">
        <v>458347699</v>
      </c>
      <c r="D43" s="230">
        <v>178538668</v>
      </c>
      <c r="E43" s="230">
        <v>45343946</v>
      </c>
      <c r="F43" s="230">
        <f t="shared" si="3"/>
        <v>234465085</v>
      </c>
      <c r="G43" s="230">
        <v>10485542</v>
      </c>
      <c r="H43" s="231">
        <f t="shared" si="4"/>
        <v>2.2876829147123089E-2</v>
      </c>
      <c r="I43" s="231">
        <f t="shared" si="5"/>
        <v>4.4721123403085795E-2</v>
      </c>
      <c r="J43" s="249"/>
    </row>
    <row r="44" spans="1:10" s="23" customFormat="1" ht="12" customHeight="1">
      <c r="A44" s="228">
        <v>132</v>
      </c>
      <c r="B44" s="252" t="s">
        <v>25</v>
      </c>
      <c r="C44" s="230">
        <v>611691865</v>
      </c>
      <c r="D44" s="230">
        <v>189164451</v>
      </c>
      <c r="E44" s="230">
        <v>127769391</v>
      </c>
      <c r="F44" s="230">
        <f t="shared" si="3"/>
        <v>294758023</v>
      </c>
      <c r="G44" s="230">
        <v>24011304</v>
      </c>
      <c r="H44" s="231">
        <f t="shared" si="4"/>
        <v>3.9253920762866448E-2</v>
      </c>
      <c r="I44" s="231">
        <f t="shared" si="5"/>
        <v>8.1461070187731577E-2</v>
      </c>
      <c r="J44" s="249"/>
    </row>
    <row r="45" spans="1:10" s="23" customFormat="1" ht="12" customHeight="1">
      <c r="A45" s="232">
        <v>32</v>
      </c>
      <c r="B45" s="252" t="s">
        <v>26</v>
      </c>
      <c r="C45" s="230">
        <v>2213050521</v>
      </c>
      <c r="D45" s="230">
        <v>716226344</v>
      </c>
      <c r="E45" s="230">
        <v>341599519</v>
      </c>
      <c r="F45" s="230">
        <f t="shared" si="3"/>
        <v>1155224658</v>
      </c>
      <c r="G45" s="230">
        <v>47830124</v>
      </c>
      <c r="H45" s="231">
        <f t="shared" si="4"/>
        <v>2.1612757389012176E-2</v>
      </c>
      <c r="I45" s="231">
        <f t="shared" si="5"/>
        <v>4.140330945048093E-2</v>
      </c>
      <c r="J45" s="249"/>
    </row>
    <row r="46" spans="1:10" s="23" customFormat="1" ht="12" customHeight="1">
      <c r="A46" s="232">
        <v>207</v>
      </c>
      <c r="B46" s="252" t="s">
        <v>75</v>
      </c>
      <c r="C46" s="230">
        <v>753869652</v>
      </c>
      <c r="D46" s="230">
        <v>375418777</v>
      </c>
      <c r="E46" s="230">
        <v>121361873</v>
      </c>
      <c r="F46" s="230">
        <f t="shared" si="3"/>
        <v>257089002</v>
      </c>
      <c r="G46" s="230">
        <v>10602226</v>
      </c>
      <c r="H46" s="231">
        <f t="shared" si="4"/>
        <v>1.4063738965844456E-2</v>
      </c>
      <c r="I46" s="231">
        <f t="shared" si="5"/>
        <v>4.1239515955645588E-2</v>
      </c>
      <c r="J46" s="249"/>
    </row>
    <row r="47" spans="1:10" s="23" customFormat="1" ht="12" customHeight="1">
      <c r="A47" s="228">
        <v>138</v>
      </c>
      <c r="B47" s="254" t="s">
        <v>104</v>
      </c>
      <c r="C47" s="230">
        <v>680697957</v>
      </c>
      <c r="D47" s="230">
        <v>296152684</v>
      </c>
      <c r="E47" s="230">
        <v>92057777</v>
      </c>
      <c r="F47" s="230">
        <f t="shared" si="3"/>
        <v>292487496</v>
      </c>
      <c r="G47" s="230">
        <v>20771217</v>
      </c>
      <c r="H47" s="231">
        <f t="shared" si="4"/>
        <v>3.0514586956517046E-2</v>
      </c>
      <c r="I47" s="231">
        <f t="shared" si="5"/>
        <v>7.1015743524297528E-2</v>
      </c>
      <c r="J47" s="249"/>
    </row>
    <row r="48" spans="1:10" s="23" customFormat="1" ht="12" customHeight="1">
      <c r="A48" s="228">
        <v>176</v>
      </c>
      <c r="B48" s="252" t="s">
        <v>65</v>
      </c>
      <c r="C48" s="230">
        <v>2466841800</v>
      </c>
      <c r="D48" s="230">
        <v>571662502</v>
      </c>
      <c r="E48" s="230">
        <v>615054940</v>
      </c>
      <c r="F48" s="230">
        <f t="shared" si="3"/>
        <v>1280124358</v>
      </c>
      <c r="G48" s="230">
        <v>105312940</v>
      </c>
      <c r="H48" s="231">
        <f t="shared" si="4"/>
        <v>4.2691404045447912E-2</v>
      </c>
      <c r="I48" s="231">
        <f t="shared" si="5"/>
        <v>8.2267741678265921E-2</v>
      </c>
      <c r="J48" s="249"/>
    </row>
    <row r="49" spans="1:10" s="23" customFormat="1" ht="12" customHeight="1">
      <c r="A49" s="228">
        <v>206</v>
      </c>
      <c r="B49" s="252" t="s">
        <v>264</v>
      </c>
      <c r="C49" s="230">
        <v>85851400</v>
      </c>
      <c r="D49" s="230">
        <v>30383125</v>
      </c>
      <c r="E49" s="230">
        <v>13155678</v>
      </c>
      <c r="F49" s="230">
        <f t="shared" si="3"/>
        <v>42312597</v>
      </c>
      <c r="G49" s="230">
        <v>3682086</v>
      </c>
      <c r="H49" s="231">
        <f t="shared" si="4"/>
        <v>4.2889061797477965E-2</v>
      </c>
      <c r="I49" s="231">
        <f t="shared" si="5"/>
        <v>8.7021035366843594E-2</v>
      </c>
      <c r="J49" s="249"/>
    </row>
    <row r="50" spans="1:10" s="23" customFormat="1" ht="12" customHeight="1">
      <c r="A50" s="234">
        <v>104</v>
      </c>
      <c r="B50" s="253" t="s">
        <v>27</v>
      </c>
      <c r="C50" s="359" t="s">
        <v>176</v>
      </c>
      <c r="D50" s="360"/>
      <c r="E50" s="360"/>
      <c r="F50" s="360"/>
      <c r="G50" s="360"/>
      <c r="H50" s="360"/>
      <c r="I50" s="360"/>
      <c r="J50" s="27"/>
    </row>
    <row r="51" spans="1:10" s="23" customFormat="1" ht="12" customHeight="1">
      <c r="A51" s="228">
        <v>156</v>
      </c>
      <c r="B51" s="252" t="s">
        <v>265</v>
      </c>
      <c r="C51" s="230">
        <v>186548295</v>
      </c>
      <c r="D51" s="230">
        <v>83046414</v>
      </c>
      <c r="E51" s="230">
        <v>11906676</v>
      </c>
      <c r="F51" s="230">
        <f t="shared" si="3"/>
        <v>91595205</v>
      </c>
      <c r="G51" s="230">
        <v>2684993</v>
      </c>
      <c r="H51" s="231">
        <f t="shared" ref="H51" si="8">G51/C51</f>
        <v>1.4393018172586354E-2</v>
      </c>
      <c r="I51" s="231">
        <f t="shared" ref="I51" si="9">G51/F51</f>
        <v>2.9313685143234298E-2</v>
      </c>
      <c r="J51" s="249"/>
    </row>
    <row r="52" spans="1:10" s="23" customFormat="1" ht="12" customHeight="1">
      <c r="A52" s="228"/>
      <c r="B52" s="238"/>
      <c r="C52" s="239"/>
      <c r="D52" s="239"/>
      <c r="E52" s="239"/>
      <c r="F52" s="240"/>
      <c r="G52" s="239"/>
      <c r="H52" s="242"/>
      <c r="I52" s="242"/>
      <c r="J52" s="27"/>
    </row>
    <row r="53" spans="1:10" s="23" customFormat="1" ht="12" customHeight="1">
      <c r="A53" s="225"/>
      <c r="B53" s="243" t="s">
        <v>29</v>
      </c>
      <c r="C53" s="244">
        <f>SUM(C32:C51)</f>
        <v>14011404707</v>
      </c>
      <c r="D53" s="244">
        <f>SUM(D32:D51)</f>
        <v>5225566918</v>
      </c>
      <c r="E53" s="244">
        <f>SUM(E32:E51)</f>
        <v>2595968572</v>
      </c>
      <c r="F53" s="244">
        <f>SUM(F32:F51)</f>
        <v>6189869217</v>
      </c>
      <c r="G53" s="244">
        <f>SUM(G32:G51)</f>
        <v>427657275</v>
      </c>
      <c r="H53" s="245">
        <f>G53/C53</f>
        <v>3.0522084255145767E-2</v>
      </c>
      <c r="I53" s="245">
        <f>G53/F53</f>
        <v>6.9089872500936234E-2</v>
      </c>
      <c r="J53" s="27"/>
    </row>
    <row r="54" spans="1:10" s="23" customFormat="1" ht="12.75" customHeight="1">
      <c r="A54" s="361"/>
      <c r="B54" s="371"/>
      <c r="C54" s="362"/>
      <c r="D54" s="362"/>
      <c r="E54" s="362"/>
      <c r="F54" s="362"/>
      <c r="G54" s="362"/>
      <c r="H54" s="362"/>
      <c r="I54" s="362"/>
      <c r="J54" s="27"/>
    </row>
    <row r="55" spans="1:10" s="23" customFormat="1" ht="13.8">
      <c r="A55" s="361"/>
      <c r="B55" s="363" t="s">
        <v>185</v>
      </c>
      <c r="C55" s="363"/>
      <c r="D55" s="363"/>
      <c r="E55" s="363"/>
      <c r="F55" s="363"/>
      <c r="G55" s="363"/>
      <c r="H55" s="363"/>
      <c r="I55" s="363"/>
      <c r="J55" s="27"/>
    </row>
    <row r="56" spans="1:10" s="23" customFormat="1" ht="12" customHeight="1" thickBot="1">
      <c r="A56" s="235"/>
      <c r="B56" s="364" t="s">
        <v>254</v>
      </c>
      <c r="C56" s="364"/>
      <c r="D56" s="364"/>
      <c r="E56" s="364"/>
      <c r="F56" s="364"/>
      <c r="G56" s="364"/>
      <c r="H56" s="364"/>
      <c r="I56" s="364"/>
      <c r="J56" s="27"/>
    </row>
    <row r="57" spans="1:10" s="23" customFormat="1" ht="13.8" thickBot="1">
      <c r="A57" s="220"/>
      <c r="B57" s="365" t="s">
        <v>187</v>
      </c>
      <c r="C57" s="366"/>
      <c r="D57" s="366"/>
      <c r="E57" s="366"/>
      <c r="F57" s="366"/>
      <c r="G57" s="366"/>
      <c r="H57" s="366"/>
      <c r="I57" s="367"/>
      <c r="J57" s="27"/>
    </row>
    <row r="58" spans="1:10" ht="92.4">
      <c r="A58" s="221" t="s">
        <v>188</v>
      </c>
      <c r="B58" s="222" t="s">
        <v>189</v>
      </c>
      <c r="C58" s="223" t="s">
        <v>190</v>
      </c>
      <c r="D58" s="223" t="s">
        <v>191</v>
      </c>
      <c r="E58" s="223" t="s">
        <v>192</v>
      </c>
      <c r="F58" s="223" t="s">
        <v>193</v>
      </c>
      <c r="G58" s="224" t="s">
        <v>194</v>
      </c>
      <c r="H58" s="223" t="s">
        <v>195</v>
      </c>
      <c r="I58" s="223" t="s">
        <v>196</v>
      </c>
    </row>
    <row r="59" spans="1:10" s="23" customFormat="1" ht="12" customHeight="1">
      <c r="A59" s="225"/>
      <c r="B59" s="255" t="s">
        <v>79</v>
      </c>
      <c r="C59" s="248"/>
      <c r="D59" s="248"/>
      <c r="E59" s="248"/>
      <c r="F59" s="248"/>
      <c r="G59" s="248"/>
      <c r="H59" s="246"/>
      <c r="I59" s="246"/>
      <c r="J59" s="249"/>
    </row>
    <row r="60" spans="1:10" s="23" customFormat="1" ht="12" customHeight="1">
      <c r="A60" s="234">
        <v>197</v>
      </c>
      <c r="B60" s="252" t="s">
        <v>266</v>
      </c>
      <c r="C60" s="230">
        <v>389450415</v>
      </c>
      <c r="D60" s="230">
        <v>150045543</v>
      </c>
      <c r="E60" s="230">
        <v>10510572</v>
      </c>
      <c r="F60" s="230">
        <f t="shared" ref="F60:F73" si="10">C60-D60-E60</f>
        <v>228894300</v>
      </c>
      <c r="G60" s="230">
        <v>3267105</v>
      </c>
      <c r="H60" s="231">
        <f t="shared" ref="H60:H73" si="11">G60/C60</f>
        <v>8.3890140417490627E-3</v>
      </c>
      <c r="I60" s="231">
        <f t="shared" ref="I60:I73" si="12">G60/F60</f>
        <v>1.4273422273949154E-2</v>
      </c>
      <c r="J60" s="249"/>
    </row>
    <row r="61" spans="1:10" s="23" customFormat="1" ht="12" customHeight="1">
      <c r="A61" s="234">
        <v>63</v>
      </c>
      <c r="B61" s="252" t="s">
        <v>31</v>
      </c>
      <c r="C61" s="230">
        <v>335568966</v>
      </c>
      <c r="D61" s="230">
        <v>142498960</v>
      </c>
      <c r="E61" s="230">
        <v>73171238</v>
      </c>
      <c r="F61" s="230">
        <f t="shared" si="10"/>
        <v>119898768</v>
      </c>
      <c r="G61" s="230">
        <v>3893582</v>
      </c>
      <c r="H61" s="231">
        <f t="shared" si="11"/>
        <v>1.160292635642594E-2</v>
      </c>
      <c r="I61" s="231">
        <f t="shared" si="12"/>
        <v>3.2473911658541812E-2</v>
      </c>
      <c r="J61" s="249"/>
    </row>
    <row r="62" spans="1:10" s="23" customFormat="1" ht="12" customHeight="1">
      <c r="A62" s="228">
        <v>8</v>
      </c>
      <c r="B62" s="252" t="s">
        <v>267</v>
      </c>
      <c r="C62" s="230">
        <v>30128851.350000001</v>
      </c>
      <c r="D62" s="230">
        <v>14132623</v>
      </c>
      <c r="E62" s="230">
        <v>6029488</v>
      </c>
      <c r="F62" s="230">
        <f t="shared" si="10"/>
        <v>9966740.3500000015</v>
      </c>
      <c r="G62" s="230">
        <v>813434.97</v>
      </c>
      <c r="H62" s="231">
        <f t="shared" si="11"/>
        <v>2.6998539059803883E-2</v>
      </c>
      <c r="I62" s="231">
        <f t="shared" si="12"/>
        <v>8.1614945452050419E-2</v>
      </c>
      <c r="J62" s="249"/>
    </row>
    <row r="63" spans="1:10" s="23" customFormat="1" ht="12" customHeight="1">
      <c r="A63" s="228">
        <v>208</v>
      </c>
      <c r="B63" s="252" t="s">
        <v>78</v>
      </c>
      <c r="C63" s="230">
        <v>523690883</v>
      </c>
      <c r="D63" s="230">
        <v>197921868</v>
      </c>
      <c r="E63" s="230">
        <v>118392872</v>
      </c>
      <c r="F63" s="230">
        <f t="shared" si="10"/>
        <v>207376143</v>
      </c>
      <c r="G63" s="230">
        <v>23810335</v>
      </c>
      <c r="H63" s="231">
        <f t="shared" si="11"/>
        <v>4.5466392050976377E-2</v>
      </c>
      <c r="I63" s="231">
        <f t="shared" si="12"/>
        <v>0.11481713689698626</v>
      </c>
      <c r="J63" s="249"/>
    </row>
    <row r="64" spans="1:10" s="23" customFormat="1" ht="12" customHeight="1">
      <c r="A64" s="228">
        <v>152</v>
      </c>
      <c r="B64" s="252" t="s">
        <v>32</v>
      </c>
      <c r="C64" s="230">
        <v>151631742</v>
      </c>
      <c r="D64" s="230">
        <v>65563260</v>
      </c>
      <c r="E64" s="230">
        <v>30362728</v>
      </c>
      <c r="F64" s="230">
        <f t="shared" si="10"/>
        <v>55705754</v>
      </c>
      <c r="G64" s="230">
        <v>4221014</v>
      </c>
      <c r="H64" s="231">
        <f t="shared" si="11"/>
        <v>2.7837271697373232E-2</v>
      </c>
      <c r="I64" s="231">
        <f t="shared" si="12"/>
        <v>7.5773393175864748E-2</v>
      </c>
      <c r="J64" s="249"/>
    </row>
    <row r="65" spans="1:10" s="23" customFormat="1" ht="12" customHeight="1">
      <c r="A65" s="228">
        <v>173</v>
      </c>
      <c r="B65" s="252" t="s">
        <v>33</v>
      </c>
      <c r="C65" s="230">
        <v>29214759</v>
      </c>
      <c r="D65" s="230">
        <v>15267222</v>
      </c>
      <c r="E65" s="230">
        <v>1304684</v>
      </c>
      <c r="F65" s="230">
        <f t="shared" si="10"/>
        <v>12642853</v>
      </c>
      <c r="G65" s="230">
        <v>302580</v>
      </c>
      <c r="H65" s="231">
        <f t="shared" si="11"/>
        <v>1.0357093823707393E-2</v>
      </c>
      <c r="I65" s="231">
        <f t="shared" si="12"/>
        <v>2.3932889198347872E-2</v>
      </c>
      <c r="J65" s="249"/>
    </row>
    <row r="66" spans="1:10" s="23" customFormat="1" ht="12" customHeight="1">
      <c r="A66" s="228">
        <v>79</v>
      </c>
      <c r="B66" s="252" t="s">
        <v>268</v>
      </c>
      <c r="C66" s="230">
        <v>17104458</v>
      </c>
      <c r="D66" s="230">
        <v>14531675</v>
      </c>
      <c r="E66" s="230">
        <v>858206</v>
      </c>
      <c r="F66" s="230">
        <f t="shared" si="10"/>
        <v>1714577</v>
      </c>
      <c r="G66" s="230">
        <v>484770</v>
      </c>
      <c r="H66" s="231">
        <f t="shared" si="11"/>
        <v>2.834173406722388E-2</v>
      </c>
      <c r="I66" s="231">
        <f t="shared" si="12"/>
        <v>0.28273445870322533</v>
      </c>
      <c r="J66" s="249"/>
    </row>
    <row r="67" spans="1:10" s="23" customFormat="1" ht="12" customHeight="1">
      <c r="A67" s="234">
        <v>26</v>
      </c>
      <c r="B67" s="252" t="s">
        <v>34</v>
      </c>
      <c r="C67" s="230">
        <v>615289201</v>
      </c>
      <c r="D67" s="230">
        <v>307081968</v>
      </c>
      <c r="E67" s="230">
        <v>116876266</v>
      </c>
      <c r="F67" s="230">
        <f t="shared" si="10"/>
        <v>191330967</v>
      </c>
      <c r="G67" s="230">
        <v>23148362</v>
      </c>
      <c r="H67" s="231">
        <f t="shared" si="11"/>
        <v>3.7621921467787957E-2</v>
      </c>
      <c r="I67" s="231">
        <f t="shared" si="12"/>
        <v>0.12098596668881102</v>
      </c>
      <c r="J67" s="249"/>
    </row>
    <row r="68" spans="1:10" s="23" customFormat="1" ht="12" customHeight="1">
      <c r="A68" s="237">
        <v>170</v>
      </c>
      <c r="B68" s="252" t="s">
        <v>114</v>
      </c>
      <c r="C68" s="230">
        <v>1684928169</v>
      </c>
      <c r="D68" s="230">
        <v>712461277</v>
      </c>
      <c r="E68" s="230">
        <v>279702809</v>
      </c>
      <c r="F68" s="230">
        <f t="shared" si="10"/>
        <v>692764083</v>
      </c>
      <c r="G68" s="230">
        <v>39168451</v>
      </c>
      <c r="H68" s="231">
        <f t="shared" si="11"/>
        <v>2.3246362498198579E-2</v>
      </c>
      <c r="I68" s="231">
        <f t="shared" si="12"/>
        <v>5.6539378933130977E-2</v>
      </c>
      <c r="J68" s="249"/>
    </row>
    <row r="69" spans="1:10" s="23" customFormat="1" ht="12" customHeight="1">
      <c r="A69" s="228">
        <v>191</v>
      </c>
      <c r="B69" s="252" t="s">
        <v>35</v>
      </c>
      <c r="C69" s="230">
        <v>476850847</v>
      </c>
      <c r="D69" s="230">
        <v>234984994</v>
      </c>
      <c r="E69" s="230">
        <v>89181945</v>
      </c>
      <c r="F69" s="230">
        <f t="shared" si="10"/>
        <v>152683908</v>
      </c>
      <c r="G69" s="230">
        <v>27906858</v>
      </c>
      <c r="H69" s="231">
        <f t="shared" si="11"/>
        <v>5.8523243013134461E-2</v>
      </c>
      <c r="I69" s="231">
        <f t="shared" si="12"/>
        <v>0.18277537145564809</v>
      </c>
      <c r="J69" s="249"/>
    </row>
    <row r="70" spans="1:10" s="23" customFormat="1" ht="12" customHeight="1">
      <c r="A70" s="232">
        <v>159</v>
      </c>
      <c r="B70" s="254" t="s">
        <v>36</v>
      </c>
      <c r="C70" s="230">
        <v>1422900589</v>
      </c>
      <c r="D70" s="230">
        <v>709007407</v>
      </c>
      <c r="E70" s="230">
        <v>193223507</v>
      </c>
      <c r="F70" s="230">
        <f t="shared" si="10"/>
        <v>520669675</v>
      </c>
      <c r="G70" s="230">
        <v>62790473</v>
      </c>
      <c r="H70" s="231">
        <f t="shared" si="11"/>
        <v>4.4128503062978212E-2</v>
      </c>
      <c r="I70" s="231">
        <f t="shared" si="12"/>
        <v>0.12059560219250334</v>
      </c>
      <c r="J70" s="249"/>
    </row>
    <row r="71" spans="1:10" s="23" customFormat="1" ht="12" customHeight="1">
      <c r="A71" s="228">
        <v>96</v>
      </c>
      <c r="B71" s="252" t="s">
        <v>37</v>
      </c>
      <c r="C71" s="230">
        <v>25261890</v>
      </c>
      <c r="D71" s="230">
        <v>8624658</v>
      </c>
      <c r="E71" s="230">
        <v>4349447</v>
      </c>
      <c r="F71" s="230">
        <f t="shared" si="10"/>
        <v>12287785</v>
      </c>
      <c r="G71" s="230">
        <v>221149</v>
      </c>
      <c r="H71" s="231">
        <f t="shared" si="11"/>
        <v>8.7542539374528185E-3</v>
      </c>
      <c r="I71" s="231">
        <f t="shared" si="12"/>
        <v>1.7997466589788153E-2</v>
      </c>
      <c r="J71" s="249"/>
    </row>
    <row r="72" spans="1:10" s="23" customFormat="1" ht="12" customHeight="1">
      <c r="A72" s="228">
        <v>186</v>
      </c>
      <c r="B72" s="252" t="s">
        <v>269</v>
      </c>
      <c r="C72" s="230">
        <v>38638904</v>
      </c>
      <c r="D72" s="230">
        <v>15531795</v>
      </c>
      <c r="E72" s="230">
        <v>8998957</v>
      </c>
      <c r="F72" s="230">
        <f>C72-D72-E72</f>
        <v>14108152</v>
      </c>
      <c r="G72" s="230">
        <v>1067620</v>
      </c>
      <c r="H72" s="231">
        <f t="shared" si="11"/>
        <v>2.7630700912220491E-2</v>
      </c>
      <c r="I72" s="231">
        <f t="shared" si="12"/>
        <v>7.5673979129229685E-2</v>
      </c>
      <c r="J72" s="249"/>
    </row>
    <row r="73" spans="1:10" s="23" customFormat="1" ht="12" customHeight="1">
      <c r="A73" s="234">
        <v>56</v>
      </c>
      <c r="B73" s="252" t="s">
        <v>100</v>
      </c>
      <c r="C73" s="230">
        <v>21954421</v>
      </c>
      <c r="D73" s="230">
        <v>12375839</v>
      </c>
      <c r="E73" s="230">
        <v>657477</v>
      </c>
      <c r="F73" s="230">
        <f t="shared" si="10"/>
        <v>8921105</v>
      </c>
      <c r="G73" s="230">
        <v>464282</v>
      </c>
      <c r="H73" s="231">
        <f t="shared" si="11"/>
        <v>2.1147540169699761E-2</v>
      </c>
      <c r="I73" s="231">
        <f t="shared" si="12"/>
        <v>5.2043104525728592E-2</v>
      </c>
      <c r="J73" s="249"/>
    </row>
    <row r="74" spans="1:10" s="23" customFormat="1" ht="12" customHeight="1">
      <c r="A74" s="234"/>
      <c r="B74" s="256"/>
      <c r="C74" s="239"/>
      <c r="D74" s="239"/>
      <c r="E74" s="239"/>
      <c r="F74" s="240"/>
      <c r="G74" s="239"/>
      <c r="H74" s="242"/>
      <c r="I74" s="242"/>
      <c r="J74" s="27"/>
    </row>
    <row r="75" spans="1:10" s="23" customFormat="1" ht="12" customHeight="1">
      <c r="A75" s="234"/>
      <c r="B75" s="257" t="s">
        <v>38</v>
      </c>
      <c r="C75" s="244">
        <f>SUM(C60:C73)</f>
        <v>5762614095.3500004</v>
      </c>
      <c r="D75" s="244">
        <f>SUM(D60:D73)</f>
        <v>2600029089</v>
      </c>
      <c r="E75" s="244">
        <f>SUM(E60:E73)</f>
        <v>933620196</v>
      </c>
      <c r="F75" s="244">
        <f>SUM(F60:F73)</f>
        <v>2228964810.3499999</v>
      </c>
      <c r="G75" s="244">
        <f>SUM(G60:G73)</f>
        <v>191560015.97</v>
      </c>
      <c r="H75" s="245">
        <f>G75/C75</f>
        <v>3.3241860863904564E-2</v>
      </c>
      <c r="I75" s="245">
        <f>G75/F75</f>
        <v>8.5941247291347125E-2</v>
      </c>
      <c r="J75" s="27"/>
    </row>
    <row r="76" spans="1:10" s="23" customFormat="1" ht="12" customHeight="1">
      <c r="A76" s="258"/>
      <c r="B76" s="259"/>
      <c r="C76" s="260"/>
      <c r="D76" s="260"/>
      <c r="E76" s="260"/>
      <c r="F76" s="260"/>
      <c r="G76" s="260"/>
      <c r="H76" s="259"/>
      <c r="I76" s="259"/>
      <c r="J76" s="27"/>
    </row>
    <row r="77" spans="1:10" s="23" customFormat="1" ht="12" customHeight="1">
      <c r="A77" s="234"/>
      <c r="B77" s="255" t="s">
        <v>68</v>
      </c>
      <c r="C77" s="248"/>
      <c r="D77" s="248"/>
      <c r="E77" s="248"/>
      <c r="F77" s="248"/>
      <c r="G77" s="248"/>
      <c r="H77" s="246"/>
      <c r="I77" s="246"/>
      <c r="J77" s="249"/>
    </row>
    <row r="78" spans="1:10" s="27" customFormat="1" ht="12" customHeight="1">
      <c r="A78" s="234">
        <v>158</v>
      </c>
      <c r="B78" s="261" t="s">
        <v>102</v>
      </c>
      <c r="C78" s="230">
        <v>13852704</v>
      </c>
      <c r="D78" s="230">
        <v>7592201</v>
      </c>
      <c r="E78" s="230">
        <v>1000405</v>
      </c>
      <c r="F78" s="230">
        <f t="shared" ref="F78:F98" si="13">C78-D78-E78</f>
        <v>5260098</v>
      </c>
      <c r="G78" s="230">
        <v>329226</v>
      </c>
      <c r="H78" s="231">
        <f t="shared" ref="H78:H98" si="14">G78/C78</f>
        <v>2.3766190340889403E-2</v>
      </c>
      <c r="I78" s="231">
        <f t="shared" ref="I78:I98" si="15">G78/F78</f>
        <v>6.2589328183619397E-2</v>
      </c>
      <c r="J78" s="249"/>
    </row>
    <row r="79" spans="1:10" s="23" customFormat="1" ht="12" customHeight="1">
      <c r="A79" s="234">
        <v>168</v>
      </c>
      <c r="B79" s="261" t="s">
        <v>39</v>
      </c>
      <c r="C79" s="230">
        <v>498660095</v>
      </c>
      <c r="D79" s="230">
        <v>273050228</v>
      </c>
      <c r="E79" s="230">
        <v>69582420</v>
      </c>
      <c r="F79" s="230">
        <f>C79-D79-E79</f>
        <v>156027447</v>
      </c>
      <c r="G79" s="230">
        <v>9657947</v>
      </c>
      <c r="H79" s="231">
        <f t="shared" si="14"/>
        <v>1.9367796013434763E-2</v>
      </c>
      <c r="I79" s="231">
        <f t="shared" si="15"/>
        <v>6.1899026009186703E-2</v>
      </c>
      <c r="J79" s="249"/>
    </row>
    <row r="80" spans="1:10" s="23" customFormat="1" ht="12" customHeight="1">
      <c r="A80" s="234">
        <v>45</v>
      </c>
      <c r="B80" s="261" t="s">
        <v>40</v>
      </c>
      <c r="C80" s="230">
        <v>16713014</v>
      </c>
      <c r="D80" s="230">
        <v>6048376</v>
      </c>
      <c r="E80" s="230">
        <v>4733009</v>
      </c>
      <c r="F80" s="230">
        <f t="shared" ref="F80" si="16">C80-D80-E80</f>
        <v>5931629</v>
      </c>
      <c r="G80" s="230">
        <v>107191</v>
      </c>
      <c r="H80" s="231">
        <f t="shared" si="14"/>
        <v>6.4136247357897266E-3</v>
      </c>
      <c r="I80" s="231">
        <f t="shared" si="15"/>
        <v>1.8071089746172594E-2</v>
      </c>
      <c r="J80" s="249"/>
    </row>
    <row r="81" spans="1:10" s="23" customFormat="1" ht="12" customHeight="1">
      <c r="A81" s="234">
        <v>150</v>
      </c>
      <c r="B81" s="261" t="s">
        <v>270</v>
      </c>
      <c r="C81" s="230">
        <v>34180497</v>
      </c>
      <c r="D81" s="230">
        <v>13047683</v>
      </c>
      <c r="E81" s="230">
        <v>5224375</v>
      </c>
      <c r="F81" s="230">
        <f t="shared" si="13"/>
        <v>15908439</v>
      </c>
      <c r="G81" s="230">
        <v>575423</v>
      </c>
      <c r="H81" s="231">
        <f t="shared" si="14"/>
        <v>1.6834834203844375E-2</v>
      </c>
      <c r="I81" s="231">
        <f t="shared" si="15"/>
        <v>3.6170927895565363E-2</v>
      </c>
      <c r="J81" s="249"/>
    </row>
    <row r="82" spans="1:10" s="23" customFormat="1" ht="12" customHeight="1">
      <c r="A82" s="234">
        <v>161</v>
      </c>
      <c r="B82" s="261" t="s">
        <v>42</v>
      </c>
      <c r="C82" s="230">
        <v>988127487</v>
      </c>
      <c r="D82" s="230">
        <v>396913718</v>
      </c>
      <c r="E82" s="230">
        <v>166354106</v>
      </c>
      <c r="F82" s="230">
        <f t="shared" si="13"/>
        <v>424859663</v>
      </c>
      <c r="G82" s="230">
        <v>26961700</v>
      </c>
      <c r="H82" s="231">
        <f t="shared" si="14"/>
        <v>2.7285649225138903E-2</v>
      </c>
      <c r="I82" s="231">
        <f t="shared" si="15"/>
        <v>6.3460248990500193E-2</v>
      </c>
      <c r="J82" s="249"/>
    </row>
    <row r="83" spans="1:10" s="23" customFormat="1" ht="12" customHeight="1">
      <c r="A83" s="234">
        <v>39</v>
      </c>
      <c r="B83" s="261" t="s">
        <v>271</v>
      </c>
      <c r="C83" s="230">
        <v>394303924</v>
      </c>
      <c r="D83" s="230">
        <v>148800493</v>
      </c>
      <c r="E83" s="230">
        <v>85038765</v>
      </c>
      <c r="F83" s="230">
        <f t="shared" si="13"/>
        <v>160464666</v>
      </c>
      <c r="G83" s="230">
        <v>9688090</v>
      </c>
      <c r="H83" s="231">
        <f t="shared" si="14"/>
        <v>2.4570108006330669E-2</v>
      </c>
      <c r="I83" s="231">
        <f t="shared" si="15"/>
        <v>6.0375223041314277E-2</v>
      </c>
      <c r="J83" s="249"/>
    </row>
    <row r="84" spans="1:10" s="23" customFormat="1" ht="12" customHeight="1">
      <c r="A84" s="234">
        <v>140</v>
      </c>
      <c r="B84" s="261" t="s">
        <v>119</v>
      </c>
      <c r="C84" s="230">
        <v>113679975</v>
      </c>
      <c r="D84" s="230">
        <v>38635339</v>
      </c>
      <c r="E84" s="230">
        <v>11380746</v>
      </c>
      <c r="F84" s="230">
        <f t="shared" si="13"/>
        <v>63663890</v>
      </c>
      <c r="G84" s="230">
        <v>2699545</v>
      </c>
      <c r="H84" s="231">
        <f t="shared" si="14"/>
        <v>2.3746882421464291E-2</v>
      </c>
      <c r="I84" s="231">
        <f t="shared" si="15"/>
        <v>4.240307967357948E-2</v>
      </c>
      <c r="J84" s="249"/>
    </row>
    <row r="85" spans="1:10" s="23" customFormat="1" ht="12" customHeight="1">
      <c r="A85" s="234">
        <v>165</v>
      </c>
      <c r="B85" s="261" t="s">
        <v>272</v>
      </c>
      <c r="C85" s="230">
        <v>34236549</v>
      </c>
      <c r="D85" s="230">
        <v>11948044</v>
      </c>
      <c r="E85" s="230">
        <v>5318758</v>
      </c>
      <c r="F85" s="230">
        <f t="shared" si="13"/>
        <v>16969747</v>
      </c>
      <c r="G85" s="230">
        <v>386230</v>
      </c>
      <c r="H85" s="231">
        <f t="shared" si="14"/>
        <v>1.1281218793401169E-2</v>
      </c>
      <c r="I85" s="231">
        <f t="shared" si="15"/>
        <v>2.2759915041750477E-2</v>
      </c>
      <c r="J85" s="249"/>
    </row>
    <row r="86" spans="1:10" s="23" customFormat="1" ht="12" customHeight="1">
      <c r="A86" s="234">
        <v>915</v>
      </c>
      <c r="B86" s="261" t="s">
        <v>45</v>
      </c>
      <c r="C86" s="230">
        <v>26912688</v>
      </c>
      <c r="D86" s="230">
        <v>6185245</v>
      </c>
      <c r="E86" s="230">
        <v>12498327</v>
      </c>
      <c r="F86" s="230">
        <f t="shared" si="13"/>
        <v>8229116</v>
      </c>
      <c r="G86" s="230">
        <v>140773</v>
      </c>
      <c r="H86" s="231">
        <f t="shared" si="14"/>
        <v>5.2307298327093901E-3</v>
      </c>
      <c r="I86" s="231">
        <f t="shared" si="15"/>
        <v>1.7106697730351596E-2</v>
      </c>
      <c r="J86" s="249"/>
    </row>
    <row r="87" spans="1:10" s="23" customFormat="1" ht="12" customHeight="1">
      <c r="A87" s="234">
        <v>22</v>
      </c>
      <c r="B87" s="261" t="s">
        <v>46</v>
      </c>
      <c r="C87" s="230">
        <v>228819908</v>
      </c>
      <c r="D87" s="230">
        <v>79987192</v>
      </c>
      <c r="E87" s="230">
        <v>43729314</v>
      </c>
      <c r="F87" s="230">
        <f t="shared" si="13"/>
        <v>105103402</v>
      </c>
      <c r="G87" s="230">
        <v>5256067</v>
      </c>
      <c r="H87" s="231">
        <f t="shared" si="14"/>
        <v>2.2970322145221735E-2</v>
      </c>
      <c r="I87" s="231">
        <f t="shared" si="15"/>
        <v>5.0008533501132532E-2</v>
      </c>
      <c r="J87" s="249"/>
    </row>
    <row r="88" spans="1:10" s="23" customFormat="1" ht="12" customHeight="1">
      <c r="A88" s="234">
        <v>147</v>
      </c>
      <c r="B88" s="261" t="s">
        <v>47</v>
      </c>
      <c r="C88" s="230">
        <v>59351672</v>
      </c>
      <c r="D88" s="230">
        <v>23049750</v>
      </c>
      <c r="E88" s="230">
        <v>13433228</v>
      </c>
      <c r="F88" s="230">
        <f t="shared" si="13"/>
        <v>22868694</v>
      </c>
      <c r="G88" s="230">
        <v>1533163</v>
      </c>
      <c r="H88" s="231">
        <f t="shared" si="14"/>
        <v>2.5831841771871228E-2</v>
      </c>
      <c r="I88" s="231">
        <f t="shared" si="15"/>
        <v>6.7042000736902599E-2</v>
      </c>
      <c r="J88" s="249"/>
    </row>
    <row r="89" spans="1:10" s="23" customFormat="1" ht="12" customHeight="1">
      <c r="A89" s="234">
        <v>107</v>
      </c>
      <c r="B89" s="261" t="s">
        <v>48</v>
      </c>
      <c r="C89" s="230">
        <v>32636062</v>
      </c>
      <c r="D89" s="230">
        <v>7412222</v>
      </c>
      <c r="E89" s="230">
        <v>6239747</v>
      </c>
      <c r="F89" s="230">
        <f t="shared" si="13"/>
        <v>18984093</v>
      </c>
      <c r="G89" s="230">
        <v>582069</v>
      </c>
      <c r="H89" s="231">
        <f t="shared" si="14"/>
        <v>1.7835148125408023E-2</v>
      </c>
      <c r="I89" s="231">
        <f t="shared" si="15"/>
        <v>3.0660880137913356E-2</v>
      </c>
      <c r="J89" s="249"/>
    </row>
    <row r="90" spans="1:10" s="23" customFormat="1" ht="12" customHeight="1">
      <c r="A90" s="234">
        <v>46</v>
      </c>
      <c r="B90" s="262" t="s">
        <v>179</v>
      </c>
      <c r="C90" s="230">
        <v>63197068</v>
      </c>
      <c r="D90" s="230">
        <v>16967601</v>
      </c>
      <c r="E90" s="230">
        <v>19038807</v>
      </c>
      <c r="F90" s="230">
        <f t="shared" si="13"/>
        <v>27190660</v>
      </c>
      <c r="G90" s="230">
        <v>1799533</v>
      </c>
      <c r="H90" s="231">
        <f t="shared" si="14"/>
        <v>2.8474944438878082E-2</v>
      </c>
      <c r="I90" s="231">
        <f t="shared" si="15"/>
        <v>6.6182027210814301E-2</v>
      </c>
      <c r="J90" s="249"/>
    </row>
    <row r="91" spans="1:10" s="23" customFormat="1" ht="12" customHeight="1">
      <c r="A91" s="263">
        <v>129</v>
      </c>
      <c r="B91" s="264" t="s">
        <v>50</v>
      </c>
      <c r="C91" s="368" t="s">
        <v>176</v>
      </c>
      <c r="D91" s="369"/>
      <c r="E91" s="369"/>
      <c r="F91" s="369"/>
      <c r="G91" s="369"/>
      <c r="H91" s="369"/>
      <c r="I91" s="369"/>
      <c r="J91" s="27"/>
    </row>
    <row r="92" spans="1:10" s="23" customFormat="1" ht="12" customHeight="1">
      <c r="A92" s="234">
        <v>78</v>
      </c>
      <c r="B92" s="261" t="s">
        <v>51</v>
      </c>
      <c r="C92" s="230">
        <v>140846568</v>
      </c>
      <c r="D92" s="230">
        <v>44748936</v>
      </c>
      <c r="E92" s="230">
        <v>10232732</v>
      </c>
      <c r="F92" s="230">
        <f t="shared" si="13"/>
        <v>85864900</v>
      </c>
      <c r="G92" s="230">
        <v>2667607</v>
      </c>
      <c r="H92" s="231">
        <f t="shared" si="14"/>
        <v>1.8939808316806129E-2</v>
      </c>
      <c r="I92" s="231">
        <f t="shared" si="15"/>
        <v>3.1067490907227515E-2</v>
      </c>
      <c r="J92" s="27"/>
    </row>
    <row r="93" spans="1:10" s="23" customFormat="1" ht="12" customHeight="1">
      <c r="A93" s="234">
        <v>198</v>
      </c>
      <c r="B93" s="261" t="s">
        <v>273</v>
      </c>
      <c r="C93" s="230">
        <v>115951230</v>
      </c>
      <c r="D93" s="230">
        <v>35834741</v>
      </c>
      <c r="E93" s="230">
        <v>40637603</v>
      </c>
      <c r="F93" s="230">
        <f t="shared" si="13"/>
        <v>39478886</v>
      </c>
      <c r="G93" s="230">
        <v>1826095</v>
      </c>
      <c r="H93" s="231">
        <f t="shared" si="14"/>
        <v>1.5748819568365078E-2</v>
      </c>
      <c r="I93" s="231">
        <f t="shared" si="15"/>
        <v>4.6254977914017129E-2</v>
      </c>
      <c r="J93" s="27"/>
    </row>
    <row r="94" spans="1:10" s="23" customFormat="1" ht="12" customHeight="1">
      <c r="A94" s="234">
        <v>23</v>
      </c>
      <c r="B94" s="261" t="s">
        <v>180</v>
      </c>
      <c r="C94" s="230">
        <v>17174065</v>
      </c>
      <c r="D94" s="230">
        <v>6604471</v>
      </c>
      <c r="E94" s="230">
        <v>2155136</v>
      </c>
      <c r="F94" s="230">
        <f>C94-D94-E94</f>
        <v>8414458</v>
      </c>
      <c r="G94" s="230">
        <v>543964</v>
      </c>
      <c r="H94" s="231">
        <f t="shared" si="14"/>
        <v>3.1673572913576371E-2</v>
      </c>
      <c r="I94" s="231">
        <f t="shared" si="15"/>
        <v>6.4646350365050245E-2</v>
      </c>
      <c r="J94" s="27"/>
    </row>
    <row r="95" spans="1:10" s="23" customFormat="1" ht="12" customHeight="1">
      <c r="A95" s="234">
        <v>199</v>
      </c>
      <c r="B95" s="261" t="s">
        <v>71</v>
      </c>
      <c r="C95" s="230">
        <v>83758578</v>
      </c>
      <c r="D95" s="230">
        <v>15815270</v>
      </c>
      <c r="E95" s="230">
        <v>19552094</v>
      </c>
      <c r="F95" s="230">
        <f t="shared" si="13"/>
        <v>48391214</v>
      </c>
      <c r="G95" s="230">
        <v>837644</v>
      </c>
      <c r="H95" s="231">
        <f t="shared" si="14"/>
        <v>1.0000695092984983E-2</v>
      </c>
      <c r="I95" s="231">
        <f t="shared" si="15"/>
        <v>1.7309836450889619E-2</v>
      </c>
      <c r="J95" s="27"/>
    </row>
    <row r="96" spans="1:10" s="23" customFormat="1" ht="12" customHeight="1">
      <c r="A96" s="234">
        <v>205</v>
      </c>
      <c r="B96" s="261" t="s">
        <v>67</v>
      </c>
      <c r="C96" s="230">
        <v>188462927.99000001</v>
      </c>
      <c r="D96" s="230">
        <v>78450751</v>
      </c>
      <c r="E96" s="230">
        <v>20030629</v>
      </c>
      <c r="F96" s="230">
        <f t="shared" si="13"/>
        <v>89981547.99000001</v>
      </c>
      <c r="G96" s="230">
        <v>3196323</v>
      </c>
      <c r="H96" s="231">
        <f t="shared" si="14"/>
        <v>1.6959956178594443E-2</v>
      </c>
      <c r="I96" s="231">
        <f t="shared" si="15"/>
        <v>3.5521982799798235E-2</v>
      </c>
      <c r="J96" s="27"/>
    </row>
    <row r="97" spans="1:10" s="23" customFormat="1" ht="12" customHeight="1">
      <c r="A97" s="234">
        <v>102</v>
      </c>
      <c r="B97" s="261" t="s">
        <v>72</v>
      </c>
      <c r="C97" s="230">
        <v>567816909</v>
      </c>
      <c r="D97" s="230">
        <v>224364840</v>
      </c>
      <c r="E97" s="230">
        <v>37671015</v>
      </c>
      <c r="F97" s="230">
        <f t="shared" si="13"/>
        <v>305781054</v>
      </c>
      <c r="G97" s="230">
        <v>4427310</v>
      </c>
      <c r="H97" s="231">
        <f t="shared" si="14"/>
        <v>7.7970731935353482E-3</v>
      </c>
      <c r="I97" s="231">
        <f t="shared" si="15"/>
        <v>1.4478692980108572E-2</v>
      </c>
      <c r="J97" s="27"/>
    </row>
    <row r="98" spans="1:10" s="23" customFormat="1" ht="12" customHeight="1">
      <c r="A98" s="234">
        <v>58</v>
      </c>
      <c r="B98" s="261" t="s">
        <v>53</v>
      </c>
      <c r="C98" s="230">
        <v>742210689</v>
      </c>
      <c r="D98" s="230">
        <v>306209305</v>
      </c>
      <c r="E98" s="230">
        <v>141103037</v>
      </c>
      <c r="F98" s="230">
        <f t="shared" si="13"/>
        <v>294898347</v>
      </c>
      <c r="G98" s="230">
        <v>20909786</v>
      </c>
      <c r="H98" s="231">
        <f t="shared" si="14"/>
        <v>2.8172305128308386E-2</v>
      </c>
      <c r="I98" s="231">
        <f t="shared" si="15"/>
        <v>7.0905063431908624E-2</v>
      </c>
      <c r="J98" s="27"/>
    </row>
    <row r="99" spans="1:10" s="23" customFormat="1" ht="12" customHeight="1">
      <c r="A99" s="234"/>
      <c r="B99" s="256"/>
      <c r="C99" s="239"/>
      <c r="D99" s="239"/>
      <c r="E99" s="239"/>
      <c r="F99" s="240"/>
      <c r="G99" s="239"/>
      <c r="H99" s="242"/>
      <c r="I99" s="242"/>
      <c r="J99" s="27"/>
    </row>
    <row r="100" spans="1:10" s="23" customFormat="1" ht="12" customHeight="1">
      <c r="A100" s="234"/>
      <c r="B100" s="257" t="s">
        <v>54</v>
      </c>
      <c r="C100" s="244">
        <f>SUM(C78:C98)</f>
        <v>4360892609.9899998</v>
      </c>
      <c r="D100" s="244">
        <f>SUM(D78:D98)</f>
        <v>1741666406</v>
      </c>
      <c r="E100" s="244">
        <f>SUM(E78:E98)</f>
        <v>714954253</v>
      </c>
      <c r="F100" s="244">
        <f>SUM(F78:F98)</f>
        <v>1904271950.99</v>
      </c>
      <c r="G100" s="244">
        <f>SUM(G78:G98)</f>
        <v>94125686</v>
      </c>
      <c r="H100" s="245">
        <f>G100/C100</f>
        <v>2.1584041254392606E-2</v>
      </c>
      <c r="I100" s="245">
        <f>G100/F100</f>
        <v>4.9428699483319904E-2</v>
      </c>
      <c r="J100" s="27"/>
    </row>
    <row r="101" spans="1:10" s="23" customFormat="1" ht="12" customHeight="1">
      <c r="A101" s="361"/>
      <c r="B101" s="362"/>
      <c r="C101" s="362"/>
      <c r="D101" s="362"/>
      <c r="E101" s="362"/>
      <c r="F101" s="362"/>
      <c r="G101" s="362"/>
      <c r="H101" s="362"/>
      <c r="I101" s="362"/>
      <c r="J101" s="144"/>
    </row>
    <row r="102" spans="1:10" s="23" customFormat="1" ht="13.8">
      <c r="A102" s="361" t="s">
        <v>0</v>
      </c>
      <c r="B102" s="363" t="s">
        <v>185</v>
      </c>
      <c r="C102" s="363"/>
      <c r="D102" s="363"/>
      <c r="E102" s="363"/>
      <c r="F102" s="363"/>
      <c r="G102" s="363"/>
      <c r="H102" s="363"/>
      <c r="I102" s="363"/>
      <c r="J102" s="27"/>
    </row>
    <row r="103" spans="1:10" s="23" customFormat="1" ht="12" customHeight="1" thickBot="1">
      <c r="A103" s="235"/>
      <c r="B103" s="364" t="s">
        <v>254</v>
      </c>
      <c r="C103" s="364"/>
      <c r="D103" s="364"/>
      <c r="E103" s="364"/>
      <c r="F103" s="364"/>
      <c r="G103" s="364"/>
      <c r="H103" s="364"/>
      <c r="I103" s="364"/>
      <c r="J103" s="27"/>
    </row>
    <row r="104" spans="1:10" s="23" customFormat="1" ht="13.8" thickBot="1">
      <c r="A104" s="220"/>
      <c r="B104" s="365" t="s">
        <v>187</v>
      </c>
      <c r="C104" s="366"/>
      <c r="D104" s="366"/>
      <c r="E104" s="366"/>
      <c r="F104" s="366"/>
      <c r="G104" s="366"/>
      <c r="H104" s="366"/>
      <c r="I104" s="367"/>
      <c r="J104" s="27"/>
    </row>
    <row r="105" spans="1:10" ht="92.4">
      <c r="A105" s="221" t="s">
        <v>188</v>
      </c>
      <c r="B105" s="222" t="s">
        <v>189</v>
      </c>
      <c r="C105" s="223" t="s">
        <v>190</v>
      </c>
      <c r="D105" s="223" t="s">
        <v>191</v>
      </c>
      <c r="E105" s="223" t="s">
        <v>192</v>
      </c>
      <c r="F105" s="223" t="s">
        <v>193</v>
      </c>
      <c r="G105" s="224" t="s">
        <v>194</v>
      </c>
      <c r="H105" s="223" t="s">
        <v>195</v>
      </c>
      <c r="I105" s="223" t="s">
        <v>196</v>
      </c>
    </row>
    <row r="106" spans="1:10" s="23" customFormat="1" ht="12" customHeight="1">
      <c r="A106" s="225"/>
      <c r="B106" s="250" t="s">
        <v>147</v>
      </c>
      <c r="C106" s="248"/>
      <c r="D106" s="248"/>
      <c r="E106" s="248"/>
      <c r="F106" s="248"/>
      <c r="G106" s="248"/>
      <c r="H106" s="246"/>
      <c r="I106" s="246"/>
      <c r="J106" s="27"/>
    </row>
    <row r="107" spans="1:10" s="23" customFormat="1" ht="12" customHeight="1">
      <c r="A107" s="265">
        <v>141</v>
      </c>
      <c r="B107" s="253" t="s">
        <v>55</v>
      </c>
      <c r="C107" s="359" t="s">
        <v>176</v>
      </c>
      <c r="D107" s="360"/>
      <c r="E107" s="360"/>
      <c r="F107" s="360"/>
      <c r="G107" s="360"/>
      <c r="H107" s="360"/>
      <c r="I107" s="360"/>
      <c r="J107" s="27"/>
    </row>
    <row r="108" spans="1:10" s="23" customFormat="1" ht="12" customHeight="1">
      <c r="A108" s="265">
        <v>37</v>
      </c>
      <c r="B108" s="261" t="s">
        <v>118</v>
      </c>
      <c r="C108" s="230">
        <v>917668598</v>
      </c>
      <c r="D108" s="230">
        <v>440229511</v>
      </c>
      <c r="E108" s="230">
        <v>154861861</v>
      </c>
      <c r="F108" s="230">
        <f t="shared" ref="F108:F127" si="17">C108-D108-E108</f>
        <v>322577226</v>
      </c>
      <c r="G108" s="230">
        <v>13433922</v>
      </c>
      <c r="H108" s="231">
        <f t="shared" ref="H108:H127" si="18">G108/C108</f>
        <v>1.463918677099595E-2</v>
      </c>
      <c r="I108" s="231">
        <f t="shared" ref="I108:I127" si="19">G108/F108</f>
        <v>4.1645599618368598E-2</v>
      </c>
      <c r="J108" s="27"/>
    </row>
    <row r="109" spans="1:10" s="27" customFormat="1" ht="12" customHeight="1">
      <c r="A109" s="266">
        <v>111</v>
      </c>
      <c r="B109" s="261" t="s">
        <v>105</v>
      </c>
      <c r="C109" s="230">
        <v>3875053</v>
      </c>
      <c r="D109" s="230">
        <v>2073875</v>
      </c>
      <c r="E109" s="230">
        <v>540100</v>
      </c>
      <c r="F109" s="230">
        <f t="shared" si="17"/>
        <v>1261078</v>
      </c>
      <c r="G109" s="230">
        <v>55380</v>
      </c>
      <c r="H109" s="231">
        <f t="shared" si="18"/>
        <v>1.4291417433516394E-2</v>
      </c>
      <c r="I109" s="231">
        <f t="shared" si="19"/>
        <v>4.391480939323341E-2</v>
      </c>
    </row>
    <row r="110" spans="1:10" s="27" customFormat="1" ht="12" customHeight="1">
      <c r="A110" s="267">
        <v>167</v>
      </c>
      <c r="B110" s="253" t="s">
        <v>56</v>
      </c>
      <c r="C110" s="359" t="s">
        <v>176</v>
      </c>
      <c r="D110" s="360"/>
      <c r="E110" s="360"/>
      <c r="F110" s="360"/>
      <c r="G110" s="360"/>
      <c r="H110" s="360"/>
      <c r="I110" s="360"/>
    </row>
    <row r="111" spans="1:10" s="27" customFormat="1" ht="12" customHeight="1">
      <c r="A111" s="266">
        <v>82</v>
      </c>
      <c r="B111" s="261" t="s">
        <v>57</v>
      </c>
      <c r="C111" s="230">
        <v>6775037</v>
      </c>
      <c r="D111" s="230">
        <v>3089549</v>
      </c>
      <c r="E111" s="230">
        <v>1548096</v>
      </c>
      <c r="F111" s="230">
        <f t="shared" si="17"/>
        <v>2137392</v>
      </c>
      <c r="G111" s="230">
        <v>16649</v>
      </c>
      <c r="H111" s="231">
        <f t="shared" ref="H111" si="20">G111/C111</f>
        <v>2.4574035536632493E-3</v>
      </c>
      <c r="I111" s="231">
        <f t="shared" ref="I111" si="21">G111/F111</f>
        <v>7.7893994176080009E-3</v>
      </c>
    </row>
    <row r="112" spans="1:10" s="27" customFormat="1" ht="12" customHeight="1">
      <c r="A112" s="266">
        <v>137</v>
      </c>
      <c r="B112" s="261" t="s">
        <v>274</v>
      </c>
      <c r="C112" s="230">
        <v>23511344</v>
      </c>
      <c r="D112" s="230">
        <v>10989761</v>
      </c>
      <c r="E112" s="230">
        <v>979167</v>
      </c>
      <c r="F112" s="230">
        <f t="shared" si="17"/>
        <v>11542416</v>
      </c>
      <c r="G112" s="230">
        <v>299000</v>
      </c>
      <c r="H112" s="231">
        <f t="shared" si="18"/>
        <v>1.2717265333704444E-2</v>
      </c>
      <c r="I112" s="231">
        <f t="shared" si="19"/>
        <v>2.5904455358392905E-2</v>
      </c>
    </row>
    <row r="113" spans="1:10" s="27" customFormat="1" ht="12" customHeight="1">
      <c r="A113" s="266">
        <v>21</v>
      </c>
      <c r="B113" s="261" t="s">
        <v>275</v>
      </c>
      <c r="C113" s="230">
        <v>35049759</v>
      </c>
      <c r="D113" s="230">
        <v>15722251</v>
      </c>
      <c r="E113" s="230">
        <v>9447132</v>
      </c>
      <c r="F113" s="230">
        <f t="shared" si="17"/>
        <v>9880376</v>
      </c>
      <c r="G113" s="230">
        <v>690777</v>
      </c>
      <c r="H113" s="231">
        <f t="shared" si="18"/>
        <v>1.9708466469056177E-2</v>
      </c>
      <c r="I113" s="231">
        <f t="shared" si="19"/>
        <v>6.9914039708610279E-2</v>
      </c>
    </row>
    <row r="114" spans="1:10" s="27" customFormat="1" ht="12" customHeight="1">
      <c r="A114" s="266">
        <v>80</v>
      </c>
      <c r="B114" s="261" t="s">
        <v>59</v>
      </c>
      <c r="C114" s="230">
        <v>4765109</v>
      </c>
      <c r="D114" s="230">
        <v>1094924</v>
      </c>
      <c r="E114" s="230">
        <v>1660679</v>
      </c>
      <c r="F114" s="230">
        <f t="shared" si="17"/>
        <v>2009506</v>
      </c>
      <c r="G114" s="230">
        <v>88356</v>
      </c>
      <c r="H114" s="231">
        <f t="shared" si="18"/>
        <v>1.8542283083136189E-2</v>
      </c>
      <c r="I114" s="231">
        <f t="shared" si="19"/>
        <v>4.3969015270419694E-2</v>
      </c>
    </row>
    <row r="115" spans="1:10" s="27" customFormat="1" ht="12" customHeight="1">
      <c r="A115" s="266">
        <v>125</v>
      </c>
      <c r="B115" s="253" t="s">
        <v>60</v>
      </c>
      <c r="C115" s="359" t="s">
        <v>176</v>
      </c>
      <c r="D115" s="360"/>
      <c r="E115" s="360"/>
      <c r="F115" s="360"/>
      <c r="G115" s="360"/>
      <c r="H115" s="360"/>
      <c r="I115" s="360"/>
    </row>
    <row r="116" spans="1:10" s="27" customFormat="1" ht="12" customHeight="1">
      <c r="A116" s="267">
        <v>139</v>
      </c>
      <c r="B116" s="261" t="s">
        <v>84</v>
      </c>
      <c r="C116" s="230">
        <v>588112650</v>
      </c>
      <c r="D116" s="230">
        <v>259899280</v>
      </c>
      <c r="E116" s="230">
        <v>116892732</v>
      </c>
      <c r="F116" s="230">
        <f t="shared" si="17"/>
        <v>211320638</v>
      </c>
      <c r="G116" s="230">
        <v>28532821</v>
      </c>
      <c r="H116" s="231">
        <f>G116/C116</f>
        <v>4.8515911024869129E-2</v>
      </c>
      <c r="I116" s="231">
        <f>G116/F116</f>
        <v>0.13502145966453119</v>
      </c>
    </row>
    <row r="117" spans="1:10" s="27" customFormat="1" ht="12" customHeight="1">
      <c r="A117" s="267">
        <v>193</v>
      </c>
      <c r="B117" s="261" t="s">
        <v>85</v>
      </c>
      <c r="C117" s="230">
        <v>84451998</v>
      </c>
      <c r="D117" s="230">
        <v>41361202</v>
      </c>
      <c r="E117" s="230">
        <v>16238028</v>
      </c>
      <c r="F117" s="230">
        <f t="shared" si="17"/>
        <v>26852768</v>
      </c>
      <c r="G117" s="230">
        <v>3030981</v>
      </c>
      <c r="H117" s="231">
        <f>G117/C117</f>
        <v>3.58899856934113E-2</v>
      </c>
      <c r="I117" s="231">
        <f>G117/F117</f>
        <v>0.11287406199614133</v>
      </c>
    </row>
    <row r="118" spans="1:10" s="27" customFormat="1" ht="12" customHeight="1">
      <c r="A118" s="266">
        <v>162</v>
      </c>
      <c r="B118" s="261" t="s">
        <v>86</v>
      </c>
      <c r="C118" s="230">
        <v>2117489796</v>
      </c>
      <c r="D118" s="230">
        <v>880725284</v>
      </c>
      <c r="E118" s="230">
        <v>411802950</v>
      </c>
      <c r="F118" s="230">
        <f t="shared" si="17"/>
        <v>824961562</v>
      </c>
      <c r="G118" s="230">
        <v>62209866</v>
      </c>
      <c r="H118" s="231">
        <f t="shared" si="18"/>
        <v>2.937906294401808E-2</v>
      </c>
      <c r="I118" s="231">
        <f t="shared" si="19"/>
        <v>7.5409411620562264E-2</v>
      </c>
    </row>
    <row r="119" spans="1:10" s="27" customFormat="1" ht="12" customHeight="1">
      <c r="A119" s="267">
        <v>194</v>
      </c>
      <c r="B119" s="262" t="s">
        <v>276</v>
      </c>
      <c r="C119" s="230">
        <v>38334632</v>
      </c>
      <c r="D119" s="230">
        <v>20225105</v>
      </c>
      <c r="E119" s="230">
        <v>8564684</v>
      </c>
      <c r="F119" s="230">
        <f t="shared" si="17"/>
        <v>9544843</v>
      </c>
      <c r="G119" s="230">
        <v>1425087</v>
      </c>
      <c r="H119" s="231">
        <f t="shared" si="18"/>
        <v>3.7174923186950121E-2</v>
      </c>
      <c r="I119" s="231">
        <f t="shared" si="19"/>
        <v>0.14930439400627124</v>
      </c>
    </row>
    <row r="120" spans="1:10" s="27" customFormat="1" ht="12" customHeight="1">
      <c r="A120" s="266">
        <v>50</v>
      </c>
      <c r="B120" s="262" t="s">
        <v>88</v>
      </c>
      <c r="C120" s="230">
        <v>338613313</v>
      </c>
      <c r="D120" s="230">
        <v>170286458</v>
      </c>
      <c r="E120" s="230">
        <v>34647027</v>
      </c>
      <c r="F120" s="230">
        <f t="shared" si="17"/>
        <v>133679828</v>
      </c>
      <c r="G120" s="230">
        <v>12210364</v>
      </c>
      <c r="H120" s="231">
        <f t="shared" si="18"/>
        <v>3.6059905299706867E-2</v>
      </c>
      <c r="I120" s="231">
        <f t="shared" si="19"/>
        <v>9.1340362885565657E-2</v>
      </c>
    </row>
    <row r="121" spans="1:10" s="27" customFormat="1" ht="12" customHeight="1">
      <c r="A121" s="266">
        <v>172</v>
      </c>
      <c r="B121" s="261" t="s">
        <v>89</v>
      </c>
      <c r="C121" s="230">
        <v>82610989</v>
      </c>
      <c r="D121" s="230">
        <v>26626419</v>
      </c>
      <c r="E121" s="230">
        <v>6042649</v>
      </c>
      <c r="F121" s="230">
        <f t="shared" si="17"/>
        <v>49941921</v>
      </c>
      <c r="G121" s="230">
        <v>1390331</v>
      </c>
      <c r="H121" s="231">
        <f>G121/C121</f>
        <v>1.6829855408219359E-2</v>
      </c>
      <c r="I121" s="231">
        <f>G121/F121</f>
        <v>2.7838957175876356E-2</v>
      </c>
    </row>
    <row r="122" spans="1:10" s="27" customFormat="1" ht="12" customHeight="1">
      <c r="A122" s="268">
        <v>157</v>
      </c>
      <c r="B122" s="261" t="s">
        <v>61</v>
      </c>
      <c r="C122" s="230">
        <v>65669529</v>
      </c>
      <c r="D122" s="230">
        <v>39687106</v>
      </c>
      <c r="E122" s="230">
        <v>9859941</v>
      </c>
      <c r="F122" s="230">
        <f t="shared" si="17"/>
        <v>16122482</v>
      </c>
      <c r="G122" s="230">
        <v>351074</v>
      </c>
      <c r="H122" s="231">
        <f t="shared" si="18"/>
        <v>5.3460715395111181E-3</v>
      </c>
      <c r="I122" s="231">
        <f t="shared" si="19"/>
        <v>2.1775431351078574E-2</v>
      </c>
    </row>
    <row r="123" spans="1:10" s="27" customFormat="1" ht="12" customHeight="1">
      <c r="A123" s="268">
        <v>42</v>
      </c>
      <c r="B123" s="261" t="s">
        <v>182</v>
      </c>
      <c r="C123" s="230">
        <v>35769644</v>
      </c>
      <c r="D123" s="230">
        <v>0</v>
      </c>
      <c r="E123" s="230">
        <v>14940189</v>
      </c>
      <c r="F123" s="230">
        <f t="shared" si="17"/>
        <v>20829455</v>
      </c>
      <c r="G123" s="230">
        <v>2845271</v>
      </c>
      <c r="H123" s="231">
        <f t="shared" si="18"/>
        <v>7.9544291802289113E-2</v>
      </c>
      <c r="I123" s="231">
        <f t="shared" si="19"/>
        <v>0.13659843716506265</v>
      </c>
    </row>
    <row r="124" spans="1:10" s="27" customFormat="1" ht="12" customHeight="1">
      <c r="A124" s="268">
        <v>108</v>
      </c>
      <c r="B124" s="261" t="s">
        <v>277</v>
      </c>
      <c r="C124" s="230">
        <v>110105574</v>
      </c>
      <c r="D124" s="230">
        <v>56936633</v>
      </c>
      <c r="E124" s="230">
        <v>7986489</v>
      </c>
      <c r="F124" s="230">
        <f t="shared" si="17"/>
        <v>45182452</v>
      </c>
      <c r="G124" s="230">
        <v>2108931</v>
      </c>
      <c r="H124" s="231">
        <f t="shared" si="18"/>
        <v>1.9153716958961588E-2</v>
      </c>
      <c r="I124" s="231">
        <f t="shared" si="19"/>
        <v>4.6675886470260622E-2</v>
      </c>
    </row>
    <row r="125" spans="1:10" s="27" customFormat="1" ht="12" customHeight="1">
      <c r="A125" s="266">
        <v>180</v>
      </c>
      <c r="B125" s="261" t="s">
        <v>116</v>
      </c>
      <c r="C125" s="230">
        <v>424947846</v>
      </c>
      <c r="D125" s="230">
        <v>187528614</v>
      </c>
      <c r="E125" s="230">
        <v>63049221</v>
      </c>
      <c r="F125" s="230">
        <f t="shared" si="17"/>
        <v>174370011</v>
      </c>
      <c r="G125" s="230">
        <v>10231273</v>
      </c>
      <c r="H125" s="231">
        <f t="shared" si="18"/>
        <v>2.4076538088864674E-2</v>
      </c>
      <c r="I125" s="231">
        <f t="shared" si="19"/>
        <v>5.8675645779479819E-2</v>
      </c>
    </row>
    <row r="126" spans="1:10" s="23" customFormat="1" ht="12" customHeight="1">
      <c r="A126" s="265">
        <v>43</v>
      </c>
      <c r="B126" s="262" t="s">
        <v>171</v>
      </c>
      <c r="C126" s="230">
        <v>140738116</v>
      </c>
      <c r="D126" s="230">
        <v>46690659</v>
      </c>
      <c r="E126" s="230">
        <v>21712856</v>
      </c>
      <c r="F126" s="230">
        <f t="shared" si="17"/>
        <v>72334601</v>
      </c>
      <c r="G126" s="230">
        <v>4816873</v>
      </c>
      <c r="H126" s="231">
        <f t="shared" si="18"/>
        <v>3.4225788556100895E-2</v>
      </c>
      <c r="I126" s="231">
        <f t="shared" si="19"/>
        <v>6.6591547245833285E-2</v>
      </c>
      <c r="J126" s="27"/>
    </row>
    <row r="127" spans="1:10" s="23" customFormat="1" ht="12" customHeight="1">
      <c r="A127" s="265">
        <v>153</v>
      </c>
      <c r="B127" s="261" t="s">
        <v>117</v>
      </c>
      <c r="C127" s="230">
        <v>31111902</v>
      </c>
      <c r="D127" s="230">
        <v>17795953</v>
      </c>
      <c r="E127" s="230">
        <v>3039055</v>
      </c>
      <c r="F127" s="230">
        <f t="shared" si="17"/>
        <v>10276894</v>
      </c>
      <c r="G127" s="230">
        <v>312228</v>
      </c>
      <c r="H127" s="231">
        <f t="shared" si="18"/>
        <v>1.0035644879570526E-2</v>
      </c>
      <c r="I127" s="231">
        <f t="shared" si="19"/>
        <v>3.0381553025651525E-2</v>
      </c>
      <c r="J127" s="27"/>
    </row>
    <row r="128" spans="1:10" s="23" customFormat="1" ht="12" customHeight="1">
      <c r="A128" s="262"/>
      <c r="B128" s="256"/>
      <c r="C128" s="239"/>
      <c r="D128" s="239"/>
      <c r="E128" s="239"/>
      <c r="F128" s="240"/>
      <c r="G128" s="239"/>
      <c r="H128" s="242"/>
      <c r="I128" s="242"/>
      <c r="J128" s="27"/>
    </row>
    <row r="129" spans="1:10" s="23" customFormat="1" ht="12" customHeight="1">
      <c r="A129" s="262"/>
      <c r="B129" s="257" t="s">
        <v>63</v>
      </c>
      <c r="C129" s="244">
        <f>SUM(C107:C127)</f>
        <v>5049600889</v>
      </c>
      <c r="D129" s="244">
        <f>SUM(D107:D127)</f>
        <v>2220962584</v>
      </c>
      <c r="E129" s="244">
        <f>SUM(E107:E127)</f>
        <v>883812856</v>
      </c>
      <c r="F129" s="244">
        <f>SUM(F107:F127)</f>
        <v>1944825449</v>
      </c>
      <c r="G129" s="244">
        <f>SUM(G107:G127)</f>
        <v>144049184</v>
      </c>
      <c r="H129" s="245">
        <f>G129/C129</f>
        <v>2.8526845421347119E-2</v>
      </c>
      <c r="I129" s="245">
        <f>G129/F129</f>
        <v>7.4067924231487156E-2</v>
      </c>
      <c r="J129" s="27"/>
    </row>
    <row r="130" spans="1:10" s="23" customFormat="1" ht="12" customHeight="1">
      <c r="A130" s="262" t="s">
        <v>0</v>
      </c>
      <c r="B130" s="257"/>
      <c r="C130" s="244"/>
      <c r="D130" s="244"/>
      <c r="E130" s="244"/>
      <c r="F130" s="244"/>
      <c r="G130" s="244"/>
      <c r="H130" s="245"/>
      <c r="I130" s="245"/>
      <c r="J130" s="27"/>
    </row>
    <row r="131" spans="1:10" s="23" customFormat="1" ht="12" customHeight="1">
      <c r="A131" s="262"/>
      <c r="B131" s="257" t="s">
        <v>278</v>
      </c>
      <c r="C131" s="244">
        <f>C29+C53+C75+C100+C129</f>
        <v>48481858599.339996</v>
      </c>
      <c r="D131" s="244">
        <f>D29+D53+D75+D100+D129</f>
        <v>17912219175</v>
      </c>
      <c r="E131" s="244">
        <f>E29+E53+E75+E100+E129</f>
        <v>7774579601</v>
      </c>
      <c r="F131" s="244">
        <f>F29+F53+F75+F100+F129</f>
        <v>22795059823.34</v>
      </c>
      <c r="G131" s="244">
        <f>G29+G53+G75+G100+G129</f>
        <v>1421520137.97</v>
      </c>
      <c r="H131" s="245">
        <f>G131/C131</f>
        <v>2.9320660944903456E-2</v>
      </c>
      <c r="I131" s="245">
        <f>G131/F131</f>
        <v>6.2360886480960095E-2</v>
      </c>
      <c r="J131" s="27"/>
    </row>
    <row r="132" spans="1:10" s="23" customFormat="1" ht="12" customHeight="1">
      <c r="A132" s="262"/>
      <c r="B132" s="262" t="s">
        <v>184</v>
      </c>
      <c r="C132" s="248"/>
      <c r="D132" s="248"/>
      <c r="E132" s="248"/>
      <c r="F132" s="248"/>
      <c r="G132" s="248"/>
      <c r="H132" s="231"/>
      <c r="I132" s="231"/>
      <c r="J132" s="27"/>
    </row>
    <row r="133" spans="1:10" s="23" customFormat="1" ht="12" customHeight="1">
      <c r="A133" s="262"/>
      <c r="B133" s="262" t="s">
        <v>252</v>
      </c>
      <c r="C133" s="249"/>
      <c r="D133" s="249"/>
      <c r="E133" s="249"/>
      <c r="F133" s="249"/>
      <c r="G133" s="249"/>
      <c r="H133" s="249"/>
      <c r="I133" s="249"/>
      <c r="J133" s="27"/>
    </row>
    <row r="134" spans="1:10" s="23" customFormat="1" ht="12" customHeight="1">
      <c r="A134" s="262"/>
      <c r="B134" s="262" t="s">
        <v>279</v>
      </c>
      <c r="C134" s="248"/>
      <c r="D134" s="248"/>
      <c r="E134" s="249"/>
      <c r="F134" s="249"/>
      <c r="G134" s="249"/>
      <c r="H134" s="249"/>
      <c r="I134" s="249"/>
      <c r="J134" s="27"/>
    </row>
    <row r="135" spans="1:10" s="23" customFormat="1" ht="12" customHeight="1">
      <c r="A135" s="262"/>
      <c r="B135" s="262" t="s">
        <v>280</v>
      </c>
      <c r="C135" s="249"/>
      <c r="D135" s="249"/>
      <c r="E135" s="262"/>
      <c r="F135" s="262"/>
      <c r="G135" s="262"/>
      <c r="H135" s="262"/>
      <c r="I135" s="262"/>
      <c r="J135" s="27"/>
    </row>
    <row r="136" spans="1:10" s="23" customFormat="1" ht="12" customHeight="1">
      <c r="A136" s="262"/>
      <c r="B136" s="262"/>
      <c r="C136" s="248"/>
      <c r="D136" s="248"/>
      <c r="E136" s="262"/>
      <c r="F136" s="262"/>
      <c r="G136" s="262"/>
      <c r="H136" s="262"/>
      <c r="I136" s="262"/>
      <c r="J136" s="27"/>
    </row>
    <row r="137" spans="1:10" s="23" customFormat="1" ht="12" customHeight="1">
      <c r="A137" s="262"/>
      <c r="B137" s="262"/>
      <c r="C137" s="249"/>
      <c r="D137" s="249"/>
      <c r="E137" s="262"/>
      <c r="F137" s="262"/>
      <c r="G137" s="262"/>
      <c r="H137" s="262"/>
      <c r="I137" s="262"/>
      <c r="J137" s="27"/>
    </row>
    <row r="138" spans="1:10" s="23" customFormat="1" ht="12" customHeight="1">
      <c r="A138" s="262"/>
      <c r="B138" s="262"/>
      <c r="C138" s="248"/>
      <c r="D138" s="248"/>
      <c r="E138" s="262"/>
      <c r="F138" s="262"/>
      <c r="G138" s="262"/>
      <c r="H138" s="262"/>
      <c r="I138" s="262"/>
      <c r="J138" s="27"/>
    </row>
    <row r="139" spans="1:10" s="23" customFormat="1" ht="12" customHeight="1">
      <c r="A139" s="262"/>
      <c r="B139" s="262"/>
      <c r="C139" s="249"/>
      <c r="D139" s="249"/>
      <c r="E139" s="262"/>
      <c r="F139" s="262"/>
      <c r="G139" s="262"/>
      <c r="H139" s="262"/>
      <c r="I139" s="262"/>
      <c r="J139" s="27"/>
    </row>
    <row r="140" spans="1:10" s="23" customFormat="1" ht="12" customHeight="1">
      <c r="A140" s="262"/>
      <c r="B140" s="262"/>
      <c r="C140" s="248"/>
      <c r="D140" s="248"/>
      <c r="E140" s="262"/>
      <c r="F140" s="262"/>
      <c r="G140" s="262"/>
      <c r="H140" s="262"/>
      <c r="I140" s="262"/>
      <c r="J140" s="27"/>
    </row>
    <row r="141" spans="1:10" s="23" customFormat="1" ht="12" customHeight="1">
      <c r="A141" s="262"/>
      <c r="B141" s="262"/>
      <c r="C141" s="249"/>
      <c r="D141" s="249"/>
      <c r="E141" s="262"/>
      <c r="F141" s="262"/>
      <c r="G141" s="262"/>
      <c r="H141" s="262"/>
      <c r="I141" s="262"/>
      <c r="J141" s="27"/>
    </row>
    <row r="142" spans="1:10" s="23" customFormat="1" ht="12" customHeight="1">
      <c r="A142" s="262"/>
      <c r="B142" s="262"/>
      <c r="C142" s="248"/>
      <c r="D142" s="248"/>
      <c r="E142" s="262"/>
      <c r="F142" s="262"/>
      <c r="G142" s="262"/>
      <c r="H142" s="262"/>
      <c r="I142" s="262"/>
      <c r="J142" s="27"/>
    </row>
    <row r="143" spans="1:10" s="23" customFormat="1" ht="12" customHeight="1">
      <c r="A143" s="262"/>
      <c r="B143" s="262"/>
      <c r="C143" s="249"/>
      <c r="D143" s="249"/>
      <c r="E143" s="262"/>
      <c r="F143" s="262"/>
      <c r="G143" s="262"/>
      <c r="H143" s="262"/>
      <c r="I143" s="262"/>
      <c r="J143" s="27"/>
    </row>
    <row r="144" spans="1:10" s="23" customFormat="1" ht="12" customHeight="1">
      <c r="A144" s="262"/>
      <c r="B144" s="262"/>
      <c r="C144" s="248"/>
      <c r="D144" s="248"/>
      <c r="E144" s="262"/>
      <c r="F144" s="262"/>
      <c r="G144" s="262"/>
      <c r="H144" s="262"/>
      <c r="I144" s="262"/>
      <c r="J144" s="27"/>
    </row>
    <row r="145" spans="1:10" s="23" customFormat="1" ht="12" customHeight="1">
      <c r="A145" s="262"/>
      <c r="B145" s="27"/>
      <c r="C145" s="27"/>
      <c r="D145" s="27"/>
      <c r="E145" s="262"/>
      <c r="F145" s="262"/>
      <c r="G145" s="262"/>
      <c r="H145" s="262"/>
      <c r="I145" s="262"/>
      <c r="J145" s="27"/>
    </row>
    <row r="146" spans="1:10" s="23" customFormat="1" ht="12" customHeight="1">
      <c r="A146" s="262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s="23" customFormat="1" ht="12" customHeight="1">
      <c r="A147" s="262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s="23" customFormat="1" ht="12" customHeight="1">
      <c r="A148" s="262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s="23" customFormat="1" ht="12" customHeight="1">
      <c r="A149" s="262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s="23" customFormat="1" ht="12" customHeight="1">
      <c r="A150" s="262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s="23" customFormat="1" ht="12" customHeight="1">
      <c r="A151" s="262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s="23" customFormat="1" ht="12" customHeight="1">
      <c r="A152" s="262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s="23" customFormat="1" ht="12" customHeight="1">
      <c r="A153" s="262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s="23" customFormat="1" ht="12" customHeight="1">
      <c r="A154" s="262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s="23" customFormat="1" ht="12" customHeight="1">
      <c r="A155" s="262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s="23" customFormat="1" ht="12" customHeight="1">
      <c r="A156" s="262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s="23" customFormat="1" ht="12" customHeight="1">
      <c r="A157" s="45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s="23" customFormat="1" ht="12" customHeight="1">
      <c r="A158" s="45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s="23" customFormat="1" ht="12" customHeight="1">
      <c r="A159" s="45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s="23" customFormat="1" ht="12" customHeight="1">
      <c r="A160" s="45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s="23" customFormat="1" ht="12" customHeight="1">
      <c r="A161" s="45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s="23" customFormat="1" ht="12" customHeight="1">
      <c r="A162" s="45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s="23" customFormat="1" ht="12" customHeight="1">
      <c r="A163" s="45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s="23" customFormat="1" ht="12" customHeight="1">
      <c r="A164" s="45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s="23" customFormat="1" ht="12" customHeight="1">
      <c r="A165" s="45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s="23" customFormat="1" ht="12" customHeight="1">
      <c r="A166" s="45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ht="12" customHeight="1">
      <c r="B167" s="138"/>
      <c r="C167" s="138"/>
      <c r="D167" s="138"/>
      <c r="E167" s="138"/>
      <c r="F167" s="138"/>
      <c r="G167" s="138"/>
      <c r="H167" s="138"/>
      <c r="I167" s="138"/>
    </row>
    <row r="168" spans="1:10" ht="12" customHeight="1">
      <c r="B168" s="138"/>
      <c r="C168" s="138"/>
      <c r="D168" s="138"/>
      <c r="E168" s="138"/>
      <c r="F168" s="138"/>
      <c r="G168" s="138"/>
      <c r="H168" s="138"/>
      <c r="I168" s="138"/>
    </row>
    <row r="169" spans="1:10" ht="12" customHeight="1">
      <c r="B169" s="138"/>
      <c r="C169" s="138"/>
      <c r="D169" s="138"/>
      <c r="E169" s="138"/>
      <c r="F169" s="138"/>
      <c r="G169" s="138"/>
      <c r="H169" s="138"/>
      <c r="I169" s="138"/>
    </row>
    <row r="170" spans="1:10" ht="12" customHeight="1">
      <c r="B170" s="138"/>
      <c r="C170" s="138"/>
      <c r="D170" s="138"/>
      <c r="E170" s="138"/>
      <c r="F170" s="138"/>
      <c r="G170" s="138"/>
      <c r="H170" s="138"/>
      <c r="I170" s="138"/>
    </row>
    <row r="171" spans="1:10" ht="12" customHeight="1">
      <c r="B171" s="138"/>
      <c r="C171" s="138"/>
      <c r="D171" s="138"/>
      <c r="E171" s="138"/>
      <c r="F171" s="138"/>
      <c r="G171" s="138"/>
      <c r="H171" s="138"/>
      <c r="I171" s="138"/>
    </row>
    <row r="172" spans="1:10" ht="12" customHeight="1">
      <c r="B172" s="138"/>
      <c r="C172" s="138"/>
      <c r="D172" s="138"/>
      <c r="E172" s="138"/>
      <c r="F172" s="138"/>
      <c r="G172" s="138"/>
      <c r="H172" s="138"/>
      <c r="I172" s="138"/>
    </row>
    <row r="173" spans="1:10" ht="12" customHeight="1">
      <c r="B173" s="138"/>
      <c r="C173" s="138"/>
      <c r="D173" s="138"/>
      <c r="E173" s="138"/>
      <c r="F173" s="138"/>
      <c r="G173" s="138"/>
      <c r="H173" s="138"/>
      <c r="I173" s="138"/>
    </row>
    <row r="174" spans="1:10" ht="12" customHeight="1">
      <c r="B174" s="138"/>
      <c r="C174" s="138"/>
      <c r="D174" s="138"/>
      <c r="E174" s="138"/>
      <c r="F174" s="138"/>
      <c r="G174" s="138"/>
      <c r="H174" s="138"/>
      <c r="I174" s="138"/>
    </row>
    <row r="175" spans="1:10" ht="12" customHeight="1">
      <c r="B175" s="138"/>
      <c r="C175" s="138"/>
      <c r="D175" s="138"/>
      <c r="E175" s="138"/>
      <c r="F175" s="138"/>
      <c r="G175" s="138"/>
      <c r="H175" s="138"/>
      <c r="I175" s="138"/>
    </row>
    <row r="176" spans="1:10" ht="12" customHeight="1">
      <c r="B176" s="138"/>
      <c r="C176" s="138"/>
      <c r="D176" s="138"/>
      <c r="E176" s="138"/>
      <c r="F176" s="138"/>
      <c r="G176" s="138"/>
      <c r="H176" s="138"/>
      <c r="I176" s="138"/>
    </row>
    <row r="177" spans="2:9" ht="12" customHeight="1">
      <c r="B177" s="138"/>
      <c r="C177" s="138"/>
      <c r="D177" s="138"/>
      <c r="E177" s="138"/>
      <c r="F177" s="138"/>
      <c r="G177" s="138"/>
      <c r="H177" s="138"/>
      <c r="I177" s="138"/>
    </row>
    <row r="178" spans="2:9" ht="12" customHeight="1">
      <c r="B178" s="138"/>
      <c r="C178" s="138"/>
      <c r="D178" s="138"/>
      <c r="E178" s="138"/>
      <c r="F178" s="138"/>
      <c r="G178" s="138"/>
      <c r="H178" s="138"/>
      <c r="I178" s="138"/>
    </row>
    <row r="179" spans="2:9" ht="12" customHeight="1">
      <c r="B179" s="138"/>
      <c r="C179" s="138"/>
      <c r="D179" s="138"/>
      <c r="E179" s="138"/>
      <c r="F179" s="138"/>
      <c r="G179" s="138"/>
      <c r="H179" s="138"/>
      <c r="I179" s="138"/>
    </row>
    <row r="180" spans="2:9" ht="12" customHeight="1">
      <c r="B180" s="138"/>
      <c r="C180" s="138"/>
      <c r="D180" s="138"/>
      <c r="E180" s="138"/>
      <c r="F180" s="138"/>
      <c r="G180" s="138"/>
      <c r="H180" s="138"/>
      <c r="I180" s="138"/>
    </row>
    <row r="181" spans="2:9" ht="12" customHeight="1">
      <c r="B181" s="138"/>
      <c r="C181" s="138"/>
      <c r="D181" s="138"/>
      <c r="E181" s="138"/>
      <c r="F181" s="138"/>
      <c r="G181" s="138"/>
      <c r="H181" s="138"/>
      <c r="I181" s="138"/>
    </row>
    <row r="182" spans="2:9" ht="12" customHeight="1">
      <c r="B182" s="138"/>
      <c r="C182" s="138"/>
      <c r="D182" s="138"/>
      <c r="E182" s="138"/>
      <c r="F182" s="138"/>
      <c r="G182" s="138"/>
      <c r="H182" s="138"/>
      <c r="I182" s="138"/>
    </row>
    <row r="183" spans="2:9" ht="12" customHeight="1">
      <c r="B183" s="138"/>
      <c r="C183" s="138"/>
      <c r="D183" s="138"/>
      <c r="E183" s="138"/>
      <c r="F183" s="138"/>
      <c r="G183" s="138"/>
      <c r="H183" s="138"/>
      <c r="I183" s="138"/>
    </row>
    <row r="184" spans="2:9" ht="12" customHeight="1">
      <c r="B184" s="138"/>
      <c r="C184" s="138"/>
      <c r="D184" s="138"/>
      <c r="E184" s="138"/>
      <c r="F184" s="138"/>
      <c r="G184" s="138"/>
      <c r="H184" s="138"/>
      <c r="I184" s="138"/>
    </row>
    <row r="185" spans="2:9" ht="12" customHeight="1">
      <c r="B185" s="138"/>
      <c r="C185" s="138"/>
      <c r="D185" s="138"/>
      <c r="E185" s="138"/>
      <c r="F185" s="138"/>
      <c r="G185" s="138"/>
      <c r="H185" s="138"/>
      <c r="I185" s="138"/>
    </row>
    <row r="186" spans="2:9" ht="12" customHeight="1">
      <c r="B186" s="138"/>
      <c r="C186" s="138"/>
      <c r="D186" s="138"/>
      <c r="E186" s="138"/>
      <c r="F186" s="138"/>
      <c r="G186" s="138"/>
      <c r="H186" s="138"/>
      <c r="I186" s="138"/>
    </row>
    <row r="187" spans="2:9" ht="12" customHeight="1">
      <c r="B187" s="138"/>
      <c r="C187" s="138"/>
      <c r="D187" s="138"/>
      <c r="E187" s="138"/>
      <c r="F187" s="138"/>
      <c r="G187" s="138"/>
      <c r="H187" s="138"/>
      <c r="I187" s="138"/>
    </row>
    <row r="188" spans="2:9" ht="12" customHeight="1">
      <c r="B188" s="138"/>
      <c r="C188" s="138"/>
      <c r="D188" s="138"/>
      <c r="E188" s="138"/>
      <c r="F188" s="138"/>
      <c r="G188" s="138"/>
      <c r="H188" s="138"/>
      <c r="I188" s="138"/>
    </row>
    <row r="189" spans="2:9" ht="12" customHeight="1">
      <c r="B189" s="138"/>
      <c r="C189" s="138"/>
      <c r="D189" s="138"/>
      <c r="E189" s="138"/>
      <c r="F189" s="138"/>
      <c r="G189" s="138"/>
      <c r="H189" s="138"/>
      <c r="I189" s="138"/>
    </row>
    <row r="190" spans="2:9" ht="12" customHeight="1">
      <c r="B190" s="138"/>
      <c r="C190" s="138"/>
      <c r="D190" s="138"/>
      <c r="E190" s="138"/>
      <c r="F190" s="138"/>
      <c r="G190" s="138"/>
      <c r="H190" s="138"/>
      <c r="I190" s="138"/>
    </row>
    <row r="191" spans="2:9" ht="12" customHeight="1">
      <c r="B191" s="138"/>
      <c r="C191" s="138"/>
      <c r="D191" s="138"/>
      <c r="E191" s="138"/>
      <c r="F191" s="138"/>
      <c r="G191" s="138"/>
      <c r="H191" s="138"/>
      <c r="I191" s="138"/>
    </row>
    <row r="192" spans="2:9" ht="12" customHeight="1">
      <c r="B192" s="138"/>
      <c r="C192" s="138"/>
      <c r="D192" s="138"/>
      <c r="E192" s="138"/>
      <c r="F192" s="138"/>
      <c r="G192" s="138"/>
      <c r="H192" s="138"/>
      <c r="I192" s="138"/>
    </row>
  </sheetData>
  <mergeCells count="20">
    <mergeCell ref="C91:I91"/>
    <mergeCell ref="A2:A3"/>
    <mergeCell ref="B2:I2"/>
    <mergeCell ref="B3:I3"/>
    <mergeCell ref="B4:I4"/>
    <mergeCell ref="C33:I33"/>
    <mergeCell ref="C50:I50"/>
    <mergeCell ref="A54:A55"/>
    <mergeCell ref="B54:I54"/>
    <mergeCell ref="B55:I55"/>
    <mergeCell ref="B56:I56"/>
    <mergeCell ref="B57:I57"/>
    <mergeCell ref="C110:I110"/>
    <mergeCell ref="C115:I115"/>
    <mergeCell ref="A101:A102"/>
    <mergeCell ref="B101:I101"/>
    <mergeCell ref="B102:I102"/>
    <mergeCell ref="B103:I103"/>
    <mergeCell ref="B104:I104"/>
    <mergeCell ref="C107:I107"/>
  </mergeCells>
  <conditionalFormatting sqref="G28">
    <cfRule type="top10" dxfId="1" priority="1" rank="10"/>
  </conditionalFormatting>
  <printOptions gridLines="1"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3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64"/>
  <sheetViews>
    <sheetView showGridLines="0" zoomScale="110" zoomScaleNormal="110" workbookViewId="0">
      <selection activeCell="B2" sqref="B2:I2"/>
    </sheetView>
  </sheetViews>
  <sheetFormatPr defaultColWidth="9.6640625" defaultRowHeight="12" customHeight="1"/>
  <cols>
    <col min="1" max="1" width="6" style="45" customWidth="1"/>
    <col min="2" max="2" width="28.44140625" customWidth="1"/>
    <col min="3" max="3" width="10.88671875" customWidth="1"/>
    <col min="4" max="4" width="10.44140625" customWidth="1"/>
    <col min="5" max="5" width="11" customWidth="1"/>
    <col min="6" max="6" width="10.88671875" customWidth="1"/>
    <col min="7" max="7" width="12" bestFit="1" customWidth="1"/>
    <col min="8" max="8" width="7" customWidth="1"/>
    <col min="9" max="9" width="7.33203125" customWidth="1"/>
    <col min="10" max="10" width="2.109375" style="138" customWidth="1"/>
  </cols>
  <sheetData>
    <row r="1" spans="1:10" ht="12" customHeight="1">
      <c r="B1" s="137" t="s">
        <v>253</v>
      </c>
    </row>
    <row r="2" spans="1:10" s="23" customFormat="1">
      <c r="A2" s="373" t="s">
        <v>0</v>
      </c>
      <c r="B2" s="374" t="s">
        <v>159</v>
      </c>
      <c r="C2" s="374"/>
      <c r="D2" s="374"/>
      <c r="E2" s="374"/>
      <c r="F2" s="374"/>
      <c r="G2" s="374"/>
      <c r="H2" s="374"/>
      <c r="I2" s="374"/>
      <c r="J2" s="27"/>
    </row>
    <row r="3" spans="1:10" s="23" customFormat="1" ht="12" customHeight="1">
      <c r="A3" s="373"/>
      <c r="B3" s="376" t="s">
        <v>173</v>
      </c>
      <c r="C3" s="376"/>
      <c r="D3" s="376"/>
      <c r="E3" s="376"/>
      <c r="F3" s="376"/>
      <c r="G3" s="376"/>
      <c r="H3" s="376"/>
      <c r="I3" s="376"/>
      <c r="J3" s="27"/>
    </row>
    <row r="4" spans="1:10" ht="12" customHeight="1">
      <c r="A4" s="12"/>
      <c r="B4" s="377" t="s">
        <v>1</v>
      </c>
      <c r="C4" s="377"/>
      <c r="D4" s="377"/>
      <c r="E4" s="377"/>
      <c r="F4" s="377"/>
      <c r="G4" s="377"/>
      <c r="H4" s="377"/>
      <c r="I4" s="377"/>
    </row>
    <row r="5" spans="1:10" ht="12" customHeight="1">
      <c r="A5" s="12"/>
      <c r="B5" s="11"/>
      <c r="C5" s="378" t="s">
        <v>90</v>
      </c>
      <c r="D5" s="378" t="s">
        <v>91</v>
      </c>
      <c r="E5" s="378" t="s">
        <v>161</v>
      </c>
      <c r="F5" s="378" t="s">
        <v>93</v>
      </c>
      <c r="G5" s="380" t="s">
        <v>2</v>
      </c>
      <c r="H5" s="380"/>
      <c r="I5" s="380"/>
    </row>
    <row r="6" spans="1:10" ht="12" customHeight="1">
      <c r="A6" s="12"/>
      <c r="B6" s="11"/>
      <c r="C6" s="379"/>
      <c r="D6" s="379"/>
      <c r="E6" s="379" t="s">
        <v>4</v>
      </c>
      <c r="F6" s="379"/>
      <c r="G6" s="378" t="s">
        <v>94</v>
      </c>
      <c r="H6" s="378" t="s">
        <v>95</v>
      </c>
      <c r="I6" s="378" t="s">
        <v>96</v>
      </c>
    </row>
    <row r="7" spans="1:10" ht="12" customHeight="1">
      <c r="A7" s="12" t="s">
        <v>3</v>
      </c>
      <c r="B7" s="11"/>
      <c r="C7" s="379"/>
      <c r="D7" s="379"/>
      <c r="E7" s="379" t="s">
        <v>5</v>
      </c>
      <c r="F7" s="379" t="s">
        <v>6</v>
      </c>
      <c r="G7" s="378"/>
      <c r="H7" s="378"/>
      <c r="I7" s="378"/>
    </row>
    <row r="8" spans="1:10" ht="12" customHeight="1">
      <c r="A8" s="12" t="s">
        <v>98</v>
      </c>
      <c r="B8" s="12" t="s">
        <v>74</v>
      </c>
      <c r="C8" s="379"/>
      <c r="D8" s="379"/>
      <c r="E8" s="379" t="s">
        <v>7</v>
      </c>
      <c r="F8" s="379" t="s">
        <v>7</v>
      </c>
      <c r="G8" s="378"/>
      <c r="H8" s="378"/>
      <c r="I8" s="378"/>
    </row>
    <row r="9" spans="1:10" s="23" customFormat="1" ht="15" customHeight="1">
      <c r="A9" s="28"/>
      <c r="B9" s="17" t="s">
        <v>174</v>
      </c>
      <c r="C9" s="3"/>
      <c r="D9" s="3"/>
      <c r="E9" s="3"/>
      <c r="F9" s="3"/>
      <c r="G9" s="3"/>
      <c r="H9" s="3"/>
      <c r="I9" s="3"/>
      <c r="J9" s="27"/>
    </row>
    <row r="10" spans="1:10" s="23" customFormat="1" ht="12" customHeight="1">
      <c r="A10" s="29">
        <v>183</v>
      </c>
      <c r="B10" s="139" t="s">
        <v>8</v>
      </c>
      <c r="C10" s="140">
        <v>476965192</v>
      </c>
      <c r="D10" s="140">
        <v>196594384</v>
      </c>
      <c r="E10" s="140">
        <v>68007626</v>
      </c>
      <c r="F10" s="140">
        <f t="shared" ref="F10:F30" si="0">C10-D10-E10</f>
        <v>212363182</v>
      </c>
      <c r="G10" s="140">
        <v>8499901</v>
      </c>
      <c r="H10" s="21">
        <f t="shared" ref="H10:H30" si="1">G10/C10</f>
        <v>1.7820799384454872E-2</v>
      </c>
      <c r="I10" s="21">
        <f t="shared" ref="I10:I30" si="2">G10/F10</f>
        <v>4.0025304386331902E-2</v>
      </c>
      <c r="J10" s="27"/>
    </row>
    <row r="11" spans="1:10" s="23" customFormat="1" ht="12" customHeight="1">
      <c r="A11" s="30">
        <v>904</v>
      </c>
      <c r="B11" s="141" t="s">
        <v>175</v>
      </c>
      <c r="C11" s="140">
        <v>93338007</v>
      </c>
      <c r="D11" s="140">
        <v>12707731</v>
      </c>
      <c r="E11" s="140">
        <v>29667265.100000001</v>
      </c>
      <c r="F11" s="140">
        <f t="shared" si="0"/>
        <v>50963010.899999999</v>
      </c>
      <c r="G11" s="140">
        <v>1813011</v>
      </c>
      <c r="H11" s="21">
        <f t="shared" si="1"/>
        <v>1.9424145193072315E-2</v>
      </c>
      <c r="I11" s="21">
        <f t="shared" si="2"/>
        <v>3.5575037031416838E-2</v>
      </c>
      <c r="J11" s="27"/>
    </row>
    <row r="12" spans="1:10" s="23" customFormat="1" ht="12" customHeight="1">
      <c r="A12" s="29">
        <v>164</v>
      </c>
      <c r="B12" s="139" t="s">
        <v>10</v>
      </c>
      <c r="C12" s="140">
        <v>1032319116</v>
      </c>
      <c r="D12" s="140">
        <v>371732148</v>
      </c>
      <c r="E12" s="140">
        <v>70049222</v>
      </c>
      <c r="F12" s="140">
        <f t="shared" si="0"/>
        <v>590537746</v>
      </c>
      <c r="G12" s="140">
        <v>14356095</v>
      </c>
      <c r="H12" s="21">
        <f t="shared" si="1"/>
        <v>1.3906644541880207E-2</v>
      </c>
      <c r="I12" s="21">
        <f t="shared" si="2"/>
        <v>2.4310207259808248E-2</v>
      </c>
      <c r="J12" s="27"/>
    </row>
    <row r="13" spans="1:10" s="23" customFormat="1" ht="12" customHeight="1">
      <c r="A13" s="30">
        <v>29</v>
      </c>
      <c r="B13" s="139" t="s">
        <v>11</v>
      </c>
      <c r="C13" s="140">
        <v>1640218798</v>
      </c>
      <c r="D13" s="140">
        <v>427755988</v>
      </c>
      <c r="E13" s="140">
        <v>362122661</v>
      </c>
      <c r="F13" s="140">
        <f t="shared" si="0"/>
        <v>850340149</v>
      </c>
      <c r="G13" s="140">
        <v>210090000</v>
      </c>
      <c r="H13" s="21">
        <f t="shared" si="1"/>
        <v>0.12808657006990357</v>
      </c>
      <c r="I13" s="21">
        <f t="shared" si="2"/>
        <v>0.24706583623866971</v>
      </c>
      <c r="J13" s="27"/>
    </row>
    <row r="14" spans="1:10" s="23" customFormat="1" ht="12" customHeight="1">
      <c r="A14" s="29">
        <v>126</v>
      </c>
      <c r="B14" s="139" t="s">
        <v>12</v>
      </c>
      <c r="C14" s="140">
        <v>591527353</v>
      </c>
      <c r="D14" s="140">
        <v>250676974</v>
      </c>
      <c r="E14" s="140">
        <v>98023362</v>
      </c>
      <c r="F14" s="140">
        <f t="shared" si="0"/>
        <v>242827017</v>
      </c>
      <c r="G14" s="140">
        <v>16129976</v>
      </c>
      <c r="H14" s="21">
        <f t="shared" si="1"/>
        <v>2.726835186605479E-2</v>
      </c>
      <c r="I14" s="21">
        <f t="shared" si="2"/>
        <v>6.642578819802411E-2</v>
      </c>
      <c r="J14" s="27"/>
    </row>
    <row r="15" spans="1:10" s="23" customFormat="1" ht="12" customHeight="1">
      <c r="A15" s="31">
        <v>148</v>
      </c>
      <c r="B15" s="139" t="s">
        <v>109</v>
      </c>
      <c r="C15" s="140">
        <v>77881433</v>
      </c>
      <c r="D15" s="140">
        <v>43107887</v>
      </c>
      <c r="E15" s="140">
        <v>4675672</v>
      </c>
      <c r="F15" s="140">
        <f t="shared" si="0"/>
        <v>30097874</v>
      </c>
      <c r="G15" s="140">
        <v>0</v>
      </c>
      <c r="H15" s="21">
        <f t="shared" si="1"/>
        <v>0</v>
      </c>
      <c r="I15" s="21">
        <f t="shared" si="2"/>
        <v>0</v>
      </c>
      <c r="J15" s="27"/>
    </row>
    <row r="16" spans="1:10" s="23" customFormat="1" ht="12" customHeight="1">
      <c r="A16" s="32">
        <v>919</v>
      </c>
      <c r="B16" s="139" t="s">
        <v>162</v>
      </c>
      <c r="C16" s="140">
        <v>17464065</v>
      </c>
      <c r="D16" s="140">
        <v>5729913</v>
      </c>
      <c r="E16" s="140">
        <v>7774403</v>
      </c>
      <c r="F16" s="140">
        <f t="shared" si="0"/>
        <v>3959749</v>
      </c>
      <c r="G16" s="140">
        <v>285988</v>
      </c>
      <c r="H16" s="21">
        <f t="shared" si="1"/>
        <v>1.6375797959982397E-2</v>
      </c>
      <c r="I16" s="21">
        <f t="shared" si="2"/>
        <v>7.2223769738940527E-2</v>
      </c>
      <c r="J16" s="27"/>
    </row>
    <row r="17" spans="1:10" s="23" customFormat="1" ht="12" customHeight="1">
      <c r="A17" s="29">
        <v>130</v>
      </c>
      <c r="B17" s="139" t="s">
        <v>13</v>
      </c>
      <c r="C17" s="140">
        <v>734396329</v>
      </c>
      <c r="D17" s="140">
        <v>352281831</v>
      </c>
      <c r="E17" s="140">
        <v>47091419</v>
      </c>
      <c r="F17" s="140">
        <f t="shared" si="0"/>
        <v>335023079</v>
      </c>
      <c r="G17" s="140">
        <v>11018830</v>
      </c>
      <c r="H17" s="21">
        <f t="shared" si="1"/>
        <v>1.500392848505102E-2</v>
      </c>
      <c r="I17" s="21">
        <f t="shared" si="2"/>
        <v>3.2889763991453255E-2</v>
      </c>
      <c r="J17" s="27"/>
    </row>
    <row r="18" spans="1:10" s="23" customFormat="1" ht="12" customHeight="1">
      <c r="A18" s="30">
        <v>131</v>
      </c>
      <c r="B18" s="139" t="s">
        <v>14</v>
      </c>
      <c r="C18" s="140">
        <v>1070149348</v>
      </c>
      <c r="D18" s="140">
        <v>426234855</v>
      </c>
      <c r="E18" s="140">
        <v>45262080</v>
      </c>
      <c r="F18" s="140">
        <f t="shared" si="0"/>
        <v>598652413</v>
      </c>
      <c r="G18" s="140">
        <v>20216694</v>
      </c>
      <c r="H18" s="21">
        <f t="shared" si="1"/>
        <v>1.8891469716617534E-2</v>
      </c>
      <c r="I18" s="21">
        <f t="shared" si="2"/>
        <v>3.377033744621355E-2</v>
      </c>
      <c r="J18" s="27"/>
    </row>
    <row r="19" spans="1:10" s="23" customFormat="1" ht="12" customHeight="1">
      <c r="A19" s="130">
        <v>202</v>
      </c>
      <c r="B19" s="139" t="s">
        <v>281</v>
      </c>
      <c r="C19" s="140">
        <v>31919366</v>
      </c>
      <c r="D19" s="140">
        <v>19015166</v>
      </c>
      <c r="E19" s="140">
        <v>2015412</v>
      </c>
      <c r="F19" s="140">
        <f t="shared" si="0"/>
        <v>10888788</v>
      </c>
      <c r="G19" s="140">
        <v>180522</v>
      </c>
      <c r="H19" s="21">
        <f t="shared" si="1"/>
        <v>5.6555634594997904E-3</v>
      </c>
      <c r="I19" s="21">
        <f t="shared" si="2"/>
        <v>1.6578704627181647E-2</v>
      </c>
      <c r="J19" s="27"/>
    </row>
    <row r="20" spans="1:10" s="23" customFormat="1" ht="12" customHeight="1">
      <c r="A20" s="130">
        <v>35</v>
      </c>
      <c r="B20" s="139" t="s">
        <v>164</v>
      </c>
      <c r="C20" s="140">
        <v>127367826</v>
      </c>
      <c r="D20" s="140">
        <v>36331735</v>
      </c>
      <c r="E20" s="140">
        <v>14995069</v>
      </c>
      <c r="F20" s="140">
        <f t="shared" si="0"/>
        <v>76041022</v>
      </c>
      <c r="G20" s="140">
        <v>2678431</v>
      </c>
      <c r="H20" s="21">
        <f t="shared" si="1"/>
        <v>2.1029101964887113E-2</v>
      </c>
      <c r="I20" s="21">
        <f t="shared" si="2"/>
        <v>3.5223500809865499E-2</v>
      </c>
      <c r="J20" s="27"/>
    </row>
    <row r="21" spans="1:10" s="23" customFormat="1" ht="12" customHeight="1">
      <c r="A21" s="130">
        <v>201</v>
      </c>
      <c r="B21" s="139" t="s">
        <v>16</v>
      </c>
      <c r="C21" s="140">
        <v>771303161</v>
      </c>
      <c r="D21" s="140">
        <v>219849043</v>
      </c>
      <c r="E21" s="140">
        <v>118532578</v>
      </c>
      <c r="F21" s="140">
        <f t="shared" si="0"/>
        <v>432921540</v>
      </c>
      <c r="G21" s="140">
        <v>23883350</v>
      </c>
      <c r="H21" s="21">
        <f t="shared" si="1"/>
        <v>3.0964932088486542E-2</v>
      </c>
      <c r="I21" s="21">
        <f t="shared" si="2"/>
        <v>5.5167848659135786E-2</v>
      </c>
      <c r="J21" s="27"/>
    </row>
    <row r="22" spans="1:10" s="23" customFormat="1" ht="12" customHeight="1">
      <c r="A22" s="1">
        <v>204</v>
      </c>
      <c r="B22" s="139" t="s">
        <v>66</v>
      </c>
      <c r="C22" s="140">
        <v>540754365</v>
      </c>
      <c r="D22" s="140">
        <v>145354824</v>
      </c>
      <c r="E22" s="140">
        <v>56961575</v>
      </c>
      <c r="F22" s="140">
        <f t="shared" si="0"/>
        <v>338437966</v>
      </c>
      <c r="G22" s="140">
        <v>6626516</v>
      </c>
      <c r="H22" s="21">
        <f t="shared" si="1"/>
        <v>1.2254207138947459E-2</v>
      </c>
      <c r="I22" s="21">
        <f t="shared" si="2"/>
        <v>1.9579706373722857E-2</v>
      </c>
      <c r="J22" s="27"/>
    </row>
    <row r="23" spans="1:10" s="23" customFormat="1" ht="12" customHeight="1">
      <c r="A23" s="130">
        <v>14</v>
      </c>
      <c r="B23" s="139" t="s">
        <v>80</v>
      </c>
      <c r="C23" s="140">
        <v>1497692764</v>
      </c>
      <c r="D23" s="140">
        <v>28135162</v>
      </c>
      <c r="E23" s="140">
        <v>659246415</v>
      </c>
      <c r="F23" s="140">
        <f t="shared" si="0"/>
        <v>810311187</v>
      </c>
      <c r="G23" s="140">
        <v>24733917</v>
      </c>
      <c r="H23" s="21">
        <f t="shared" si="1"/>
        <v>1.6514680176421017E-2</v>
      </c>
      <c r="I23" s="21">
        <f t="shared" si="2"/>
        <v>3.0523973254734296E-2</v>
      </c>
      <c r="J23" s="27"/>
    </row>
    <row r="24" spans="1:10" s="23" customFormat="1" ht="12" customHeight="1">
      <c r="A24" s="33">
        <v>195</v>
      </c>
      <c r="B24" s="139" t="s">
        <v>70</v>
      </c>
      <c r="C24" s="140">
        <v>29895031</v>
      </c>
      <c r="D24" s="140">
        <v>14626408</v>
      </c>
      <c r="E24" s="140">
        <v>2524814</v>
      </c>
      <c r="F24" s="140">
        <f t="shared" si="0"/>
        <v>12743809</v>
      </c>
      <c r="G24" s="140">
        <v>1012054</v>
      </c>
      <c r="H24" s="21">
        <f t="shared" si="1"/>
        <v>3.3853585901951401E-2</v>
      </c>
      <c r="I24" s="21">
        <f t="shared" si="2"/>
        <v>7.9415345914239613E-2</v>
      </c>
      <c r="J24" s="27"/>
    </row>
    <row r="25" spans="1:10" s="23" customFormat="1" ht="12" customHeight="1">
      <c r="A25" s="33">
        <v>210</v>
      </c>
      <c r="B25" s="139" t="s">
        <v>165</v>
      </c>
      <c r="C25" s="140">
        <v>363468660</v>
      </c>
      <c r="D25" s="140">
        <v>110946910</v>
      </c>
      <c r="E25" s="140">
        <v>17733372</v>
      </c>
      <c r="F25" s="140">
        <f t="shared" si="0"/>
        <v>234788378</v>
      </c>
      <c r="G25" s="140">
        <v>5172535</v>
      </c>
      <c r="H25" s="21">
        <f t="shared" si="1"/>
        <v>1.4231034389594966E-2</v>
      </c>
      <c r="I25" s="21">
        <f t="shared" si="2"/>
        <v>2.2030626234830073E-2</v>
      </c>
      <c r="J25" s="27"/>
    </row>
    <row r="26" spans="1:10" s="23" customFormat="1" ht="12" customHeight="1">
      <c r="A26" s="31">
        <v>1</v>
      </c>
      <c r="B26" s="139" t="s">
        <v>166</v>
      </c>
      <c r="C26" s="140">
        <v>2827538276</v>
      </c>
      <c r="D26" s="140">
        <v>948566990</v>
      </c>
      <c r="E26" s="140">
        <v>371372444</v>
      </c>
      <c r="F26" s="140">
        <f t="shared" si="0"/>
        <v>1507598842</v>
      </c>
      <c r="G26" s="140">
        <v>57189730</v>
      </c>
      <c r="H26" s="21">
        <f t="shared" si="1"/>
        <v>2.0225979073536685E-2</v>
      </c>
      <c r="I26" s="21">
        <f t="shared" si="2"/>
        <v>3.793431542049433E-2</v>
      </c>
      <c r="J26" s="27"/>
    </row>
    <row r="27" spans="1:10" s="23" customFormat="1" ht="12" customHeight="1">
      <c r="A27" s="31">
        <v>3</v>
      </c>
      <c r="B27" s="139" t="s">
        <v>81</v>
      </c>
      <c r="C27" s="140">
        <v>1267790091</v>
      </c>
      <c r="D27" s="140">
        <v>645747875</v>
      </c>
      <c r="E27" s="140">
        <v>110586511</v>
      </c>
      <c r="F27" s="140">
        <f t="shared" si="0"/>
        <v>511455705</v>
      </c>
      <c r="G27" s="140">
        <v>26421550</v>
      </c>
      <c r="H27" s="21">
        <f t="shared" si="1"/>
        <v>2.084063457157909E-2</v>
      </c>
      <c r="I27" s="21">
        <f t="shared" si="2"/>
        <v>5.1659507835580792E-2</v>
      </c>
      <c r="J27" s="27"/>
    </row>
    <row r="28" spans="1:10" s="23" customFormat="1" ht="12" customHeight="1">
      <c r="A28" s="34">
        <v>128</v>
      </c>
      <c r="B28" s="139" t="s">
        <v>17</v>
      </c>
      <c r="C28" s="140">
        <v>1633207760</v>
      </c>
      <c r="D28" s="140">
        <v>491686580</v>
      </c>
      <c r="E28" s="140">
        <v>260928639</v>
      </c>
      <c r="F28" s="140">
        <f t="shared" si="0"/>
        <v>880592541</v>
      </c>
      <c r="G28" s="140">
        <v>45067818</v>
      </c>
      <c r="H28" s="21">
        <f t="shared" si="1"/>
        <v>2.7594663155408962E-2</v>
      </c>
      <c r="I28" s="21">
        <f t="shared" si="2"/>
        <v>5.117896859405717E-2</v>
      </c>
      <c r="J28" s="27"/>
    </row>
    <row r="29" spans="1:10" s="23" customFormat="1" ht="12" customHeight="1">
      <c r="A29" s="31">
        <v>155</v>
      </c>
      <c r="B29" s="139" t="s">
        <v>18</v>
      </c>
      <c r="C29" s="140">
        <v>612700311</v>
      </c>
      <c r="D29" s="140">
        <v>201308751</v>
      </c>
      <c r="E29" s="140">
        <v>95579281</v>
      </c>
      <c r="F29" s="140">
        <f t="shared" si="0"/>
        <v>315812279</v>
      </c>
      <c r="G29" s="140">
        <v>15086845</v>
      </c>
      <c r="H29" s="21">
        <f t="shared" si="1"/>
        <v>2.4623530834147072E-2</v>
      </c>
      <c r="I29" s="21">
        <f t="shared" si="2"/>
        <v>4.7771559255933807E-2</v>
      </c>
      <c r="J29" s="27"/>
    </row>
    <row r="30" spans="1:10" s="23" customFormat="1" ht="12" customHeight="1">
      <c r="A30" s="31">
        <v>10</v>
      </c>
      <c r="B30" s="139" t="s">
        <v>19</v>
      </c>
      <c r="C30" s="140">
        <v>1766389541</v>
      </c>
      <c r="D30" s="140">
        <v>721436568</v>
      </c>
      <c r="E30" s="140">
        <v>63257346</v>
      </c>
      <c r="F30" s="140">
        <f t="shared" si="0"/>
        <v>981695627</v>
      </c>
      <c r="G30" s="140">
        <v>22773076</v>
      </c>
      <c r="H30" s="21">
        <f t="shared" si="1"/>
        <v>1.2892442732143645E-2</v>
      </c>
      <c r="I30" s="21">
        <f t="shared" si="2"/>
        <v>2.319769526690578E-2</v>
      </c>
      <c r="J30" s="27"/>
    </row>
    <row r="31" spans="1:10" s="23" customFormat="1" ht="12" customHeight="1">
      <c r="A31" s="32"/>
      <c r="B31" s="7"/>
      <c r="C31" s="19"/>
      <c r="D31" s="19"/>
      <c r="E31" s="19"/>
      <c r="F31" s="55"/>
      <c r="G31" s="19"/>
      <c r="H31" s="21"/>
      <c r="I31" s="21"/>
      <c r="J31" s="27"/>
    </row>
    <row r="32" spans="1:10" s="23" customFormat="1" ht="12" customHeight="1">
      <c r="A32" s="35"/>
      <c r="B32" s="13" t="s">
        <v>20</v>
      </c>
      <c r="C32" s="133">
        <f>SUM(C10:C30)</f>
        <v>17204286793</v>
      </c>
      <c r="D32" s="133">
        <f>SUM(D10:D30)</f>
        <v>5669827723</v>
      </c>
      <c r="E32" s="133">
        <f>SUM(E10:E30)</f>
        <v>2506407166.0999999</v>
      </c>
      <c r="F32" s="133">
        <f>SUM(F10:F30)</f>
        <v>9028051903.8999996</v>
      </c>
      <c r="G32" s="133">
        <f>SUM(G10:G30)</f>
        <v>513236839</v>
      </c>
      <c r="H32" s="134">
        <f>G32/C32</f>
        <v>2.9831916032045189E-2</v>
      </c>
      <c r="I32" s="134">
        <f>G32/F32</f>
        <v>5.6849123649620185E-2</v>
      </c>
      <c r="J32" s="27"/>
    </row>
    <row r="33" spans="1:10" s="23" customFormat="1" ht="12" customHeight="1">
      <c r="A33" s="35"/>
      <c r="B33" s="7"/>
      <c r="C33" s="4"/>
      <c r="D33" s="4"/>
      <c r="E33" s="4"/>
      <c r="F33" s="4"/>
      <c r="G33" s="4"/>
      <c r="H33" s="7"/>
      <c r="I33" s="7"/>
      <c r="J33" s="27"/>
    </row>
    <row r="34" spans="1:10" s="23" customFormat="1" ht="12" customHeight="1">
      <c r="A34" s="35"/>
      <c r="B34" s="17" t="s">
        <v>107</v>
      </c>
      <c r="C34" s="10"/>
      <c r="D34" s="4"/>
      <c r="E34" s="4"/>
      <c r="F34" s="4"/>
      <c r="G34" s="4"/>
      <c r="H34" s="7"/>
      <c r="I34" s="7"/>
      <c r="J34" s="27"/>
    </row>
    <row r="35" spans="1:10" s="23" customFormat="1" ht="12" customHeight="1">
      <c r="A35" s="31">
        <v>106</v>
      </c>
      <c r="B35" s="139" t="s">
        <v>21</v>
      </c>
      <c r="C35" s="140">
        <v>89634505</v>
      </c>
      <c r="D35" s="140">
        <v>34447163</v>
      </c>
      <c r="E35" s="140">
        <v>16630251</v>
      </c>
      <c r="F35" s="140">
        <f t="shared" ref="F35:F53" si="3">C35-D35-E35</f>
        <v>38557091</v>
      </c>
      <c r="G35" s="140">
        <v>1635237</v>
      </c>
      <c r="H35" s="21">
        <f t="shared" ref="H35:H52" si="4">G35/C35</f>
        <v>1.8243387409792689E-2</v>
      </c>
      <c r="I35" s="21">
        <f t="shared" ref="I35:I52" si="5">G35/F35</f>
        <v>4.2410798055278601E-2</v>
      </c>
      <c r="J35" s="27"/>
    </row>
    <row r="36" spans="1:10" s="27" customFormat="1" ht="12" customHeight="1">
      <c r="A36" s="31">
        <v>54</v>
      </c>
      <c r="B36" s="139" t="s">
        <v>130</v>
      </c>
      <c r="C36" s="372" t="s">
        <v>176</v>
      </c>
      <c r="D36" s="372"/>
      <c r="E36" s="372"/>
      <c r="F36" s="372"/>
      <c r="G36" s="372"/>
      <c r="H36" s="372"/>
      <c r="I36" s="372"/>
    </row>
    <row r="37" spans="1:10" s="23" customFormat="1" ht="12" customHeight="1">
      <c r="A37" s="30">
        <v>142</v>
      </c>
      <c r="B37" s="139" t="s">
        <v>22</v>
      </c>
      <c r="C37" s="140">
        <v>1074774304</v>
      </c>
      <c r="D37" s="140">
        <v>546300052</v>
      </c>
      <c r="E37" s="140">
        <v>135208777</v>
      </c>
      <c r="F37" s="140">
        <f t="shared" si="3"/>
        <v>393265475</v>
      </c>
      <c r="G37" s="140">
        <v>21158530</v>
      </c>
      <c r="H37" s="21">
        <f t="shared" si="4"/>
        <v>1.9686486661668459E-2</v>
      </c>
      <c r="I37" s="21">
        <f t="shared" si="5"/>
        <v>5.3802154892951128E-2</v>
      </c>
      <c r="J37" s="27"/>
    </row>
    <row r="38" spans="1:10" s="23" customFormat="1" ht="12" customHeight="1">
      <c r="A38" s="29">
        <v>134</v>
      </c>
      <c r="B38" s="139" t="s">
        <v>23</v>
      </c>
      <c r="C38" s="140">
        <v>181109639</v>
      </c>
      <c r="D38" s="140">
        <v>71900764</v>
      </c>
      <c r="E38" s="140">
        <v>9142860</v>
      </c>
      <c r="F38" s="140">
        <f t="shared" si="3"/>
        <v>100066015</v>
      </c>
      <c r="G38" s="140">
        <v>1969995</v>
      </c>
      <c r="H38" s="21">
        <f t="shared" si="4"/>
        <v>1.0877361419730952E-2</v>
      </c>
      <c r="I38" s="21">
        <f t="shared" si="5"/>
        <v>1.9686953657542972E-2</v>
      </c>
      <c r="J38" s="27"/>
    </row>
    <row r="39" spans="1:10" s="23" customFormat="1" ht="12" customHeight="1">
      <c r="A39" s="29">
        <v>85</v>
      </c>
      <c r="B39" s="139" t="s">
        <v>101</v>
      </c>
      <c r="C39" s="140">
        <v>138770826</v>
      </c>
      <c r="D39" s="140">
        <v>72436928</v>
      </c>
      <c r="E39" s="140">
        <v>14455654</v>
      </c>
      <c r="F39" s="140">
        <f t="shared" si="3"/>
        <v>51878244</v>
      </c>
      <c r="G39" s="140">
        <v>7289647</v>
      </c>
      <c r="H39" s="21">
        <f t="shared" si="4"/>
        <v>5.2530111768593207E-2</v>
      </c>
      <c r="I39" s="21">
        <f t="shared" si="5"/>
        <v>0.14051452859506963</v>
      </c>
      <c r="J39" s="27"/>
    </row>
    <row r="40" spans="1:10" s="23" customFormat="1" ht="12" customHeight="1">
      <c r="A40" s="29">
        <v>175</v>
      </c>
      <c r="B40" s="139" t="s">
        <v>24</v>
      </c>
      <c r="C40" s="140">
        <v>514115519</v>
      </c>
      <c r="D40" s="140">
        <v>0</v>
      </c>
      <c r="E40" s="140">
        <v>292219957</v>
      </c>
      <c r="F40" s="140">
        <f t="shared" si="3"/>
        <v>221895562</v>
      </c>
      <c r="G40" s="140">
        <v>2252052</v>
      </c>
      <c r="H40" s="21">
        <f t="shared" si="4"/>
        <v>4.380439642009717E-3</v>
      </c>
      <c r="I40" s="21">
        <f t="shared" si="5"/>
        <v>1.0149152960526538E-2</v>
      </c>
      <c r="J40" s="27"/>
    </row>
    <row r="41" spans="1:10" s="23" customFormat="1" ht="12" customHeight="1">
      <c r="A41" s="30">
        <v>81</v>
      </c>
      <c r="B41" s="139" t="s">
        <v>112</v>
      </c>
      <c r="C41" s="140">
        <v>1311753191</v>
      </c>
      <c r="D41" s="140">
        <v>559074292</v>
      </c>
      <c r="E41" s="140">
        <v>172068318</v>
      </c>
      <c r="F41" s="140">
        <f t="shared" si="3"/>
        <v>580610581</v>
      </c>
      <c r="G41" s="140">
        <v>38601943</v>
      </c>
      <c r="H41" s="21">
        <f t="shared" si="4"/>
        <v>2.9427748500899208E-2</v>
      </c>
      <c r="I41" s="21">
        <f t="shared" si="5"/>
        <v>6.6485083571014014E-2</v>
      </c>
      <c r="J41" s="27"/>
    </row>
    <row r="42" spans="1:10" s="23" customFormat="1" ht="12" customHeight="1">
      <c r="A42" s="31">
        <v>38</v>
      </c>
      <c r="B42" s="139" t="s">
        <v>113</v>
      </c>
      <c r="C42" s="140">
        <v>236455110</v>
      </c>
      <c r="D42" s="140">
        <v>132107273</v>
      </c>
      <c r="E42" s="140">
        <v>27306376</v>
      </c>
      <c r="F42" s="140">
        <f t="shared" si="3"/>
        <v>77041461</v>
      </c>
      <c r="G42" s="140">
        <v>3408886</v>
      </c>
      <c r="H42" s="21">
        <f t="shared" si="4"/>
        <v>1.4416630708467243E-2</v>
      </c>
      <c r="I42" s="21">
        <f t="shared" si="5"/>
        <v>4.4247421528000361E-2</v>
      </c>
      <c r="J42" s="27"/>
    </row>
    <row r="43" spans="1:10" s="23" customFormat="1" ht="12" customHeight="1">
      <c r="A43" s="30">
        <v>145</v>
      </c>
      <c r="B43" s="139" t="s">
        <v>83</v>
      </c>
      <c r="C43" s="140">
        <v>909674515</v>
      </c>
      <c r="D43" s="140">
        <v>449824820</v>
      </c>
      <c r="E43" s="140">
        <v>124378032</v>
      </c>
      <c r="F43" s="140">
        <f t="shared" si="3"/>
        <v>335471663</v>
      </c>
      <c r="G43" s="140">
        <v>26874948</v>
      </c>
      <c r="H43" s="21">
        <f t="shared" si="4"/>
        <v>2.9543476877551086E-2</v>
      </c>
      <c r="I43" s="21">
        <f t="shared" si="5"/>
        <v>8.0110933244457075E-2</v>
      </c>
      <c r="J43" s="27"/>
    </row>
    <row r="44" spans="1:10" s="23" customFormat="1" ht="12" customHeight="1">
      <c r="A44" s="29">
        <v>84</v>
      </c>
      <c r="B44" s="139" t="s">
        <v>167</v>
      </c>
      <c r="C44" s="140">
        <v>1642403174</v>
      </c>
      <c r="D44" s="140">
        <v>702731722</v>
      </c>
      <c r="E44" s="140">
        <v>189781485</v>
      </c>
      <c r="F44" s="140">
        <f t="shared" si="3"/>
        <v>749889967</v>
      </c>
      <c r="G44" s="140">
        <v>68196442</v>
      </c>
      <c r="H44" s="21">
        <f t="shared" si="4"/>
        <v>4.1522351563599694E-2</v>
      </c>
      <c r="I44" s="21">
        <f t="shared" si="5"/>
        <v>9.0941931484729413E-2</v>
      </c>
      <c r="J44" s="27"/>
    </row>
    <row r="45" spans="1:10" s="23" customFormat="1" ht="12" customHeight="1">
      <c r="A45" s="29">
        <v>209</v>
      </c>
      <c r="B45" s="139" t="s">
        <v>103</v>
      </c>
      <c r="C45" s="140">
        <v>426656565</v>
      </c>
      <c r="D45" s="140">
        <v>165655413</v>
      </c>
      <c r="E45" s="140">
        <v>39181465</v>
      </c>
      <c r="F45" s="140">
        <f t="shared" si="3"/>
        <v>221819687</v>
      </c>
      <c r="G45" s="140">
        <v>9637350</v>
      </c>
      <c r="H45" s="21">
        <f t="shared" si="4"/>
        <v>2.2588073852795397E-2</v>
      </c>
      <c r="I45" s="21">
        <f t="shared" si="5"/>
        <v>4.3446774857274051E-2</v>
      </c>
      <c r="J45" s="27"/>
    </row>
    <row r="46" spans="1:10" s="23" customFormat="1" ht="12" customHeight="1">
      <c r="A46" s="29">
        <v>132</v>
      </c>
      <c r="B46" s="139" t="s">
        <v>25</v>
      </c>
      <c r="C46" s="140">
        <v>625885814</v>
      </c>
      <c r="D46" s="140">
        <v>206013898</v>
      </c>
      <c r="E46" s="140">
        <v>128514659</v>
      </c>
      <c r="F46" s="140">
        <f t="shared" si="3"/>
        <v>291357257</v>
      </c>
      <c r="G46" s="140">
        <v>27508044</v>
      </c>
      <c r="H46" s="21">
        <f t="shared" si="4"/>
        <v>4.3950579138705322E-2</v>
      </c>
      <c r="I46" s="21">
        <f t="shared" si="5"/>
        <v>9.4413450631847487E-2</v>
      </c>
      <c r="J46" s="27"/>
    </row>
    <row r="47" spans="1:10" s="23" customFormat="1" ht="12" customHeight="1">
      <c r="A47" s="30">
        <v>32</v>
      </c>
      <c r="B47" s="139" t="s">
        <v>26</v>
      </c>
      <c r="C47" s="140">
        <v>2204345605</v>
      </c>
      <c r="D47" s="140">
        <v>712766557</v>
      </c>
      <c r="E47" s="140">
        <v>314052503</v>
      </c>
      <c r="F47" s="140">
        <f t="shared" si="3"/>
        <v>1177526545</v>
      </c>
      <c r="G47" s="140">
        <v>50195215</v>
      </c>
      <c r="H47" s="21">
        <f t="shared" si="4"/>
        <v>2.2771027776291006E-2</v>
      </c>
      <c r="I47" s="21">
        <f t="shared" si="5"/>
        <v>4.2627671718432472E-2</v>
      </c>
      <c r="J47" s="27"/>
    </row>
    <row r="48" spans="1:10" s="23" customFormat="1" ht="12" customHeight="1">
      <c r="A48" s="30">
        <v>207</v>
      </c>
      <c r="B48" s="139" t="s">
        <v>75</v>
      </c>
      <c r="C48" s="140">
        <v>712960609</v>
      </c>
      <c r="D48" s="140">
        <v>331661101</v>
      </c>
      <c r="E48" s="140">
        <v>110535425</v>
      </c>
      <c r="F48" s="140">
        <f t="shared" si="3"/>
        <v>270764083</v>
      </c>
      <c r="G48" s="140">
        <v>7769472</v>
      </c>
      <c r="H48" s="21">
        <f t="shared" si="4"/>
        <v>1.089747722654338E-2</v>
      </c>
      <c r="I48" s="21">
        <f t="shared" si="5"/>
        <v>2.869461825924674E-2</v>
      </c>
      <c r="J48" s="27"/>
    </row>
    <row r="49" spans="1:10" s="23" customFormat="1" ht="12" customHeight="1">
      <c r="A49" s="29">
        <v>138</v>
      </c>
      <c r="B49" s="139" t="s">
        <v>104</v>
      </c>
      <c r="C49" s="140">
        <v>642016001</v>
      </c>
      <c r="D49" s="140">
        <v>264826955</v>
      </c>
      <c r="E49" s="140">
        <v>95640063</v>
      </c>
      <c r="F49" s="140">
        <f t="shared" si="3"/>
        <v>281548983</v>
      </c>
      <c r="G49" s="140">
        <v>24269358</v>
      </c>
      <c r="H49" s="21">
        <f t="shared" si="4"/>
        <v>3.7801796158036874E-2</v>
      </c>
      <c r="I49" s="21">
        <f t="shared" si="5"/>
        <v>8.6199416319681754E-2</v>
      </c>
      <c r="J49" s="27"/>
    </row>
    <row r="50" spans="1:10" s="23" customFormat="1" ht="12" customHeight="1">
      <c r="A50" s="29">
        <v>176</v>
      </c>
      <c r="B50" s="139" t="s">
        <v>65</v>
      </c>
      <c r="C50" s="140">
        <v>2281499755</v>
      </c>
      <c r="D50" s="140">
        <v>886624647</v>
      </c>
      <c r="E50" s="140">
        <v>376184105</v>
      </c>
      <c r="F50" s="140">
        <f t="shared" si="3"/>
        <v>1018691003</v>
      </c>
      <c r="G50" s="140">
        <v>82767988</v>
      </c>
      <c r="H50" s="21">
        <f t="shared" si="4"/>
        <v>3.6277885990831503E-2</v>
      </c>
      <c r="I50" s="21">
        <f t="shared" si="5"/>
        <v>8.1249356042462265E-2</v>
      </c>
      <c r="J50" s="27"/>
    </row>
    <row r="51" spans="1:10" s="23" customFormat="1" ht="12" customHeight="1">
      <c r="A51" s="29">
        <v>206</v>
      </c>
      <c r="B51" s="139" t="s">
        <v>76</v>
      </c>
      <c r="C51" s="140">
        <v>73654871</v>
      </c>
      <c r="D51" s="140">
        <v>23394257</v>
      </c>
      <c r="E51" s="140">
        <v>10162976</v>
      </c>
      <c r="F51" s="140">
        <v>40097638</v>
      </c>
      <c r="G51" s="140">
        <v>2639317</v>
      </c>
      <c r="H51" s="21">
        <f t="shared" si="4"/>
        <v>3.5833570328295053E-2</v>
      </c>
      <c r="I51" s="21">
        <f t="shared" si="5"/>
        <v>6.5822256163816928E-2</v>
      </c>
      <c r="J51" s="27"/>
    </row>
    <row r="52" spans="1:10" s="23" customFormat="1" ht="12" customHeight="1">
      <c r="A52" s="31">
        <v>104</v>
      </c>
      <c r="B52" s="139" t="s">
        <v>27</v>
      </c>
      <c r="C52" s="140">
        <v>92536917.219999999</v>
      </c>
      <c r="D52" s="140">
        <v>27583093.449999999</v>
      </c>
      <c r="E52" s="140">
        <v>11588490.52</v>
      </c>
      <c r="F52" s="140">
        <f t="shared" si="3"/>
        <v>53365333.25</v>
      </c>
      <c r="G52" s="140">
        <v>2245113</v>
      </c>
      <c r="H52" s="21">
        <f t="shared" si="4"/>
        <v>2.4261808880691391E-2</v>
      </c>
      <c r="I52" s="21">
        <f t="shared" si="5"/>
        <v>4.2070626439871431E-2</v>
      </c>
      <c r="J52" s="27"/>
    </row>
    <row r="53" spans="1:10" s="23" customFormat="1" ht="12" customHeight="1">
      <c r="A53" s="31">
        <v>156</v>
      </c>
      <c r="B53" s="139" t="s">
        <v>283</v>
      </c>
      <c r="C53" s="140">
        <v>168591784</v>
      </c>
      <c r="D53" s="140">
        <v>72592873</v>
      </c>
      <c r="E53" s="140">
        <v>13839185</v>
      </c>
      <c r="F53" s="140">
        <f t="shared" si="3"/>
        <v>82159726</v>
      </c>
      <c r="G53" s="140">
        <v>2697805</v>
      </c>
      <c r="H53" s="21">
        <f t="shared" ref="H53" si="6">G53/C53</f>
        <v>1.600199568443976E-2</v>
      </c>
      <c r="I53" s="21">
        <f t="shared" ref="I53" si="7">G53/F53</f>
        <v>3.2836100256712152E-2</v>
      </c>
      <c r="J53" s="27"/>
    </row>
    <row r="54" spans="1:10" s="23" customFormat="1" ht="12" customHeight="1">
      <c r="A54" s="29"/>
      <c r="B54" s="2"/>
      <c r="C54" s="24"/>
      <c r="D54" s="24"/>
      <c r="E54" s="24"/>
      <c r="F54" s="4"/>
      <c r="G54" s="25"/>
      <c r="H54" s="5"/>
      <c r="I54" s="5"/>
      <c r="J54" s="27"/>
    </row>
    <row r="55" spans="1:10" s="23" customFormat="1" ht="12" customHeight="1">
      <c r="A55" s="35"/>
      <c r="B55" s="13" t="s">
        <v>29</v>
      </c>
      <c r="C55" s="133">
        <f>SUM(C35:C53)</f>
        <v>13326838704.219999</v>
      </c>
      <c r="D55" s="133">
        <f>SUM(D35:D53)</f>
        <v>5259941808.4499998</v>
      </c>
      <c r="E55" s="133">
        <f>SUM(E35:E53)</f>
        <v>2080890581.52</v>
      </c>
      <c r="F55" s="133">
        <f>SUM(F35:F53)</f>
        <v>5986006314.25</v>
      </c>
      <c r="G55" s="133">
        <f>SUM(G35:G53)</f>
        <v>381117342</v>
      </c>
      <c r="H55" s="134">
        <f>G55/C55</f>
        <v>2.8597730523992729E-2</v>
      </c>
      <c r="I55" s="134">
        <f>G55/F55</f>
        <v>6.3668048777818745E-2</v>
      </c>
      <c r="J55" s="27"/>
    </row>
    <row r="56" spans="1:10" s="23" customFormat="1" ht="12.75" customHeight="1">
      <c r="A56" s="35"/>
      <c r="B56" s="131"/>
      <c r="C56" s="4"/>
      <c r="D56" s="4"/>
      <c r="E56" s="4"/>
      <c r="F56" s="4"/>
      <c r="G56" s="4"/>
      <c r="H56" s="5"/>
      <c r="I56" s="5"/>
      <c r="J56" s="27"/>
    </row>
    <row r="57" spans="1:10" s="23" customFormat="1">
      <c r="A57" s="373"/>
      <c r="B57" s="374" t="s">
        <v>69</v>
      </c>
      <c r="C57" s="374"/>
      <c r="D57" s="374"/>
      <c r="E57" s="374"/>
      <c r="F57" s="374"/>
      <c r="G57" s="374"/>
      <c r="H57" s="374"/>
      <c r="I57" s="374"/>
      <c r="J57" s="27"/>
    </row>
    <row r="58" spans="1:10" s="23" customFormat="1" ht="12" customHeight="1">
      <c r="A58" s="373"/>
      <c r="B58" s="375" t="s">
        <v>177</v>
      </c>
      <c r="C58" s="375"/>
      <c r="D58" s="375"/>
      <c r="E58" s="375"/>
      <c r="F58" s="375"/>
      <c r="G58" s="375"/>
      <c r="H58" s="375"/>
      <c r="I58" s="375"/>
      <c r="J58" s="27"/>
    </row>
    <row r="59" spans="1:10" ht="12" customHeight="1">
      <c r="A59" s="12"/>
      <c r="B59" s="377" t="s">
        <v>1</v>
      </c>
      <c r="C59" s="377"/>
      <c r="D59" s="377"/>
      <c r="E59" s="377"/>
      <c r="F59" s="377"/>
      <c r="G59" s="377"/>
      <c r="H59" s="377"/>
      <c r="I59" s="377"/>
    </row>
    <row r="60" spans="1:10" ht="12" customHeight="1">
      <c r="A60" s="12"/>
      <c r="B60" s="11"/>
      <c r="C60" s="378" t="s">
        <v>90</v>
      </c>
      <c r="D60" s="378" t="s">
        <v>91</v>
      </c>
      <c r="E60" s="378" t="s">
        <v>161</v>
      </c>
      <c r="F60" s="378" t="s">
        <v>93</v>
      </c>
      <c r="G60" s="380" t="s">
        <v>2</v>
      </c>
      <c r="H60" s="380"/>
      <c r="I60" s="380"/>
    </row>
    <row r="61" spans="1:10" ht="12" customHeight="1">
      <c r="A61" s="12"/>
      <c r="B61" s="11"/>
      <c r="C61" s="379"/>
      <c r="D61" s="379"/>
      <c r="E61" s="379" t="s">
        <v>4</v>
      </c>
      <c r="F61" s="379"/>
      <c r="G61" s="378" t="s">
        <v>94</v>
      </c>
      <c r="H61" s="378" t="s">
        <v>95</v>
      </c>
      <c r="I61" s="378" t="s">
        <v>96</v>
      </c>
    </row>
    <row r="62" spans="1:10" ht="12" customHeight="1">
      <c r="A62" s="12" t="s">
        <v>3</v>
      </c>
      <c r="B62" s="11"/>
      <c r="C62" s="379"/>
      <c r="D62" s="379"/>
      <c r="E62" s="379" t="s">
        <v>5</v>
      </c>
      <c r="F62" s="379" t="s">
        <v>6</v>
      </c>
      <c r="G62" s="378"/>
      <c r="H62" s="378"/>
      <c r="I62" s="378"/>
    </row>
    <row r="63" spans="1:10" ht="12" customHeight="1">
      <c r="A63" s="12" t="s">
        <v>98</v>
      </c>
      <c r="B63" s="12" t="s">
        <v>74</v>
      </c>
      <c r="C63" s="379"/>
      <c r="D63" s="379"/>
      <c r="E63" s="379" t="s">
        <v>7</v>
      </c>
      <c r="F63" s="379" t="s">
        <v>7</v>
      </c>
      <c r="G63" s="378"/>
      <c r="H63" s="378"/>
      <c r="I63" s="378"/>
    </row>
    <row r="64" spans="1:10" s="23" customFormat="1" ht="12" customHeight="1">
      <c r="A64" s="35"/>
      <c r="B64" s="16" t="s">
        <v>79</v>
      </c>
      <c r="C64" s="4"/>
      <c r="D64" s="4"/>
      <c r="E64" s="4"/>
      <c r="F64" s="4"/>
      <c r="G64" s="4"/>
      <c r="H64" s="7"/>
      <c r="I64" s="7"/>
      <c r="J64" s="27"/>
    </row>
    <row r="65" spans="1:10" s="23" customFormat="1" ht="12" customHeight="1">
      <c r="A65" s="31">
        <v>197</v>
      </c>
      <c r="B65" s="139" t="s">
        <v>266</v>
      </c>
      <c r="C65" s="140">
        <v>359946662</v>
      </c>
      <c r="D65" s="140">
        <v>143933610</v>
      </c>
      <c r="E65" s="140">
        <v>18774275</v>
      </c>
      <c r="F65" s="140">
        <f t="shared" ref="F65:F78" si="8">C65-D65-E65</f>
        <v>197238777</v>
      </c>
      <c r="G65" s="140">
        <v>3159864</v>
      </c>
      <c r="H65" s="21">
        <f t="shared" ref="H65:H78" si="9">G65/C65</f>
        <v>8.7787006620442011E-3</v>
      </c>
      <c r="I65" s="21">
        <f t="shared" ref="I65:I78" si="10">G65/F65</f>
        <v>1.6020500877471981E-2</v>
      </c>
      <c r="J65" s="27"/>
    </row>
    <row r="66" spans="1:10" s="23" customFormat="1" ht="12" customHeight="1">
      <c r="A66" s="31">
        <v>63</v>
      </c>
      <c r="B66" s="139" t="s">
        <v>31</v>
      </c>
      <c r="C66" s="140">
        <v>340789738</v>
      </c>
      <c r="D66" s="140">
        <v>144285524</v>
      </c>
      <c r="E66" s="140">
        <v>66784008</v>
      </c>
      <c r="F66" s="140">
        <f t="shared" si="8"/>
        <v>129720206</v>
      </c>
      <c r="G66" s="140">
        <v>3998143</v>
      </c>
      <c r="H66" s="21">
        <f t="shared" si="9"/>
        <v>1.1731993526166565E-2</v>
      </c>
      <c r="I66" s="21">
        <f t="shared" si="10"/>
        <v>3.0821281612827534E-2</v>
      </c>
      <c r="J66" s="27"/>
    </row>
    <row r="67" spans="1:10" s="23" customFormat="1" ht="12" customHeight="1">
      <c r="A67" s="29">
        <v>8</v>
      </c>
      <c r="B67" s="139" t="s">
        <v>97</v>
      </c>
      <c r="C67" s="140">
        <v>27248150</v>
      </c>
      <c r="D67" s="140">
        <v>11855442</v>
      </c>
      <c r="E67" s="140">
        <v>5122393</v>
      </c>
      <c r="F67" s="140">
        <f t="shared" si="8"/>
        <v>10270315</v>
      </c>
      <c r="G67" s="140">
        <v>1113379</v>
      </c>
      <c r="H67" s="21">
        <f t="shared" si="9"/>
        <v>4.0860718984591614E-2</v>
      </c>
      <c r="I67" s="21">
        <f t="shared" si="10"/>
        <v>0.10840748312004062</v>
      </c>
      <c r="J67" s="27"/>
    </row>
    <row r="68" spans="1:10" s="23" customFormat="1" ht="12" customHeight="1">
      <c r="A68" s="29">
        <v>208</v>
      </c>
      <c r="B68" s="139" t="s">
        <v>78</v>
      </c>
      <c r="C68" s="140">
        <v>492895828</v>
      </c>
      <c r="D68" s="140">
        <v>180622493</v>
      </c>
      <c r="E68" s="140">
        <v>108337875</v>
      </c>
      <c r="F68" s="140">
        <f t="shared" si="8"/>
        <v>203935460</v>
      </c>
      <c r="G68" s="140">
        <v>25373973</v>
      </c>
      <c r="H68" s="21">
        <f t="shared" si="9"/>
        <v>5.1479382779437928E-2</v>
      </c>
      <c r="I68" s="21">
        <f t="shared" si="10"/>
        <v>0.12442158416196968</v>
      </c>
      <c r="J68" s="27"/>
    </row>
    <row r="69" spans="1:10" s="23" customFormat="1" ht="12" customHeight="1">
      <c r="A69" s="29">
        <v>152</v>
      </c>
      <c r="B69" s="139" t="s">
        <v>32</v>
      </c>
      <c r="C69" s="140">
        <v>152932826</v>
      </c>
      <c r="D69" s="140">
        <v>64716235</v>
      </c>
      <c r="E69" s="140">
        <v>30785841</v>
      </c>
      <c r="F69" s="140">
        <f t="shared" si="8"/>
        <v>57430750</v>
      </c>
      <c r="G69" s="140">
        <v>4253028</v>
      </c>
      <c r="H69" s="21">
        <f t="shared" si="9"/>
        <v>2.7809778392508092E-2</v>
      </c>
      <c r="I69" s="21">
        <f t="shared" si="10"/>
        <v>7.4054892196253747E-2</v>
      </c>
      <c r="J69" s="27"/>
    </row>
    <row r="70" spans="1:10" s="23" customFormat="1" ht="12" customHeight="1">
      <c r="A70" s="29">
        <v>173</v>
      </c>
      <c r="B70" s="139" t="s">
        <v>33</v>
      </c>
      <c r="C70" s="140">
        <v>28254226</v>
      </c>
      <c r="D70" s="140">
        <v>12518790</v>
      </c>
      <c r="E70" s="140">
        <v>2220567</v>
      </c>
      <c r="F70" s="140">
        <f t="shared" si="8"/>
        <v>13514869</v>
      </c>
      <c r="G70" s="140">
        <v>332942</v>
      </c>
      <c r="H70" s="21">
        <f t="shared" si="9"/>
        <v>1.1783794749854411E-2</v>
      </c>
      <c r="I70" s="21">
        <f t="shared" si="10"/>
        <v>2.4635236937923705E-2</v>
      </c>
      <c r="J70" s="27"/>
    </row>
    <row r="71" spans="1:10" s="23" customFormat="1" ht="12" customHeight="1">
      <c r="A71" s="29">
        <v>79</v>
      </c>
      <c r="B71" s="139" t="s">
        <v>133</v>
      </c>
      <c r="C71" s="372" t="s">
        <v>176</v>
      </c>
      <c r="D71" s="372"/>
      <c r="E71" s="372"/>
      <c r="F71" s="372"/>
      <c r="G71" s="372"/>
      <c r="H71" s="372"/>
      <c r="I71" s="372"/>
      <c r="J71" s="27"/>
    </row>
    <row r="72" spans="1:10" s="23" customFormat="1" ht="12" customHeight="1">
      <c r="A72" s="31">
        <v>26</v>
      </c>
      <c r="B72" s="139" t="s">
        <v>34</v>
      </c>
      <c r="C72" s="140">
        <v>594692917</v>
      </c>
      <c r="D72" s="140">
        <v>244031961</v>
      </c>
      <c r="E72" s="140">
        <v>111701493</v>
      </c>
      <c r="F72" s="140">
        <f t="shared" si="8"/>
        <v>238959463</v>
      </c>
      <c r="G72" s="140">
        <v>23650465</v>
      </c>
      <c r="H72" s="21">
        <f t="shared" si="9"/>
        <v>3.9769205793315339E-2</v>
      </c>
      <c r="I72" s="21">
        <f t="shared" si="10"/>
        <v>9.8972707349949146E-2</v>
      </c>
      <c r="J72" s="27"/>
    </row>
    <row r="73" spans="1:10" s="23" customFormat="1" ht="12" customHeight="1">
      <c r="A73" s="34">
        <v>170</v>
      </c>
      <c r="B73" s="139" t="s">
        <v>114</v>
      </c>
      <c r="C73" s="140">
        <v>1558831860</v>
      </c>
      <c r="D73" s="140">
        <v>625274123</v>
      </c>
      <c r="E73" s="140">
        <v>255193917</v>
      </c>
      <c r="F73" s="140">
        <f t="shared" si="8"/>
        <v>678363820</v>
      </c>
      <c r="G73" s="140">
        <v>48982846</v>
      </c>
      <c r="H73" s="21">
        <f t="shared" si="9"/>
        <v>3.1422789883188557E-2</v>
      </c>
      <c r="I73" s="21">
        <f t="shared" si="10"/>
        <v>7.2207338534062734E-2</v>
      </c>
      <c r="J73" s="27"/>
    </row>
    <row r="74" spans="1:10" s="23" customFormat="1" ht="12" customHeight="1">
      <c r="A74" s="29">
        <v>191</v>
      </c>
      <c r="B74" s="139" t="s">
        <v>35</v>
      </c>
      <c r="C74" s="140">
        <v>437258261</v>
      </c>
      <c r="D74" s="140">
        <v>222637419</v>
      </c>
      <c r="E74" s="140">
        <v>78633155</v>
      </c>
      <c r="F74" s="140">
        <f t="shared" si="8"/>
        <v>135987687</v>
      </c>
      <c r="G74" s="140">
        <v>30485533</v>
      </c>
      <c r="H74" s="21">
        <f t="shared" si="9"/>
        <v>6.9719741670015017E-2</v>
      </c>
      <c r="I74" s="21">
        <f t="shared" si="10"/>
        <v>0.22417862728998397</v>
      </c>
      <c r="J74" s="27"/>
    </row>
    <row r="75" spans="1:10" s="23" customFormat="1" ht="12" customHeight="1">
      <c r="A75" s="30">
        <v>159</v>
      </c>
      <c r="B75" s="141" t="s">
        <v>36</v>
      </c>
      <c r="C75" s="140">
        <v>1355226943</v>
      </c>
      <c r="D75" s="140">
        <v>670200988</v>
      </c>
      <c r="E75" s="140">
        <v>175389865</v>
      </c>
      <c r="F75" s="140">
        <f t="shared" si="8"/>
        <v>509636090</v>
      </c>
      <c r="G75" s="140">
        <v>47950737</v>
      </c>
      <c r="H75" s="21">
        <f t="shared" si="9"/>
        <v>3.5382071798140159E-2</v>
      </c>
      <c r="I75" s="21">
        <f t="shared" si="10"/>
        <v>9.4088189476534134E-2</v>
      </c>
      <c r="J75" s="27"/>
    </row>
    <row r="76" spans="1:10" s="23" customFormat="1" ht="12" customHeight="1">
      <c r="A76" s="29">
        <v>96</v>
      </c>
      <c r="B76" s="139" t="s">
        <v>37</v>
      </c>
      <c r="C76" s="140">
        <v>25347569</v>
      </c>
      <c r="D76" s="140">
        <v>10420363</v>
      </c>
      <c r="E76" s="140">
        <v>3846037</v>
      </c>
      <c r="F76" s="140">
        <f t="shared" si="8"/>
        <v>11081169</v>
      </c>
      <c r="G76" s="140">
        <v>108427</v>
      </c>
      <c r="H76" s="21">
        <f t="shared" si="9"/>
        <v>4.2776094228207844E-3</v>
      </c>
      <c r="I76" s="21">
        <f t="shared" si="10"/>
        <v>9.7847979757370359E-3</v>
      </c>
      <c r="J76" s="27"/>
    </row>
    <row r="77" spans="1:10" s="23" customFormat="1" ht="12" customHeight="1">
      <c r="A77" s="29">
        <v>186</v>
      </c>
      <c r="B77" s="139" t="s">
        <v>178</v>
      </c>
      <c r="C77" s="140">
        <v>24864165</v>
      </c>
      <c r="D77" s="140">
        <v>10343382</v>
      </c>
      <c r="E77" s="140">
        <v>5833243</v>
      </c>
      <c r="F77" s="140">
        <f>C77-D77-E77</f>
        <v>8687540</v>
      </c>
      <c r="G77" s="140">
        <v>947249</v>
      </c>
      <c r="H77" s="21">
        <f>G77/C77</f>
        <v>3.8096956000734393E-2</v>
      </c>
      <c r="I77" s="21">
        <f>G77/F77</f>
        <v>0.10903535408182294</v>
      </c>
      <c r="J77" s="27"/>
    </row>
    <row r="78" spans="1:10" s="23" customFormat="1" ht="12" customHeight="1">
      <c r="A78" s="29">
        <v>56</v>
      </c>
      <c r="B78" s="139" t="s">
        <v>100</v>
      </c>
      <c r="C78" s="140">
        <v>18299532.920000002</v>
      </c>
      <c r="D78" s="140">
        <v>9591755.7200000007</v>
      </c>
      <c r="E78" s="140">
        <v>1219657.5</v>
      </c>
      <c r="F78" s="140">
        <f t="shared" si="8"/>
        <v>7488119.7000000011</v>
      </c>
      <c r="G78" s="140">
        <v>383117</v>
      </c>
      <c r="H78" s="21">
        <f t="shared" si="9"/>
        <v>2.0935889548376514E-2</v>
      </c>
      <c r="I78" s="21">
        <f t="shared" si="10"/>
        <v>5.1163311398454266E-2</v>
      </c>
      <c r="J78" s="27"/>
    </row>
    <row r="79" spans="1:10" s="23" customFormat="1" ht="12" customHeight="1">
      <c r="A79" s="35"/>
      <c r="B79" s="7"/>
      <c r="C79" s="55"/>
      <c r="D79" s="55"/>
      <c r="E79" s="55"/>
      <c r="F79" s="55"/>
      <c r="G79" s="55"/>
      <c r="H79" s="128"/>
      <c r="I79" s="128"/>
      <c r="J79" s="27"/>
    </row>
    <row r="80" spans="1:10" s="23" customFormat="1" ht="12" customHeight="1">
      <c r="A80" s="35"/>
      <c r="B80" s="13" t="s">
        <v>38</v>
      </c>
      <c r="C80" s="133">
        <f>SUM(C65:C78)</f>
        <v>5416588677.9200001</v>
      </c>
      <c r="D80" s="133">
        <f>SUM(D65:D78)</f>
        <v>2350432085.7199998</v>
      </c>
      <c r="E80" s="133">
        <f>SUM(E65:E78)</f>
        <v>863842326.5</v>
      </c>
      <c r="F80" s="133">
        <f>SUM(F65:F78)</f>
        <v>2202314265.6999998</v>
      </c>
      <c r="G80" s="133">
        <f>SUM(G65:G78)</f>
        <v>190739703</v>
      </c>
      <c r="H80" s="134">
        <f>G80/C80</f>
        <v>3.5213990639076015E-2</v>
      </c>
      <c r="I80" s="134">
        <f>G80/F80</f>
        <v>8.6608757873787773E-2</v>
      </c>
      <c r="J80" s="27"/>
    </row>
    <row r="81" spans="1:10" s="23" customFormat="1" ht="12" customHeight="1">
      <c r="A81" s="35"/>
      <c r="B81" s="7"/>
      <c r="C81" s="4"/>
      <c r="D81" s="4"/>
      <c r="E81" s="4"/>
      <c r="F81" s="4"/>
      <c r="G81" s="4"/>
      <c r="H81" s="7"/>
      <c r="I81" s="7"/>
      <c r="J81" s="27"/>
    </row>
    <row r="82" spans="1:10" s="23" customFormat="1" ht="12" customHeight="1">
      <c r="A82" s="35"/>
      <c r="B82" s="16" t="s">
        <v>68</v>
      </c>
      <c r="C82" s="4"/>
      <c r="D82" s="4"/>
      <c r="E82" s="4"/>
      <c r="F82" s="4"/>
      <c r="G82" s="4"/>
      <c r="H82" s="7"/>
      <c r="I82" s="7"/>
      <c r="J82" s="27"/>
    </row>
    <row r="83" spans="1:10" s="27" customFormat="1" ht="12" customHeight="1">
      <c r="A83" s="36">
        <v>158</v>
      </c>
      <c r="B83" s="131" t="s">
        <v>102</v>
      </c>
      <c r="C83" s="129">
        <v>13503804</v>
      </c>
      <c r="D83" s="129">
        <v>6242493</v>
      </c>
      <c r="E83" s="129">
        <v>594583</v>
      </c>
      <c r="F83" s="129">
        <f t="shared" ref="F83:F103" si="11">C83-D83-E83</f>
        <v>6666728</v>
      </c>
      <c r="G83" s="129">
        <v>294201</v>
      </c>
      <c r="H83" s="5">
        <f t="shared" ref="H83:H103" si="12">G83/C83</f>
        <v>2.1786527707303809E-2</v>
      </c>
      <c r="I83" s="5">
        <f t="shared" ref="I83:I103" si="13">G83/F83</f>
        <v>4.4129744006355144E-2</v>
      </c>
    </row>
    <row r="84" spans="1:10" s="23" customFormat="1" ht="12" customHeight="1">
      <c r="A84" s="37">
        <v>168</v>
      </c>
      <c r="B84" s="131" t="s">
        <v>39</v>
      </c>
      <c r="C84" s="140">
        <v>412841865</v>
      </c>
      <c r="D84" s="140">
        <v>224352362</v>
      </c>
      <c r="E84" s="140">
        <v>60323258</v>
      </c>
      <c r="F84" s="140">
        <f>C84-D84-E84</f>
        <v>128166245</v>
      </c>
      <c r="G84" s="140">
        <v>8697323</v>
      </c>
      <c r="H84" s="21">
        <f t="shared" si="12"/>
        <v>2.1066959863675648E-2</v>
      </c>
      <c r="I84" s="21">
        <f t="shared" si="13"/>
        <v>6.7859700500705153E-2</v>
      </c>
      <c r="J84" s="27"/>
    </row>
    <row r="85" spans="1:10" s="23" customFormat="1" ht="12" customHeight="1">
      <c r="A85" s="37">
        <v>45</v>
      </c>
      <c r="B85" s="131" t="s">
        <v>40</v>
      </c>
      <c r="C85" s="140">
        <v>16210062</v>
      </c>
      <c r="D85" s="140">
        <v>6253790</v>
      </c>
      <c r="E85" s="140">
        <v>4733651</v>
      </c>
      <c r="F85" s="140">
        <f t="shared" ref="F85" si="14">C85-D85-E85</f>
        <v>5222621</v>
      </c>
      <c r="G85" s="140">
        <v>111358</v>
      </c>
      <c r="H85" s="21">
        <f t="shared" si="12"/>
        <v>6.8696837803581502E-3</v>
      </c>
      <c r="I85" s="21">
        <f t="shared" si="13"/>
        <v>2.1322244137570005E-2</v>
      </c>
      <c r="J85" s="27"/>
    </row>
    <row r="86" spans="1:10" s="23" customFormat="1" ht="12" customHeight="1">
      <c r="A86" s="37">
        <v>150</v>
      </c>
      <c r="B86" s="131" t="s">
        <v>41</v>
      </c>
      <c r="C86" s="140">
        <v>33269914</v>
      </c>
      <c r="D86" s="140">
        <v>11283982</v>
      </c>
      <c r="E86" s="140">
        <v>5566370</v>
      </c>
      <c r="F86" s="140">
        <f t="shared" si="11"/>
        <v>16419562</v>
      </c>
      <c r="G86" s="140">
        <v>501244</v>
      </c>
      <c r="H86" s="21">
        <f t="shared" si="12"/>
        <v>1.5065984240295902E-2</v>
      </c>
      <c r="I86" s="21">
        <f t="shared" si="13"/>
        <v>3.0527245489252394E-2</v>
      </c>
      <c r="J86" s="27"/>
    </row>
    <row r="87" spans="1:10" s="23" customFormat="1" ht="12" customHeight="1">
      <c r="A87" s="38">
        <v>161</v>
      </c>
      <c r="B87" s="131" t="s">
        <v>42</v>
      </c>
      <c r="C87" s="140">
        <v>788031559</v>
      </c>
      <c r="D87" s="140">
        <v>320402877</v>
      </c>
      <c r="E87" s="140">
        <v>124402061</v>
      </c>
      <c r="F87" s="140">
        <f t="shared" si="11"/>
        <v>343226621</v>
      </c>
      <c r="G87" s="140">
        <v>30485534</v>
      </c>
      <c r="H87" s="21">
        <f t="shared" si="12"/>
        <v>3.8685676546616581E-2</v>
      </c>
      <c r="I87" s="21">
        <f t="shared" si="13"/>
        <v>8.8820423984537031E-2</v>
      </c>
      <c r="J87" s="27"/>
    </row>
    <row r="88" spans="1:10" s="23" customFormat="1" ht="12" customHeight="1">
      <c r="A88" s="38">
        <v>39</v>
      </c>
      <c r="B88" s="131" t="s">
        <v>43</v>
      </c>
      <c r="C88" s="140">
        <v>369547322</v>
      </c>
      <c r="D88" s="140">
        <v>134590721</v>
      </c>
      <c r="E88" s="140">
        <v>77729669</v>
      </c>
      <c r="F88" s="140">
        <f t="shared" si="11"/>
        <v>157226932</v>
      </c>
      <c r="G88" s="140">
        <v>10209676</v>
      </c>
      <c r="H88" s="21">
        <f t="shared" si="12"/>
        <v>2.7627519920168708E-2</v>
      </c>
      <c r="I88" s="21">
        <f t="shared" si="13"/>
        <v>6.4935923318786129E-2</v>
      </c>
      <c r="J88" s="27"/>
    </row>
    <row r="89" spans="1:10" s="23" customFormat="1" ht="12" customHeight="1">
      <c r="A89" s="37">
        <v>140</v>
      </c>
      <c r="B89" s="131" t="s">
        <v>119</v>
      </c>
      <c r="C89" s="140">
        <v>102986956</v>
      </c>
      <c r="D89" s="140">
        <v>35874553</v>
      </c>
      <c r="E89" s="140">
        <v>10507472</v>
      </c>
      <c r="F89" s="140">
        <f t="shared" si="11"/>
        <v>56604931</v>
      </c>
      <c r="G89" s="140">
        <v>2228625</v>
      </c>
      <c r="H89" s="21">
        <f t="shared" si="12"/>
        <v>2.163987641308672E-2</v>
      </c>
      <c r="I89" s="21">
        <f t="shared" si="13"/>
        <v>3.9371569943261658E-2</v>
      </c>
      <c r="J89" s="27"/>
    </row>
    <row r="90" spans="1:10" s="23" customFormat="1" ht="12" customHeight="1">
      <c r="A90" s="37">
        <v>165</v>
      </c>
      <c r="B90" s="131" t="s">
        <v>44</v>
      </c>
      <c r="C90" s="140">
        <v>31231088</v>
      </c>
      <c r="D90" s="140">
        <v>13422950</v>
      </c>
      <c r="E90" s="140">
        <v>5216802</v>
      </c>
      <c r="F90" s="140">
        <f t="shared" si="11"/>
        <v>12591336</v>
      </c>
      <c r="G90" s="140">
        <v>308627</v>
      </c>
      <c r="H90" s="21">
        <f t="shared" si="12"/>
        <v>9.8820444551915715E-3</v>
      </c>
      <c r="I90" s="21">
        <f t="shared" si="13"/>
        <v>2.4511060621366945E-2</v>
      </c>
      <c r="J90" s="27"/>
    </row>
    <row r="91" spans="1:10" s="23" customFormat="1" ht="12" customHeight="1">
      <c r="A91" s="39">
        <v>915</v>
      </c>
      <c r="B91" s="131" t="s">
        <v>45</v>
      </c>
      <c r="C91" s="140">
        <v>26451084</v>
      </c>
      <c r="D91" s="140">
        <v>5350257</v>
      </c>
      <c r="E91" s="140">
        <v>11827046</v>
      </c>
      <c r="F91" s="140">
        <f t="shared" si="11"/>
        <v>9273781</v>
      </c>
      <c r="G91" s="140">
        <v>684268</v>
      </c>
      <c r="H91" s="21">
        <f t="shared" si="12"/>
        <v>2.5869185550202782E-2</v>
      </c>
      <c r="I91" s="21">
        <f t="shared" si="13"/>
        <v>7.3785223092932645E-2</v>
      </c>
      <c r="J91" s="27"/>
    </row>
    <row r="92" spans="1:10" s="23" customFormat="1" ht="12" customHeight="1">
      <c r="A92" s="39">
        <v>22</v>
      </c>
      <c r="B92" s="131" t="s">
        <v>46</v>
      </c>
      <c r="C92" s="140">
        <v>235151790</v>
      </c>
      <c r="D92" s="140">
        <v>81204917</v>
      </c>
      <c r="E92" s="140">
        <v>43255899</v>
      </c>
      <c r="F92" s="140">
        <f t="shared" si="11"/>
        <v>110690974</v>
      </c>
      <c r="G92" s="140">
        <v>4554134</v>
      </c>
      <c r="H92" s="21">
        <f t="shared" si="12"/>
        <v>1.9366784322585848E-2</v>
      </c>
      <c r="I92" s="21">
        <f t="shared" si="13"/>
        <v>4.1142776465224705E-2</v>
      </c>
      <c r="J92" s="27"/>
    </row>
    <row r="93" spans="1:10" s="23" customFormat="1" ht="12" customHeight="1">
      <c r="A93" s="37">
        <v>147</v>
      </c>
      <c r="B93" s="131" t="s">
        <v>47</v>
      </c>
      <c r="C93" s="140">
        <v>56477483</v>
      </c>
      <c r="D93" s="140">
        <v>21282089</v>
      </c>
      <c r="E93" s="140">
        <v>14387364</v>
      </c>
      <c r="F93" s="140">
        <f t="shared" si="11"/>
        <v>20808030</v>
      </c>
      <c r="G93" s="140">
        <v>1510325</v>
      </c>
      <c r="H93" s="21">
        <f t="shared" si="12"/>
        <v>2.6742073473777151E-2</v>
      </c>
      <c r="I93" s="21">
        <f t="shared" si="13"/>
        <v>7.2583757328300663E-2</v>
      </c>
      <c r="J93" s="27"/>
    </row>
    <row r="94" spans="1:10" s="23" customFormat="1" ht="12" customHeight="1">
      <c r="A94" s="38">
        <v>107</v>
      </c>
      <c r="B94" s="131" t="s">
        <v>48</v>
      </c>
      <c r="C94" s="140">
        <v>33865336</v>
      </c>
      <c r="D94" s="140">
        <v>10149719</v>
      </c>
      <c r="E94" s="140">
        <v>10095558</v>
      </c>
      <c r="F94" s="140">
        <f t="shared" si="11"/>
        <v>13620059</v>
      </c>
      <c r="G94" s="140">
        <v>1049348</v>
      </c>
      <c r="H94" s="21">
        <f t="shared" si="12"/>
        <v>3.0985902516957164E-2</v>
      </c>
      <c r="I94" s="21">
        <f t="shared" si="13"/>
        <v>7.7044306489421233E-2</v>
      </c>
      <c r="J94" s="27"/>
    </row>
    <row r="95" spans="1:10" s="23" customFormat="1" ht="12" customHeight="1">
      <c r="A95" s="38">
        <v>46</v>
      </c>
      <c r="B95" s="2" t="s">
        <v>179</v>
      </c>
      <c r="C95" s="140">
        <v>58194848</v>
      </c>
      <c r="D95" s="140">
        <v>17405470.146691557</v>
      </c>
      <c r="E95" s="140">
        <v>16488731.837217504</v>
      </c>
      <c r="F95" s="140">
        <f t="shared" si="11"/>
        <v>24300646.016090937</v>
      </c>
      <c r="G95" s="140">
        <v>2129282</v>
      </c>
      <c r="H95" s="21">
        <f t="shared" si="12"/>
        <v>3.6588840304213874E-2</v>
      </c>
      <c r="I95" s="21">
        <f t="shared" si="13"/>
        <v>8.7622444217741069E-2</v>
      </c>
      <c r="J95" s="27"/>
    </row>
    <row r="96" spans="1:10" s="23" customFormat="1" ht="12" customHeight="1">
      <c r="A96" s="37">
        <v>129</v>
      </c>
      <c r="B96" s="131" t="s">
        <v>50</v>
      </c>
      <c r="C96" s="140">
        <v>14865286</v>
      </c>
      <c r="D96" s="140">
        <v>3603270</v>
      </c>
      <c r="E96" s="140">
        <v>3864975</v>
      </c>
      <c r="F96" s="140">
        <f t="shared" si="11"/>
        <v>7397041</v>
      </c>
      <c r="G96" s="140">
        <v>0</v>
      </c>
      <c r="H96" s="21">
        <f t="shared" si="12"/>
        <v>0</v>
      </c>
      <c r="I96" s="21">
        <f t="shared" si="13"/>
        <v>0</v>
      </c>
      <c r="J96" s="27"/>
    </row>
    <row r="97" spans="1:10" s="23" customFormat="1" ht="12" customHeight="1">
      <c r="A97" s="37">
        <v>78</v>
      </c>
      <c r="B97" s="131" t="s">
        <v>51</v>
      </c>
      <c r="C97" s="140">
        <v>127625842</v>
      </c>
      <c r="D97" s="140">
        <v>40173169</v>
      </c>
      <c r="E97" s="140">
        <v>12507307</v>
      </c>
      <c r="F97" s="140">
        <f t="shared" si="11"/>
        <v>74945366</v>
      </c>
      <c r="G97" s="140">
        <v>2365354</v>
      </c>
      <c r="H97" s="21">
        <f t="shared" si="12"/>
        <v>1.8533503583075282E-2</v>
      </c>
      <c r="I97" s="21">
        <f t="shared" si="13"/>
        <v>3.1561044081097687E-2</v>
      </c>
      <c r="J97" s="27"/>
    </row>
    <row r="98" spans="1:10" s="23" customFormat="1" ht="12" customHeight="1">
      <c r="A98" s="40">
        <v>198</v>
      </c>
      <c r="B98" s="131" t="s">
        <v>52</v>
      </c>
      <c r="C98" s="140">
        <v>99308709</v>
      </c>
      <c r="D98" s="140">
        <v>28471672</v>
      </c>
      <c r="E98" s="140">
        <v>35085582</v>
      </c>
      <c r="F98" s="140">
        <f t="shared" si="11"/>
        <v>35751455</v>
      </c>
      <c r="G98" s="140">
        <v>2004257</v>
      </c>
      <c r="H98" s="21">
        <f t="shared" si="12"/>
        <v>2.018208695070238E-2</v>
      </c>
      <c r="I98" s="21">
        <f t="shared" si="13"/>
        <v>5.6060851229691212E-2</v>
      </c>
      <c r="J98" s="27"/>
    </row>
    <row r="99" spans="1:10" s="23" customFormat="1" ht="12" customHeight="1">
      <c r="A99" s="38">
        <v>23</v>
      </c>
      <c r="B99" s="131" t="s">
        <v>180</v>
      </c>
      <c r="C99" s="140">
        <v>18535968</v>
      </c>
      <c r="D99" s="140">
        <v>6604471</v>
      </c>
      <c r="E99" s="140">
        <v>2155136</v>
      </c>
      <c r="F99" s="140">
        <f>C99-D99-E99</f>
        <v>9776361</v>
      </c>
      <c r="G99" s="140">
        <v>698953</v>
      </c>
      <c r="H99" s="21">
        <f>G99/C99</f>
        <v>3.7707930872560851E-2</v>
      </c>
      <c r="I99" s="21">
        <f>G99/F99</f>
        <v>7.1494188890938046E-2</v>
      </c>
      <c r="J99" s="27"/>
    </row>
    <row r="100" spans="1:10" s="23" customFormat="1" ht="12" customHeight="1">
      <c r="A100" s="38">
        <v>199</v>
      </c>
      <c r="B100" s="131" t="s">
        <v>71</v>
      </c>
      <c r="C100" s="140">
        <v>85401957</v>
      </c>
      <c r="D100" s="140">
        <v>16353882</v>
      </c>
      <c r="E100" s="140">
        <v>23849641</v>
      </c>
      <c r="F100" s="140">
        <f t="shared" si="11"/>
        <v>45198434</v>
      </c>
      <c r="G100" s="140">
        <v>1158245</v>
      </c>
      <c r="H100" s="21">
        <f t="shared" si="12"/>
        <v>1.3562277033066115E-2</v>
      </c>
      <c r="I100" s="21">
        <f t="shared" si="13"/>
        <v>2.5625777211661802E-2</v>
      </c>
      <c r="J100" s="27"/>
    </row>
    <row r="101" spans="1:10" s="23" customFormat="1" ht="12" customHeight="1">
      <c r="A101" s="40">
        <v>205</v>
      </c>
      <c r="B101" s="131" t="s">
        <v>67</v>
      </c>
      <c r="C101" s="140">
        <v>167623071</v>
      </c>
      <c r="D101" s="140">
        <v>74790139</v>
      </c>
      <c r="E101" s="140">
        <v>18678451</v>
      </c>
      <c r="F101" s="140">
        <f t="shared" si="11"/>
        <v>74154481</v>
      </c>
      <c r="G101" s="140">
        <v>3052575</v>
      </c>
      <c r="H101" s="21">
        <f t="shared" si="12"/>
        <v>1.821094782352484E-2</v>
      </c>
      <c r="I101" s="21">
        <f t="shared" si="13"/>
        <v>4.1165078075322242E-2</v>
      </c>
      <c r="J101" s="27"/>
    </row>
    <row r="102" spans="1:10" s="23" customFormat="1" ht="12" customHeight="1">
      <c r="A102" s="41">
        <v>102</v>
      </c>
      <c r="B102" s="131" t="s">
        <v>72</v>
      </c>
      <c r="C102" s="140">
        <v>526398834</v>
      </c>
      <c r="D102" s="140">
        <v>202772539</v>
      </c>
      <c r="E102" s="140">
        <v>52169046</v>
      </c>
      <c r="F102" s="140">
        <f t="shared" si="11"/>
        <v>271457249</v>
      </c>
      <c r="G102" s="140">
        <v>8107433</v>
      </c>
      <c r="H102" s="21">
        <f t="shared" si="12"/>
        <v>1.5401692550101658E-2</v>
      </c>
      <c r="I102" s="21">
        <f t="shared" si="13"/>
        <v>2.9866334496007511E-2</v>
      </c>
      <c r="J102" s="27"/>
    </row>
    <row r="103" spans="1:10" s="23" customFormat="1" ht="12" customHeight="1">
      <c r="A103" s="40">
        <v>58</v>
      </c>
      <c r="B103" s="131" t="s">
        <v>53</v>
      </c>
      <c r="C103" s="140">
        <v>730656473</v>
      </c>
      <c r="D103" s="140">
        <v>306530755</v>
      </c>
      <c r="E103" s="140">
        <v>144668565</v>
      </c>
      <c r="F103" s="140">
        <f t="shared" si="11"/>
        <v>279457153</v>
      </c>
      <c r="G103" s="140">
        <v>18173689</v>
      </c>
      <c r="H103" s="21">
        <f t="shared" si="12"/>
        <v>2.4873096552995296E-2</v>
      </c>
      <c r="I103" s="21">
        <f t="shared" si="13"/>
        <v>6.5032112454104909E-2</v>
      </c>
      <c r="J103" s="27"/>
    </row>
    <row r="104" spans="1:10" s="23" customFormat="1" ht="12" customHeight="1">
      <c r="A104" s="34"/>
      <c r="B104" s="2"/>
      <c r="C104" s="142"/>
      <c r="D104" s="142"/>
      <c r="E104" s="142"/>
      <c r="F104" s="55"/>
      <c r="G104" s="143"/>
      <c r="H104" s="21"/>
      <c r="I104" s="21"/>
      <c r="J104" s="27"/>
    </row>
    <row r="105" spans="1:10" s="23" customFormat="1" ht="12" customHeight="1">
      <c r="A105" s="35"/>
      <c r="B105" s="13" t="s">
        <v>54</v>
      </c>
      <c r="C105" s="133">
        <f>SUM(C83:C103)</f>
        <v>3948179251</v>
      </c>
      <c r="D105" s="133">
        <f>SUM(D83:D103)</f>
        <v>1567116077.1466916</v>
      </c>
      <c r="E105" s="133">
        <f>SUM(E83:E103)</f>
        <v>678107167.83721757</v>
      </c>
      <c r="F105" s="133">
        <f>SUM(F83:F103)</f>
        <v>1702956006.0160909</v>
      </c>
      <c r="G105" s="133">
        <f>SUM(G83:G103)</f>
        <v>98324451</v>
      </c>
      <c r="H105" s="134">
        <f>G105/C105</f>
        <v>2.4903745435341178E-2</v>
      </c>
      <c r="I105" s="134">
        <f>G105/F105</f>
        <v>5.7737516795880725E-2</v>
      </c>
      <c r="J105" s="27"/>
    </row>
    <row r="106" spans="1:10" s="23" customFormat="1" ht="12" customHeight="1">
      <c r="A106" s="51"/>
      <c r="B106" s="26"/>
      <c r="C106" s="26"/>
      <c r="D106" s="26"/>
      <c r="E106" s="26"/>
      <c r="F106" s="26"/>
      <c r="G106" s="26"/>
      <c r="H106" s="26"/>
      <c r="I106" s="26"/>
      <c r="J106" s="144"/>
    </row>
    <row r="107" spans="1:10" s="23" customFormat="1">
      <c r="A107" s="373" t="s">
        <v>0</v>
      </c>
      <c r="B107" s="374" t="s">
        <v>69</v>
      </c>
      <c r="C107" s="374"/>
      <c r="D107" s="374"/>
      <c r="E107" s="374"/>
      <c r="F107" s="374"/>
      <c r="G107" s="374"/>
      <c r="H107" s="374"/>
      <c r="I107" s="374"/>
      <c r="J107" s="27"/>
    </row>
    <row r="108" spans="1:10" s="23" customFormat="1" ht="12" customHeight="1">
      <c r="A108" s="373"/>
      <c r="B108" s="375" t="s">
        <v>177</v>
      </c>
      <c r="C108" s="375"/>
      <c r="D108" s="375"/>
      <c r="E108" s="375"/>
      <c r="F108" s="375"/>
      <c r="G108" s="375"/>
      <c r="H108" s="375"/>
      <c r="I108" s="375"/>
      <c r="J108" s="27"/>
    </row>
    <row r="109" spans="1:10" ht="12" customHeight="1">
      <c r="A109" s="12"/>
      <c r="B109" s="377" t="s">
        <v>1</v>
      </c>
      <c r="C109" s="377"/>
      <c r="D109" s="377"/>
      <c r="E109" s="377"/>
      <c r="F109" s="377"/>
      <c r="G109" s="377"/>
      <c r="H109" s="377"/>
      <c r="I109" s="377"/>
    </row>
    <row r="110" spans="1:10" ht="12" customHeight="1">
      <c r="A110" s="12"/>
      <c r="B110" s="11"/>
      <c r="C110" s="378" t="s">
        <v>90</v>
      </c>
      <c r="D110" s="378" t="s">
        <v>91</v>
      </c>
      <c r="E110" s="378" t="s">
        <v>161</v>
      </c>
      <c r="F110" s="378" t="s">
        <v>93</v>
      </c>
      <c r="G110" s="380" t="s">
        <v>2</v>
      </c>
      <c r="H110" s="380"/>
      <c r="I110" s="380"/>
    </row>
    <row r="111" spans="1:10" ht="12" customHeight="1">
      <c r="A111" s="12"/>
      <c r="B111" s="11"/>
      <c r="C111" s="379"/>
      <c r="D111" s="379"/>
      <c r="E111" s="379" t="s">
        <v>4</v>
      </c>
      <c r="F111" s="379"/>
      <c r="G111" s="378" t="s">
        <v>94</v>
      </c>
      <c r="H111" s="378" t="s">
        <v>95</v>
      </c>
      <c r="I111" s="378" t="s">
        <v>96</v>
      </c>
    </row>
    <row r="112" spans="1:10" ht="12" customHeight="1">
      <c r="A112" s="12" t="s">
        <v>3</v>
      </c>
      <c r="B112" s="11"/>
      <c r="C112" s="379"/>
      <c r="D112" s="379"/>
      <c r="E112" s="379" t="s">
        <v>5</v>
      </c>
      <c r="F112" s="379" t="s">
        <v>6</v>
      </c>
      <c r="G112" s="378"/>
      <c r="H112" s="378"/>
      <c r="I112" s="378"/>
    </row>
    <row r="113" spans="1:10" ht="12" customHeight="1">
      <c r="A113" s="12" t="s">
        <v>98</v>
      </c>
      <c r="B113" s="12" t="s">
        <v>74</v>
      </c>
      <c r="C113" s="379"/>
      <c r="D113" s="379"/>
      <c r="E113" s="379" t="s">
        <v>7</v>
      </c>
      <c r="F113" s="379" t="s">
        <v>7</v>
      </c>
      <c r="G113" s="378"/>
      <c r="H113" s="378"/>
      <c r="I113" s="378"/>
    </row>
    <row r="114" spans="1:10" s="23" customFormat="1" ht="12" customHeight="1">
      <c r="A114" s="35"/>
      <c r="B114" s="17" t="s">
        <v>147</v>
      </c>
      <c r="C114" s="4"/>
      <c r="D114" s="4"/>
      <c r="E114" s="4"/>
      <c r="F114" s="4"/>
      <c r="G114" s="4"/>
      <c r="H114" s="7"/>
      <c r="I114" s="7"/>
      <c r="J114" s="27"/>
    </row>
    <row r="115" spans="1:10" s="23" customFormat="1" ht="12" customHeight="1">
      <c r="A115" s="37">
        <v>141</v>
      </c>
      <c r="B115" s="131" t="s">
        <v>55</v>
      </c>
      <c r="C115" s="140">
        <v>12010667</v>
      </c>
      <c r="D115" s="140">
        <v>5372791</v>
      </c>
      <c r="E115" s="140">
        <v>1927678</v>
      </c>
      <c r="F115" s="140">
        <f t="shared" ref="F115:F135" si="15">C115-D115-E115</f>
        <v>4710198</v>
      </c>
      <c r="G115" s="140">
        <v>33156</v>
      </c>
      <c r="H115" s="21">
        <f t="shared" ref="H115:H135" si="16">G115/C115</f>
        <v>2.7605461045585563E-3</v>
      </c>
      <c r="I115" s="21">
        <f t="shared" ref="I115:I135" si="17">G115/F115</f>
        <v>7.0391945306757806E-3</v>
      </c>
      <c r="J115" s="27"/>
    </row>
    <row r="116" spans="1:10" s="23" customFormat="1" ht="12" customHeight="1">
      <c r="A116" s="37">
        <v>37</v>
      </c>
      <c r="B116" s="131" t="s">
        <v>118</v>
      </c>
      <c r="C116" s="140">
        <v>854997761</v>
      </c>
      <c r="D116" s="140">
        <v>404716449</v>
      </c>
      <c r="E116" s="140">
        <v>138891627</v>
      </c>
      <c r="F116" s="140">
        <f t="shared" si="15"/>
        <v>311389685</v>
      </c>
      <c r="G116" s="140">
        <v>13204381</v>
      </c>
      <c r="H116" s="21">
        <f t="shared" si="16"/>
        <v>1.5443760910620677E-2</v>
      </c>
      <c r="I116" s="21">
        <f t="shared" si="17"/>
        <v>4.2404683379284061E-2</v>
      </c>
      <c r="J116" s="27"/>
    </row>
    <row r="117" spans="1:10" s="27" customFormat="1" ht="12" customHeight="1">
      <c r="A117" s="42">
        <v>111</v>
      </c>
      <c r="B117" s="131" t="s">
        <v>105</v>
      </c>
      <c r="C117" s="140">
        <v>4812469</v>
      </c>
      <c r="D117" s="140">
        <v>2178527</v>
      </c>
      <c r="E117" s="140">
        <v>640352</v>
      </c>
      <c r="F117" s="140">
        <f t="shared" si="15"/>
        <v>1993590</v>
      </c>
      <c r="G117" s="140">
        <v>81250</v>
      </c>
      <c r="H117" s="21">
        <f t="shared" si="16"/>
        <v>1.6883225637401508E-2</v>
      </c>
      <c r="I117" s="21">
        <f t="shared" si="17"/>
        <v>4.075562176776569E-2</v>
      </c>
    </row>
    <row r="118" spans="1:10" s="27" customFormat="1" ht="12" customHeight="1">
      <c r="A118" s="43">
        <v>167</v>
      </c>
      <c r="B118" s="131" t="s">
        <v>56</v>
      </c>
      <c r="C118" s="372" t="s">
        <v>176</v>
      </c>
      <c r="D118" s="372"/>
      <c r="E118" s="372"/>
      <c r="F118" s="372"/>
      <c r="G118" s="372"/>
      <c r="H118" s="372"/>
      <c r="I118" s="372"/>
    </row>
    <row r="119" spans="1:10" s="27" customFormat="1" ht="12" customHeight="1">
      <c r="A119" s="42">
        <v>82</v>
      </c>
      <c r="B119" s="131" t="s">
        <v>57</v>
      </c>
      <c r="C119" s="140">
        <v>6260290</v>
      </c>
      <c r="D119" s="140">
        <v>2707460</v>
      </c>
      <c r="E119" s="140">
        <v>1600696</v>
      </c>
      <c r="F119" s="140">
        <f t="shared" si="15"/>
        <v>1952134</v>
      </c>
      <c r="G119" s="140">
        <v>30091</v>
      </c>
      <c r="H119" s="21">
        <f t="shared" si="16"/>
        <v>4.8066463374699898E-3</v>
      </c>
      <c r="I119" s="21">
        <f t="shared" si="17"/>
        <v>1.5414413149916963E-2</v>
      </c>
    </row>
    <row r="120" spans="1:10" s="27" customFormat="1" ht="12" customHeight="1">
      <c r="A120" s="42">
        <v>137</v>
      </c>
      <c r="B120" s="2" t="s">
        <v>106</v>
      </c>
      <c r="C120" s="140">
        <v>21437640.869999997</v>
      </c>
      <c r="D120" s="140">
        <v>10731610.1</v>
      </c>
      <c r="E120" s="140">
        <v>2148984.02</v>
      </c>
      <c r="F120" s="140">
        <f t="shared" si="15"/>
        <v>8557046.7499999981</v>
      </c>
      <c r="G120" s="140">
        <v>416163.76</v>
      </c>
      <c r="H120" s="21">
        <f t="shared" si="16"/>
        <v>1.9412759198815709E-2</v>
      </c>
      <c r="I120" s="21">
        <f t="shared" si="17"/>
        <v>4.8634040710365416E-2</v>
      </c>
    </row>
    <row r="121" spans="1:10" s="27" customFormat="1" ht="12" customHeight="1">
      <c r="A121" s="42">
        <v>21</v>
      </c>
      <c r="B121" s="131" t="s">
        <v>58</v>
      </c>
      <c r="C121" s="140">
        <v>34319877</v>
      </c>
      <c r="D121" s="140">
        <v>14465888</v>
      </c>
      <c r="E121" s="140">
        <v>9472181</v>
      </c>
      <c r="F121" s="140">
        <f t="shared" si="15"/>
        <v>10381808</v>
      </c>
      <c r="G121" s="140">
        <v>763472</v>
      </c>
      <c r="H121" s="21">
        <f t="shared" si="16"/>
        <v>2.2245767372651132E-2</v>
      </c>
      <c r="I121" s="21">
        <f t="shared" si="17"/>
        <v>7.3539406623586184E-2</v>
      </c>
    </row>
    <row r="122" spans="1:10" s="27" customFormat="1" ht="12" customHeight="1">
      <c r="A122" s="42">
        <v>80</v>
      </c>
      <c r="B122" s="131" t="s">
        <v>59</v>
      </c>
      <c r="C122" s="140">
        <v>4402315</v>
      </c>
      <c r="D122" s="140">
        <v>983888</v>
      </c>
      <c r="E122" s="140">
        <v>1755518</v>
      </c>
      <c r="F122" s="140">
        <f t="shared" si="15"/>
        <v>1662909</v>
      </c>
      <c r="G122" s="140">
        <v>70964</v>
      </c>
      <c r="H122" s="21">
        <f t="shared" si="16"/>
        <v>1.6119700657494976E-2</v>
      </c>
      <c r="I122" s="21">
        <f t="shared" si="17"/>
        <v>4.2674614185141818E-2</v>
      </c>
    </row>
    <row r="123" spans="1:10" s="27" customFormat="1" ht="12" customHeight="1">
      <c r="A123" s="42">
        <v>125</v>
      </c>
      <c r="B123" s="131" t="s">
        <v>60</v>
      </c>
      <c r="C123" s="372" t="s">
        <v>176</v>
      </c>
      <c r="D123" s="372"/>
      <c r="E123" s="372"/>
      <c r="F123" s="372"/>
      <c r="G123" s="372"/>
      <c r="H123" s="372"/>
      <c r="I123" s="372"/>
    </row>
    <row r="124" spans="1:10" s="27" customFormat="1" ht="12" customHeight="1">
      <c r="A124" s="43">
        <v>139</v>
      </c>
      <c r="B124" s="131" t="s">
        <v>84</v>
      </c>
      <c r="C124" s="140">
        <v>564053451</v>
      </c>
      <c r="D124" s="140">
        <v>246344568</v>
      </c>
      <c r="E124" s="140">
        <v>108969776</v>
      </c>
      <c r="F124" s="140">
        <f t="shared" si="15"/>
        <v>208739107</v>
      </c>
      <c r="G124" s="140">
        <v>15464806</v>
      </c>
      <c r="H124" s="21">
        <f>G124/C124</f>
        <v>2.7417270424607329E-2</v>
      </c>
      <c r="I124" s="21">
        <f>G124/F124</f>
        <v>7.4086768992453339E-2</v>
      </c>
    </row>
    <row r="125" spans="1:10" s="27" customFormat="1" ht="12" customHeight="1">
      <c r="A125" s="43">
        <v>193</v>
      </c>
      <c r="B125" s="131" t="s">
        <v>85</v>
      </c>
      <c r="C125" s="140">
        <v>73568150</v>
      </c>
      <c r="D125" s="140">
        <v>36274475</v>
      </c>
      <c r="E125" s="140">
        <v>13547374</v>
      </c>
      <c r="F125" s="140">
        <f t="shared" si="15"/>
        <v>23746301</v>
      </c>
      <c r="G125" s="140">
        <v>1698166</v>
      </c>
      <c r="H125" s="21">
        <f>G125/C125</f>
        <v>2.30828966067517E-2</v>
      </c>
      <c r="I125" s="21">
        <f>G125/F125</f>
        <v>7.1512864256205635E-2</v>
      </c>
    </row>
    <row r="126" spans="1:10" s="27" customFormat="1" ht="12" customHeight="1">
      <c r="A126" s="42">
        <v>162</v>
      </c>
      <c r="B126" s="131" t="s">
        <v>86</v>
      </c>
      <c r="C126" s="140">
        <v>2030220874</v>
      </c>
      <c r="D126" s="140">
        <v>847541453</v>
      </c>
      <c r="E126" s="140">
        <v>391918780</v>
      </c>
      <c r="F126" s="140">
        <f t="shared" si="15"/>
        <v>790760641</v>
      </c>
      <c r="G126" s="140">
        <v>36175637</v>
      </c>
      <c r="H126" s="21">
        <f t="shared" si="16"/>
        <v>1.7818572089018922E-2</v>
      </c>
      <c r="I126" s="21">
        <f t="shared" si="17"/>
        <v>4.5747897814251481E-2</v>
      </c>
    </row>
    <row r="127" spans="1:10" s="27" customFormat="1" ht="12" customHeight="1">
      <c r="A127" s="43">
        <v>194</v>
      </c>
      <c r="B127" s="2" t="s">
        <v>181</v>
      </c>
      <c r="C127" s="140">
        <v>38583603</v>
      </c>
      <c r="D127" s="140">
        <v>18838418</v>
      </c>
      <c r="E127" s="140">
        <v>9285986</v>
      </c>
      <c r="F127" s="140">
        <f t="shared" si="15"/>
        <v>10459199</v>
      </c>
      <c r="G127" s="140">
        <v>984458</v>
      </c>
      <c r="H127" s="21">
        <f t="shared" si="16"/>
        <v>2.5514931822204372E-2</v>
      </c>
      <c r="I127" s="21">
        <f t="shared" si="17"/>
        <v>9.412365134270799E-2</v>
      </c>
    </row>
    <row r="128" spans="1:10" s="27" customFormat="1" ht="12" customHeight="1">
      <c r="A128" s="42">
        <v>50</v>
      </c>
      <c r="B128" s="131" t="s">
        <v>284</v>
      </c>
      <c r="C128" s="140">
        <v>319758880</v>
      </c>
      <c r="D128" s="140">
        <v>156379052</v>
      </c>
      <c r="E128" s="140">
        <v>33230737</v>
      </c>
      <c r="F128" s="140">
        <f t="shared" si="15"/>
        <v>130149091</v>
      </c>
      <c r="G128" s="140">
        <v>7725954</v>
      </c>
      <c r="H128" s="21">
        <f>G128/C128</f>
        <v>2.416181217547422E-2</v>
      </c>
      <c r="I128" s="21">
        <f>G128/F128</f>
        <v>5.9362335461874256E-2</v>
      </c>
    </row>
    <row r="129" spans="1:10" s="27" customFormat="1" ht="12" customHeight="1">
      <c r="A129" s="42">
        <v>172</v>
      </c>
      <c r="B129" s="131" t="s">
        <v>89</v>
      </c>
      <c r="C129" s="140">
        <v>80863291</v>
      </c>
      <c r="D129" s="140">
        <v>26810636</v>
      </c>
      <c r="E129" s="140">
        <v>7127902</v>
      </c>
      <c r="F129" s="140">
        <f t="shared" si="15"/>
        <v>46924753</v>
      </c>
      <c r="G129" s="140">
        <v>1471818</v>
      </c>
      <c r="H129" s="21">
        <f>G129/C129</f>
        <v>1.8201312138038012E-2</v>
      </c>
      <c r="I129" s="21">
        <f>G129/F129</f>
        <v>3.1365492749636847E-2</v>
      </c>
    </row>
    <row r="130" spans="1:10" s="27" customFormat="1" ht="12" customHeight="1">
      <c r="A130" s="44">
        <v>157</v>
      </c>
      <c r="B130" s="131" t="s">
        <v>61</v>
      </c>
      <c r="C130" s="140">
        <v>64431787</v>
      </c>
      <c r="D130" s="140">
        <v>39049025</v>
      </c>
      <c r="E130" s="140">
        <v>8744175</v>
      </c>
      <c r="F130" s="140">
        <f t="shared" si="15"/>
        <v>16638587</v>
      </c>
      <c r="G130" s="140">
        <v>567757</v>
      </c>
      <c r="H130" s="21">
        <f t="shared" si="16"/>
        <v>8.8117531180688814E-3</v>
      </c>
      <c r="I130" s="21">
        <f t="shared" si="17"/>
        <v>3.4122909595628526E-2</v>
      </c>
    </row>
    <row r="131" spans="1:10" s="27" customFormat="1" ht="12" customHeight="1">
      <c r="A131" s="44">
        <v>42</v>
      </c>
      <c r="B131" s="131" t="s">
        <v>182</v>
      </c>
      <c r="C131" s="140">
        <v>33789081</v>
      </c>
      <c r="D131" s="140">
        <v>0</v>
      </c>
      <c r="E131" s="140">
        <v>12889002</v>
      </c>
      <c r="F131" s="140">
        <f t="shared" si="15"/>
        <v>20900079</v>
      </c>
      <c r="G131" s="140">
        <v>5885172</v>
      </c>
      <c r="H131" s="21">
        <f t="shared" si="16"/>
        <v>0.17417378116912977</v>
      </c>
      <c r="I131" s="21">
        <f t="shared" si="17"/>
        <v>0.281586112664933</v>
      </c>
    </row>
    <row r="132" spans="1:10" s="27" customFormat="1" ht="12" customHeight="1">
      <c r="A132" s="44">
        <v>108</v>
      </c>
      <c r="B132" s="131" t="s">
        <v>126</v>
      </c>
      <c r="C132" s="140">
        <v>107003262</v>
      </c>
      <c r="D132" s="140">
        <v>56358873</v>
      </c>
      <c r="E132" s="140">
        <v>6780998</v>
      </c>
      <c r="F132" s="140">
        <f t="shared" si="15"/>
        <v>43863391</v>
      </c>
      <c r="G132" s="140">
        <v>1586230</v>
      </c>
      <c r="H132" s="21">
        <f t="shared" si="16"/>
        <v>1.4824127511178117E-2</v>
      </c>
      <c r="I132" s="21">
        <f t="shared" si="17"/>
        <v>3.6162958764405603E-2</v>
      </c>
    </row>
    <row r="133" spans="1:10" s="27" customFormat="1" ht="12" customHeight="1">
      <c r="A133" s="42">
        <v>180</v>
      </c>
      <c r="B133" s="131" t="s">
        <v>116</v>
      </c>
      <c r="C133" s="140">
        <v>383629068</v>
      </c>
      <c r="D133" s="140">
        <v>169461549</v>
      </c>
      <c r="E133" s="140">
        <v>59300701</v>
      </c>
      <c r="F133" s="140">
        <f t="shared" si="15"/>
        <v>154866818</v>
      </c>
      <c r="G133" s="140">
        <v>8914599</v>
      </c>
      <c r="H133" s="21">
        <f t="shared" si="16"/>
        <v>2.3237548307992135E-2</v>
      </c>
      <c r="I133" s="21">
        <f t="shared" si="17"/>
        <v>5.7563002295301244E-2</v>
      </c>
    </row>
    <row r="134" spans="1:10" s="23" customFormat="1" ht="12" customHeight="1">
      <c r="A134" s="37">
        <v>43</v>
      </c>
      <c r="B134" s="2" t="s">
        <v>62</v>
      </c>
      <c r="C134" s="140">
        <v>137348398</v>
      </c>
      <c r="D134" s="140">
        <v>75849367</v>
      </c>
      <c r="E134" s="140">
        <v>18536859</v>
      </c>
      <c r="F134" s="140">
        <f t="shared" si="15"/>
        <v>42962172</v>
      </c>
      <c r="G134" s="140">
        <v>4352513</v>
      </c>
      <c r="H134" s="21">
        <f t="shared" si="16"/>
        <v>3.1689579662953188E-2</v>
      </c>
      <c r="I134" s="21">
        <f t="shared" si="17"/>
        <v>0.10131035739999365</v>
      </c>
      <c r="J134" s="27"/>
    </row>
    <row r="135" spans="1:10" s="23" customFormat="1" ht="12" customHeight="1">
      <c r="A135" s="37">
        <v>153</v>
      </c>
      <c r="B135" s="131" t="s">
        <v>117</v>
      </c>
      <c r="C135" s="140">
        <v>33100053</v>
      </c>
      <c r="D135" s="140">
        <v>18322897</v>
      </c>
      <c r="E135" s="140">
        <v>2838896</v>
      </c>
      <c r="F135" s="140">
        <f t="shared" si="15"/>
        <v>11938260</v>
      </c>
      <c r="G135" s="140">
        <v>563579</v>
      </c>
      <c r="H135" s="21">
        <f t="shared" si="16"/>
        <v>1.7026528628217002E-2</v>
      </c>
      <c r="I135" s="21">
        <f t="shared" si="17"/>
        <v>4.7207800801791884E-2</v>
      </c>
      <c r="J135" s="27"/>
    </row>
    <row r="136" spans="1:10" s="23" customFormat="1" ht="12" customHeight="1">
      <c r="A136" s="35"/>
      <c r="B136" s="7"/>
      <c r="C136" s="4"/>
      <c r="D136" s="4"/>
      <c r="E136" s="4"/>
      <c r="F136" s="4"/>
      <c r="G136" s="4"/>
      <c r="H136" s="7"/>
      <c r="I136" s="7"/>
      <c r="J136" s="27"/>
    </row>
    <row r="137" spans="1:10" s="23" customFormat="1" ht="12" customHeight="1">
      <c r="A137" s="35"/>
      <c r="B137" s="13" t="s">
        <v>63</v>
      </c>
      <c r="C137" s="133">
        <f>SUM(C115:C135)</f>
        <v>4804590917.8699999</v>
      </c>
      <c r="D137" s="133">
        <f>SUM(D115:D135)</f>
        <v>2132386926.0999999</v>
      </c>
      <c r="E137" s="133">
        <f>SUM(E115:E135)</f>
        <v>829608222.01999998</v>
      </c>
      <c r="F137" s="133">
        <f>SUM(F115:F135)</f>
        <v>1842595769.75</v>
      </c>
      <c r="G137" s="133">
        <f>SUM(G115:G135)</f>
        <v>99990166.75999999</v>
      </c>
      <c r="H137" s="134">
        <f>G137/C137</f>
        <v>2.0811379880043612E-2</v>
      </c>
      <c r="I137" s="134">
        <f>G137/F137</f>
        <v>5.4265926581154839E-2</v>
      </c>
      <c r="J137" s="27"/>
    </row>
    <row r="138" spans="1:10" s="23" customFormat="1" ht="12" customHeight="1">
      <c r="A138" s="130" t="s">
        <v>0</v>
      </c>
      <c r="B138" s="7"/>
      <c r="C138" s="4"/>
      <c r="D138" s="4"/>
      <c r="E138" s="4"/>
      <c r="F138" s="4"/>
      <c r="G138" s="4"/>
      <c r="H138" s="7"/>
      <c r="I138" s="7"/>
      <c r="J138" s="27"/>
    </row>
    <row r="139" spans="1:10" s="23" customFormat="1" ht="12" customHeight="1">
      <c r="A139" s="35"/>
      <c r="B139" s="145" t="s">
        <v>183</v>
      </c>
      <c r="C139" s="133">
        <f>C32+C55+C80+C105+C137</f>
        <v>44700484344.010002</v>
      </c>
      <c r="D139" s="133">
        <f>D32+D55+D80+D105+D137</f>
        <v>16979704620.416693</v>
      </c>
      <c r="E139" s="133">
        <f>E32+E55+E80+E105+E137</f>
        <v>6958855463.9772167</v>
      </c>
      <c r="F139" s="133">
        <f>F32+F55+F80+F105+F137</f>
        <v>20761924259.616089</v>
      </c>
      <c r="G139" s="133">
        <f>G32+G55+G80+G105+G137</f>
        <v>1283408501.76</v>
      </c>
      <c r="H139" s="134">
        <f>G139/C139</f>
        <v>2.8711288492604008E-2</v>
      </c>
      <c r="I139" s="134">
        <f>G139/F139</f>
        <v>6.1815489051578479E-2</v>
      </c>
      <c r="J139" s="27"/>
    </row>
    <row r="140" spans="1:10" s="23" customFormat="1" ht="12" customHeight="1">
      <c r="A140" s="35"/>
      <c r="B140" s="2" t="s">
        <v>184</v>
      </c>
      <c r="C140" s="4"/>
      <c r="D140" s="4"/>
      <c r="E140" s="4"/>
      <c r="F140" s="4"/>
      <c r="G140" s="4"/>
      <c r="H140" s="5"/>
      <c r="I140" s="5"/>
      <c r="J140" s="27"/>
    </row>
    <row r="141" spans="1:10" s="23" customFormat="1" ht="12" customHeight="1">
      <c r="A141" s="45"/>
      <c r="B141" s="2" t="s">
        <v>282</v>
      </c>
      <c r="J141" s="27"/>
    </row>
    <row r="142" spans="1:10" s="23" customFormat="1" ht="12" customHeight="1">
      <c r="A142" s="45"/>
      <c r="J142" s="27"/>
    </row>
    <row r="143" spans="1:10" s="23" customFormat="1" ht="12" customHeight="1">
      <c r="A143" s="45"/>
      <c r="B143" s="381" t="s">
        <v>64</v>
      </c>
      <c r="C143" s="381"/>
      <c r="D143" s="381"/>
      <c r="J143" s="27"/>
    </row>
    <row r="144" spans="1:10" s="23" customFormat="1" ht="12" customHeight="1">
      <c r="A144" s="45"/>
      <c r="J144" s="27"/>
    </row>
    <row r="145" spans="1:10" s="23" customFormat="1" ht="12" customHeight="1">
      <c r="A145" s="45"/>
      <c r="J145" s="27"/>
    </row>
    <row r="146" spans="1:10" s="23" customFormat="1" ht="12" customHeight="1">
      <c r="A146" s="45"/>
      <c r="J146" s="27"/>
    </row>
    <row r="147" spans="1:10" s="23" customFormat="1" ht="12" customHeight="1">
      <c r="A147" s="45"/>
      <c r="J147" s="27"/>
    </row>
    <row r="148" spans="1:10" s="23" customFormat="1" ht="12" customHeight="1">
      <c r="A148" s="45"/>
      <c r="J148" s="27"/>
    </row>
    <row r="149" spans="1:10" s="23" customFormat="1" ht="12" customHeight="1">
      <c r="A149" s="45"/>
      <c r="J149" s="27"/>
    </row>
    <row r="150" spans="1:10" s="23" customFormat="1" ht="12" customHeight="1">
      <c r="A150" s="45"/>
      <c r="J150" s="27"/>
    </row>
    <row r="151" spans="1:10" s="23" customFormat="1" ht="12" customHeight="1">
      <c r="A151" s="45"/>
      <c r="J151" s="27"/>
    </row>
    <row r="152" spans="1:10" s="23" customFormat="1" ht="12" customHeight="1">
      <c r="A152" s="45"/>
      <c r="J152" s="27"/>
    </row>
    <row r="153" spans="1:10" s="23" customFormat="1" ht="12" customHeight="1">
      <c r="A153" s="45"/>
      <c r="J153" s="27"/>
    </row>
    <row r="154" spans="1:10" s="23" customFormat="1" ht="12" customHeight="1">
      <c r="A154" s="45"/>
      <c r="J154" s="27"/>
    </row>
    <row r="155" spans="1:10" s="23" customFormat="1" ht="12" customHeight="1">
      <c r="A155" s="45"/>
      <c r="J155" s="27"/>
    </row>
    <row r="156" spans="1:10" s="23" customFormat="1" ht="12" customHeight="1">
      <c r="A156" s="45"/>
      <c r="J156" s="27"/>
    </row>
    <row r="157" spans="1:10" s="23" customFormat="1" ht="12" customHeight="1">
      <c r="A157" s="45"/>
      <c r="J157" s="27"/>
    </row>
    <row r="158" spans="1:10" s="23" customFormat="1" ht="12" customHeight="1">
      <c r="A158" s="45"/>
      <c r="J158" s="27"/>
    </row>
    <row r="159" spans="1:10" s="23" customFormat="1" ht="12" customHeight="1">
      <c r="A159" s="45"/>
      <c r="J159" s="27"/>
    </row>
    <row r="160" spans="1:10" s="23" customFormat="1" ht="12" customHeight="1">
      <c r="A160" s="45"/>
      <c r="J160" s="27"/>
    </row>
    <row r="161" spans="1:10" s="23" customFormat="1" ht="12" customHeight="1">
      <c r="A161" s="45"/>
      <c r="J161" s="27"/>
    </row>
    <row r="162" spans="1:10" s="23" customFormat="1" ht="12" customHeight="1">
      <c r="A162" s="45"/>
      <c r="J162" s="27"/>
    </row>
    <row r="163" spans="1:10" s="23" customFormat="1" ht="12" customHeight="1">
      <c r="A163" s="45"/>
      <c r="J163" s="27"/>
    </row>
    <row r="164" spans="1:10" s="23" customFormat="1" ht="12" customHeight="1">
      <c r="A164" s="45"/>
      <c r="J164" s="27"/>
    </row>
  </sheetData>
  <mergeCells count="41">
    <mergeCell ref="B143:D143"/>
    <mergeCell ref="C71:I71"/>
    <mergeCell ref="A107:A108"/>
    <mergeCell ref="B107:I107"/>
    <mergeCell ref="B108:I108"/>
    <mergeCell ref="B109:I109"/>
    <mergeCell ref="C110:C113"/>
    <mergeCell ref="D110:D113"/>
    <mergeCell ref="E110:E113"/>
    <mergeCell ref="F110:F113"/>
    <mergeCell ref="G110:I110"/>
    <mergeCell ref="G111:G113"/>
    <mergeCell ref="H111:H113"/>
    <mergeCell ref="I111:I113"/>
    <mergeCell ref="C118:I118"/>
    <mergeCell ref="C123:I123"/>
    <mergeCell ref="B59:I59"/>
    <mergeCell ref="C60:C63"/>
    <mergeCell ref="D60:D63"/>
    <mergeCell ref="E60:E63"/>
    <mergeCell ref="F60:F63"/>
    <mergeCell ref="G60:I60"/>
    <mergeCell ref="G61:G63"/>
    <mergeCell ref="H61:H63"/>
    <mergeCell ref="I61:I63"/>
    <mergeCell ref="C36:I36"/>
    <mergeCell ref="A57:A58"/>
    <mergeCell ref="B57:I57"/>
    <mergeCell ref="B58:I58"/>
    <mergeCell ref="A2:A3"/>
    <mergeCell ref="B2:I2"/>
    <mergeCell ref="B3:I3"/>
    <mergeCell ref="B4:I4"/>
    <mergeCell ref="C5:C8"/>
    <mergeCell ref="D5:D8"/>
    <mergeCell ref="E5:E8"/>
    <mergeCell ref="F5:F8"/>
    <mergeCell ref="G5:I5"/>
    <mergeCell ref="G6:G8"/>
    <mergeCell ref="H6:H8"/>
    <mergeCell ref="I6:I8"/>
  </mergeCells>
  <printOptions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5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42"/>
  <sheetViews>
    <sheetView showGridLines="0" zoomScaleNormal="100" workbookViewId="0">
      <selection activeCell="C118" sqref="C118"/>
    </sheetView>
  </sheetViews>
  <sheetFormatPr defaultColWidth="9.6640625" defaultRowHeight="12" customHeight="1"/>
  <cols>
    <col min="1" max="1" width="30.109375" style="132" customWidth="1"/>
    <col min="2" max="2" width="10.88671875" style="132" customWidth="1"/>
    <col min="3" max="3" width="10.44140625" style="132" customWidth="1"/>
    <col min="4" max="4" width="11" style="132" customWidth="1"/>
    <col min="5" max="5" width="10.88671875" style="132" customWidth="1"/>
    <col min="6" max="6" width="12" style="132" bestFit="1" customWidth="1"/>
    <col min="7" max="7" width="7" style="132" customWidth="1"/>
    <col min="8" max="8" width="7.33203125" style="132" customWidth="1"/>
    <col min="9" max="16384" width="9.6640625" style="132"/>
  </cols>
  <sheetData>
    <row r="1" spans="1:8" ht="13.2">
      <c r="A1" s="374" t="s">
        <v>159</v>
      </c>
      <c r="B1" s="374"/>
      <c r="C1" s="374"/>
      <c r="D1" s="374"/>
      <c r="E1" s="374"/>
      <c r="F1" s="374"/>
      <c r="G1" s="374"/>
      <c r="H1" s="374"/>
    </row>
    <row r="2" spans="1:8" ht="12" customHeight="1">
      <c r="A2" s="376" t="s">
        <v>160</v>
      </c>
      <c r="B2" s="376"/>
      <c r="C2" s="376"/>
      <c r="D2" s="376"/>
      <c r="E2" s="376"/>
      <c r="F2" s="376"/>
      <c r="G2" s="376"/>
      <c r="H2" s="376"/>
    </row>
    <row r="3" spans="1:8" ht="12" customHeight="1">
      <c r="A3" s="377" t="s">
        <v>1</v>
      </c>
      <c r="B3" s="377"/>
      <c r="C3" s="377"/>
      <c r="D3" s="377"/>
      <c r="E3" s="377"/>
      <c r="F3" s="377"/>
      <c r="G3" s="377"/>
      <c r="H3" s="377"/>
    </row>
    <row r="4" spans="1:8" ht="12" customHeight="1">
      <c r="A4" s="11"/>
      <c r="B4" s="378" t="s">
        <v>90</v>
      </c>
      <c r="C4" s="378" t="s">
        <v>91</v>
      </c>
      <c r="D4" s="378" t="s">
        <v>161</v>
      </c>
      <c r="E4" s="378" t="s">
        <v>93</v>
      </c>
      <c r="F4" s="380" t="s">
        <v>2</v>
      </c>
      <c r="G4" s="380"/>
      <c r="H4" s="380"/>
    </row>
    <row r="5" spans="1:8" ht="12" customHeight="1">
      <c r="A5" s="11"/>
      <c r="B5" s="382"/>
      <c r="C5" s="382"/>
      <c r="D5" s="382" t="s">
        <v>4</v>
      </c>
      <c r="E5" s="382"/>
      <c r="F5" s="378" t="s">
        <v>94</v>
      </c>
      <c r="G5" s="378" t="s">
        <v>95</v>
      </c>
      <c r="H5" s="378" t="s">
        <v>96</v>
      </c>
    </row>
    <row r="6" spans="1:8" ht="12" customHeight="1">
      <c r="A6" s="11"/>
      <c r="B6" s="382"/>
      <c r="C6" s="382"/>
      <c r="D6" s="382" t="s">
        <v>5</v>
      </c>
      <c r="E6" s="382" t="s">
        <v>6</v>
      </c>
      <c r="F6" s="378"/>
      <c r="G6" s="378"/>
      <c r="H6" s="378"/>
    </row>
    <row r="7" spans="1:8" ht="12" customHeight="1">
      <c r="A7" s="12" t="s">
        <v>74</v>
      </c>
      <c r="B7" s="382"/>
      <c r="C7" s="382"/>
      <c r="D7" s="382" t="s">
        <v>7</v>
      </c>
      <c r="E7" s="382" t="s">
        <v>7</v>
      </c>
      <c r="F7" s="378"/>
      <c r="G7" s="378"/>
      <c r="H7" s="378"/>
    </row>
    <row r="8" spans="1:8" ht="15" customHeight="1">
      <c r="A8" s="16" t="s">
        <v>73</v>
      </c>
      <c r="B8" s="3"/>
      <c r="C8" s="3"/>
      <c r="D8" s="3"/>
      <c r="E8" s="3"/>
      <c r="F8" s="3"/>
      <c r="G8" s="3"/>
      <c r="H8" s="3"/>
    </row>
    <row r="9" spans="1:8" ht="12" customHeight="1">
      <c r="A9" s="2" t="s">
        <v>8</v>
      </c>
      <c r="B9" s="8">
        <v>453690066</v>
      </c>
      <c r="C9" s="8">
        <v>132383687</v>
      </c>
      <c r="D9" s="8">
        <v>50154387</v>
      </c>
      <c r="E9" s="4">
        <f t="shared" ref="E9:E29" si="0">B9-C9-D9</f>
        <v>271151992</v>
      </c>
      <c r="F9" s="8">
        <v>6741337</v>
      </c>
      <c r="G9" s="5">
        <f t="shared" ref="G9:G29" si="1">F9/B9</f>
        <v>1.485890369924917E-2</v>
      </c>
      <c r="H9" s="5">
        <f t="shared" ref="H9:H29" si="2">F9/E9</f>
        <v>2.4861838374397781E-2</v>
      </c>
    </row>
    <row r="10" spans="1:8" ht="12" customHeight="1">
      <c r="A10" s="131" t="s">
        <v>9</v>
      </c>
      <c r="B10" s="8">
        <v>85573390</v>
      </c>
      <c r="C10" s="8">
        <v>11280548</v>
      </c>
      <c r="D10" s="8">
        <v>29586527</v>
      </c>
      <c r="E10" s="4">
        <f t="shared" si="0"/>
        <v>44706315</v>
      </c>
      <c r="F10" s="8">
        <v>2110126</v>
      </c>
      <c r="G10" s="5">
        <f t="shared" si="1"/>
        <v>2.465867017772698E-2</v>
      </c>
      <c r="H10" s="5">
        <f t="shared" si="2"/>
        <v>4.7199730060507109E-2</v>
      </c>
    </row>
    <row r="11" spans="1:8" ht="12" customHeight="1">
      <c r="A11" s="2" t="s">
        <v>10</v>
      </c>
      <c r="B11" s="8">
        <v>938226583</v>
      </c>
      <c r="C11" s="8">
        <v>331704147</v>
      </c>
      <c r="D11" s="8">
        <v>69134128</v>
      </c>
      <c r="E11" s="4">
        <f t="shared" si="0"/>
        <v>537388308</v>
      </c>
      <c r="F11" s="8">
        <v>13419510</v>
      </c>
      <c r="G11" s="5">
        <f t="shared" si="1"/>
        <v>1.4303058816656871E-2</v>
      </c>
      <c r="H11" s="5">
        <f t="shared" si="2"/>
        <v>2.497171933260595E-2</v>
      </c>
    </row>
    <row r="12" spans="1:8" ht="12" customHeight="1">
      <c r="A12" s="2" t="s">
        <v>11</v>
      </c>
      <c r="B12" s="8">
        <v>1499560000</v>
      </c>
      <c r="C12" s="8">
        <v>393550000</v>
      </c>
      <c r="D12" s="8">
        <v>324341000</v>
      </c>
      <c r="E12" s="4">
        <f t="shared" si="0"/>
        <v>781669000</v>
      </c>
      <c r="F12" s="8">
        <v>189020000</v>
      </c>
      <c r="G12" s="5">
        <f t="shared" si="1"/>
        <v>0.12605030809037318</v>
      </c>
      <c r="H12" s="5">
        <f t="shared" si="2"/>
        <v>0.24181590929152877</v>
      </c>
    </row>
    <row r="13" spans="1:8" ht="12" customHeight="1">
      <c r="A13" s="131" t="s">
        <v>12</v>
      </c>
      <c r="B13" s="8">
        <v>606134721</v>
      </c>
      <c r="C13" s="8">
        <v>248747497</v>
      </c>
      <c r="D13" s="8">
        <v>111591543</v>
      </c>
      <c r="E13" s="4">
        <f t="shared" si="0"/>
        <v>245795681</v>
      </c>
      <c r="F13" s="8">
        <v>16376842</v>
      </c>
      <c r="G13" s="5">
        <f t="shared" si="1"/>
        <v>2.701848521889905E-2</v>
      </c>
      <c r="H13" s="5">
        <f t="shared" si="2"/>
        <v>6.6627867232540994E-2</v>
      </c>
    </row>
    <row r="14" spans="1:8" ht="12" customHeight="1">
      <c r="A14" s="131" t="s">
        <v>109</v>
      </c>
      <c r="B14" s="8">
        <v>47811128</v>
      </c>
      <c r="C14" s="8">
        <v>22083189</v>
      </c>
      <c r="D14" s="8">
        <v>3361526</v>
      </c>
      <c r="E14" s="4">
        <f t="shared" si="0"/>
        <v>22366413</v>
      </c>
      <c r="F14" s="8">
        <v>0</v>
      </c>
      <c r="G14" s="5">
        <f t="shared" si="1"/>
        <v>0</v>
      </c>
      <c r="H14" s="5">
        <f t="shared" si="2"/>
        <v>0</v>
      </c>
    </row>
    <row r="15" spans="1:8" ht="12" customHeight="1">
      <c r="A15" s="46" t="s">
        <v>162</v>
      </c>
      <c r="B15" s="8">
        <v>17352145</v>
      </c>
      <c r="C15" s="8">
        <v>5748532</v>
      </c>
      <c r="D15" s="8">
        <v>7833221</v>
      </c>
      <c r="E15" s="4">
        <f t="shared" si="0"/>
        <v>3770392</v>
      </c>
      <c r="F15" s="8">
        <v>315582</v>
      </c>
      <c r="G15" s="5">
        <f t="shared" si="1"/>
        <v>1.8186915796289161E-2</v>
      </c>
      <c r="H15" s="5">
        <f t="shared" si="2"/>
        <v>8.370005028654845E-2</v>
      </c>
    </row>
    <row r="16" spans="1:8" ht="12" customHeight="1">
      <c r="A16" s="2" t="s">
        <v>13</v>
      </c>
      <c r="B16" s="8">
        <v>675971965</v>
      </c>
      <c r="C16" s="8">
        <v>316010935</v>
      </c>
      <c r="D16" s="8">
        <v>47462392</v>
      </c>
      <c r="E16" s="4">
        <f t="shared" si="0"/>
        <v>312498638</v>
      </c>
      <c r="F16" s="8">
        <v>10190566</v>
      </c>
      <c r="G16" s="5">
        <f t="shared" si="1"/>
        <v>1.5075426981650045E-2</v>
      </c>
      <c r="H16" s="5">
        <f t="shared" si="2"/>
        <v>3.2609953327220581E-2</v>
      </c>
    </row>
    <row r="17" spans="1:8" ht="12" customHeight="1">
      <c r="A17" s="2" t="s">
        <v>14</v>
      </c>
      <c r="B17" s="8">
        <v>983689597</v>
      </c>
      <c r="C17" s="8">
        <v>403088304</v>
      </c>
      <c r="D17" s="8">
        <v>44772519</v>
      </c>
      <c r="E17" s="4">
        <f t="shared" si="0"/>
        <v>535828774</v>
      </c>
      <c r="F17" s="8">
        <v>15447473</v>
      </c>
      <c r="G17" s="5">
        <f t="shared" si="1"/>
        <v>1.5703605128193705E-2</v>
      </c>
      <c r="H17" s="5">
        <f t="shared" si="2"/>
        <v>2.8829121819426592E-2</v>
      </c>
    </row>
    <row r="18" spans="1:8" ht="12" customHeight="1">
      <c r="A18" s="2" t="s">
        <v>163</v>
      </c>
      <c r="B18" s="8">
        <v>40926217</v>
      </c>
      <c r="C18" s="8">
        <v>23993255</v>
      </c>
      <c r="D18" s="8">
        <v>3112762</v>
      </c>
      <c r="E18" s="4">
        <f t="shared" si="0"/>
        <v>13820200</v>
      </c>
      <c r="F18" s="8">
        <v>32114</v>
      </c>
      <c r="G18" s="5">
        <f t="shared" si="1"/>
        <v>7.8468039203330225E-4</v>
      </c>
      <c r="H18" s="5">
        <f t="shared" si="2"/>
        <v>2.3237000911708948E-3</v>
      </c>
    </row>
    <row r="19" spans="1:8" ht="12" customHeight="1">
      <c r="A19" s="2" t="s">
        <v>164</v>
      </c>
      <c r="B19" s="8">
        <v>124484099</v>
      </c>
      <c r="C19" s="8">
        <v>33498915</v>
      </c>
      <c r="D19" s="8">
        <v>14451010</v>
      </c>
      <c r="E19" s="4">
        <f t="shared" si="0"/>
        <v>76534174</v>
      </c>
      <c r="F19" s="8">
        <v>3082887</v>
      </c>
      <c r="G19" s="5">
        <f t="shared" si="1"/>
        <v>2.4765307575548262E-2</v>
      </c>
      <c r="H19" s="5">
        <f t="shared" si="2"/>
        <v>4.0281182103043274E-2</v>
      </c>
    </row>
    <row r="20" spans="1:8" ht="12" customHeight="1">
      <c r="A20" s="2" t="s">
        <v>16</v>
      </c>
      <c r="B20" s="8">
        <v>780534741</v>
      </c>
      <c r="C20" s="8">
        <v>209414948</v>
      </c>
      <c r="D20" s="8">
        <v>117709935</v>
      </c>
      <c r="E20" s="4">
        <f t="shared" si="0"/>
        <v>453409858</v>
      </c>
      <c r="F20" s="8">
        <v>27002976</v>
      </c>
      <c r="G20" s="5">
        <f t="shared" si="1"/>
        <v>3.4595482534710134E-2</v>
      </c>
      <c r="H20" s="5">
        <f t="shared" si="2"/>
        <v>5.9555335031996594E-2</v>
      </c>
    </row>
    <row r="21" spans="1:8" ht="12" customHeight="1">
      <c r="A21" s="131" t="s">
        <v>66</v>
      </c>
      <c r="B21" s="8">
        <v>489215064</v>
      </c>
      <c r="C21" s="8">
        <v>126839469</v>
      </c>
      <c r="D21" s="8">
        <v>59344660</v>
      </c>
      <c r="E21" s="4">
        <f t="shared" si="0"/>
        <v>303030935</v>
      </c>
      <c r="F21" s="8">
        <v>5535358</v>
      </c>
      <c r="G21" s="5">
        <f t="shared" si="1"/>
        <v>1.1314774231890782E-2</v>
      </c>
      <c r="H21" s="5">
        <f t="shared" si="2"/>
        <v>1.8266643304915387E-2</v>
      </c>
    </row>
    <row r="22" spans="1:8" ht="12" customHeight="1">
      <c r="A22" s="2" t="s">
        <v>80</v>
      </c>
      <c r="B22" s="8">
        <v>1262261143</v>
      </c>
      <c r="C22" s="8">
        <v>18779153</v>
      </c>
      <c r="D22" s="8">
        <v>573179348</v>
      </c>
      <c r="E22" s="4">
        <f t="shared" si="0"/>
        <v>670302642</v>
      </c>
      <c r="F22" s="8">
        <v>21923982</v>
      </c>
      <c r="G22" s="5">
        <f t="shared" si="1"/>
        <v>1.7368816367026519E-2</v>
      </c>
      <c r="H22" s="5">
        <f t="shared" si="2"/>
        <v>3.2707587030516287E-2</v>
      </c>
    </row>
    <row r="23" spans="1:8" ht="12" customHeight="1">
      <c r="A23" s="131" t="s">
        <v>70</v>
      </c>
      <c r="B23" s="8">
        <v>27841293</v>
      </c>
      <c r="C23" s="8">
        <v>9764484</v>
      </c>
      <c r="D23" s="8">
        <v>1996873</v>
      </c>
      <c r="E23" s="4">
        <f t="shared" si="0"/>
        <v>16079936</v>
      </c>
      <c r="F23" s="8">
        <v>561214</v>
      </c>
      <c r="G23" s="5">
        <f t="shared" si="1"/>
        <v>2.0157612651107836E-2</v>
      </c>
      <c r="H23" s="5">
        <f t="shared" si="2"/>
        <v>3.4901507070674909E-2</v>
      </c>
    </row>
    <row r="24" spans="1:8" ht="12" customHeight="1">
      <c r="A24" s="131" t="s">
        <v>165</v>
      </c>
      <c r="B24" s="8">
        <v>39345042</v>
      </c>
      <c r="C24" s="8">
        <v>11063536</v>
      </c>
      <c r="D24" s="8">
        <v>1894233</v>
      </c>
      <c r="E24" s="4">
        <f t="shared" si="0"/>
        <v>26387273</v>
      </c>
      <c r="F24" s="8">
        <v>595494.59</v>
      </c>
      <c r="G24" s="5">
        <f t="shared" si="1"/>
        <v>1.5135187554253976E-2</v>
      </c>
      <c r="H24" s="5">
        <f t="shared" si="2"/>
        <v>2.2567492669666924E-2</v>
      </c>
    </row>
    <row r="25" spans="1:8" ht="12" customHeight="1">
      <c r="A25" s="2" t="s">
        <v>166</v>
      </c>
      <c r="B25" s="8">
        <v>2953492602</v>
      </c>
      <c r="C25" s="8">
        <v>956731232</v>
      </c>
      <c r="D25" s="8">
        <v>385385465</v>
      </c>
      <c r="E25" s="4">
        <f t="shared" si="0"/>
        <v>1611375905</v>
      </c>
      <c r="F25" s="8">
        <v>52480697</v>
      </c>
      <c r="G25" s="5">
        <f t="shared" si="1"/>
        <v>1.7769029441435519E-2</v>
      </c>
      <c r="H25" s="5">
        <f t="shared" si="2"/>
        <v>3.2568872872652269E-2</v>
      </c>
    </row>
    <row r="26" spans="1:8" ht="12" customHeight="1">
      <c r="A26" s="131" t="s">
        <v>81</v>
      </c>
      <c r="B26" s="8">
        <v>1168261148</v>
      </c>
      <c r="C26" s="8">
        <v>592040377</v>
      </c>
      <c r="D26" s="8">
        <v>95486688</v>
      </c>
      <c r="E26" s="4">
        <f t="shared" si="0"/>
        <v>480734083</v>
      </c>
      <c r="F26" s="8">
        <v>27700071</v>
      </c>
      <c r="G26" s="5">
        <f t="shared" si="1"/>
        <v>2.371051288268982E-2</v>
      </c>
      <c r="H26" s="5">
        <f t="shared" si="2"/>
        <v>5.7620360152412994E-2</v>
      </c>
    </row>
    <row r="27" spans="1:8" ht="12" customHeight="1">
      <c r="A27" s="2" t="s">
        <v>17</v>
      </c>
      <c r="B27" s="8">
        <v>1508920679</v>
      </c>
      <c r="C27" s="8">
        <v>445483977</v>
      </c>
      <c r="D27" s="8">
        <v>256177217</v>
      </c>
      <c r="E27" s="4">
        <f t="shared" si="0"/>
        <v>807259485</v>
      </c>
      <c r="F27" s="8">
        <v>34355735</v>
      </c>
      <c r="G27" s="5">
        <f t="shared" si="1"/>
        <v>2.2768416841346766E-2</v>
      </c>
      <c r="H27" s="5">
        <f t="shared" si="2"/>
        <v>4.2558477959537384E-2</v>
      </c>
    </row>
    <row r="28" spans="1:8" ht="12" customHeight="1">
      <c r="A28" s="2" t="s">
        <v>18</v>
      </c>
      <c r="B28" s="8">
        <v>1137989278</v>
      </c>
      <c r="C28" s="8">
        <v>381453722</v>
      </c>
      <c r="D28" s="8">
        <v>170717842</v>
      </c>
      <c r="E28" s="4">
        <f t="shared" si="0"/>
        <v>585817714</v>
      </c>
      <c r="F28" s="8">
        <v>18227017</v>
      </c>
      <c r="G28" s="5">
        <f t="shared" si="1"/>
        <v>1.6016861803859632E-2</v>
      </c>
      <c r="H28" s="5">
        <f t="shared" si="2"/>
        <v>3.1113803089948898E-2</v>
      </c>
    </row>
    <row r="29" spans="1:8" ht="12" customHeight="1">
      <c r="A29" s="2" t="s">
        <v>19</v>
      </c>
      <c r="B29" s="8">
        <v>1625644725</v>
      </c>
      <c r="C29" s="8">
        <v>633581253</v>
      </c>
      <c r="D29" s="8">
        <v>60287451</v>
      </c>
      <c r="E29" s="4">
        <f t="shared" si="0"/>
        <v>931776021</v>
      </c>
      <c r="F29" s="8">
        <v>20928263</v>
      </c>
      <c r="G29" s="5">
        <f t="shared" si="1"/>
        <v>1.2873823337999021E-2</v>
      </c>
      <c r="H29" s="5">
        <f t="shared" si="2"/>
        <v>2.2460615564606809E-2</v>
      </c>
    </row>
    <row r="30" spans="1:8" ht="12" customHeight="1">
      <c r="A30" s="7"/>
      <c r="B30" s="8"/>
      <c r="C30" s="8"/>
      <c r="D30" s="8"/>
      <c r="E30" s="4"/>
      <c r="F30" s="8"/>
      <c r="G30" s="5"/>
      <c r="H30" s="5"/>
    </row>
    <row r="31" spans="1:8" ht="12" customHeight="1">
      <c r="A31" s="13" t="s">
        <v>20</v>
      </c>
      <c r="B31" s="133">
        <f>SUM(B9:B29)</f>
        <v>16466925626</v>
      </c>
      <c r="C31" s="133">
        <f>SUM(C9:C29)</f>
        <v>5307241160</v>
      </c>
      <c r="D31" s="133">
        <f>SUM(D9:D29)</f>
        <v>2427980727</v>
      </c>
      <c r="E31" s="133">
        <f>SUM(E9:E29)</f>
        <v>8731703739</v>
      </c>
      <c r="F31" s="133">
        <f>SUM(F9:F29)</f>
        <v>466047244.58999997</v>
      </c>
      <c r="G31" s="134">
        <f>F31/B31</f>
        <v>2.8302019161011299E-2</v>
      </c>
      <c r="H31" s="134">
        <f>F31/E31</f>
        <v>5.3374147648689481E-2</v>
      </c>
    </row>
    <row r="32" spans="1:8" ht="12" customHeight="1">
      <c r="A32" s="7"/>
      <c r="B32" s="4"/>
      <c r="C32" s="4"/>
      <c r="D32" s="4"/>
      <c r="E32" s="4"/>
      <c r="F32" s="4"/>
      <c r="G32" s="7"/>
      <c r="H32" s="7"/>
    </row>
    <row r="33" spans="1:8" ht="12" customHeight="1">
      <c r="A33" s="17" t="s">
        <v>107</v>
      </c>
      <c r="B33" s="10"/>
      <c r="C33" s="4"/>
      <c r="D33" s="4"/>
      <c r="E33" s="4"/>
      <c r="F33" s="4"/>
      <c r="G33" s="7"/>
      <c r="H33" s="7"/>
    </row>
    <row r="34" spans="1:8" ht="12" customHeight="1">
      <c r="A34" s="2" t="s">
        <v>21</v>
      </c>
      <c r="B34" s="8">
        <v>90204254</v>
      </c>
      <c r="C34" s="8">
        <v>33734905</v>
      </c>
      <c r="D34" s="8">
        <v>17791822</v>
      </c>
      <c r="E34" s="4">
        <f t="shared" ref="E34:E52" si="3">B34-C34-D34</f>
        <v>38677527</v>
      </c>
      <c r="F34" s="8">
        <v>1693764</v>
      </c>
      <c r="G34" s="5">
        <f t="shared" ref="G34:G52" si="4">F34/B34</f>
        <v>1.8776985839270951E-2</v>
      </c>
      <c r="H34" s="5">
        <f t="shared" ref="H34:H52" si="5">F34/E34</f>
        <v>4.3791941506498074E-2</v>
      </c>
    </row>
    <row r="35" spans="1:8" s="135" customFormat="1" ht="12" customHeight="1">
      <c r="A35" s="2" t="s">
        <v>122</v>
      </c>
      <c r="B35" s="8">
        <v>23618535</v>
      </c>
      <c r="C35" s="8">
        <v>6981866</v>
      </c>
      <c r="D35" s="8">
        <v>4537584</v>
      </c>
      <c r="E35" s="4">
        <f t="shared" si="3"/>
        <v>12099085</v>
      </c>
      <c r="F35" s="8">
        <v>279525</v>
      </c>
      <c r="G35" s="5">
        <f t="shared" si="4"/>
        <v>1.1834984684697845E-2</v>
      </c>
      <c r="H35" s="5">
        <f t="shared" si="5"/>
        <v>2.3102986713458083E-2</v>
      </c>
    </row>
    <row r="36" spans="1:8" ht="12" customHeight="1">
      <c r="A36" s="2" t="s">
        <v>22</v>
      </c>
      <c r="B36" s="8">
        <v>1004517251</v>
      </c>
      <c r="C36" s="8">
        <v>502506525</v>
      </c>
      <c r="D36" s="8">
        <v>127325161</v>
      </c>
      <c r="E36" s="4">
        <f t="shared" si="3"/>
        <v>374685565</v>
      </c>
      <c r="F36" s="8">
        <v>17966561</v>
      </c>
      <c r="G36" s="5">
        <f t="shared" si="4"/>
        <v>1.7885766503376855E-2</v>
      </c>
      <c r="H36" s="5">
        <f t="shared" si="5"/>
        <v>4.7951035957309963E-2</v>
      </c>
    </row>
    <row r="37" spans="1:8" ht="12" customHeight="1">
      <c r="A37" s="2" t="s">
        <v>23</v>
      </c>
      <c r="B37" s="8">
        <v>159831089</v>
      </c>
      <c r="C37" s="8">
        <v>60176821</v>
      </c>
      <c r="D37" s="8">
        <v>8332544</v>
      </c>
      <c r="E37" s="4">
        <f t="shared" si="3"/>
        <v>91321724</v>
      </c>
      <c r="F37" s="8">
        <v>1796029</v>
      </c>
      <c r="G37" s="5">
        <f t="shared" si="4"/>
        <v>1.1237044127253615E-2</v>
      </c>
      <c r="H37" s="5">
        <f t="shared" si="5"/>
        <v>1.9667050963689647E-2</v>
      </c>
    </row>
    <row r="38" spans="1:8" ht="12" customHeight="1">
      <c r="A38" s="2" t="s">
        <v>101</v>
      </c>
      <c r="B38" s="8">
        <v>119568605</v>
      </c>
      <c r="C38" s="8">
        <v>60183248</v>
      </c>
      <c r="D38" s="8">
        <v>15133565</v>
      </c>
      <c r="E38" s="4">
        <f t="shared" si="3"/>
        <v>44251792</v>
      </c>
      <c r="F38" s="8">
        <v>5773552</v>
      </c>
      <c r="G38" s="5">
        <f t="shared" si="4"/>
        <v>4.8286521365704653E-2</v>
      </c>
      <c r="H38" s="5">
        <f t="shared" si="5"/>
        <v>0.13047046772704707</v>
      </c>
    </row>
    <row r="39" spans="1:8" ht="12" customHeight="1">
      <c r="A39" s="2" t="s">
        <v>24</v>
      </c>
      <c r="B39" s="8">
        <v>475164387</v>
      </c>
      <c r="C39" s="8">
        <v>0</v>
      </c>
      <c r="D39" s="8">
        <v>242265825</v>
      </c>
      <c r="E39" s="4">
        <f t="shared" si="3"/>
        <v>232898562</v>
      </c>
      <c r="F39" s="8">
        <v>3364140</v>
      </c>
      <c r="G39" s="5">
        <f t="shared" si="4"/>
        <v>7.079949785883259E-3</v>
      </c>
      <c r="H39" s="5">
        <f t="shared" si="5"/>
        <v>1.4444657670320866E-2</v>
      </c>
    </row>
    <row r="40" spans="1:8" ht="12" customHeight="1">
      <c r="A40" s="2" t="s">
        <v>112</v>
      </c>
      <c r="B40" s="8">
        <v>1082656945</v>
      </c>
      <c r="C40" s="8">
        <v>450451214</v>
      </c>
      <c r="D40" s="8">
        <v>140129284</v>
      </c>
      <c r="E40" s="4">
        <f t="shared" si="3"/>
        <v>492076447</v>
      </c>
      <c r="F40" s="8">
        <v>26146248</v>
      </c>
      <c r="G40" s="5">
        <f t="shared" si="4"/>
        <v>2.4150076458429776E-2</v>
      </c>
      <c r="H40" s="5">
        <f t="shared" si="5"/>
        <v>5.3134524441077344E-2</v>
      </c>
    </row>
    <row r="41" spans="1:8" ht="12" customHeight="1">
      <c r="A41" s="2" t="s">
        <v>113</v>
      </c>
      <c r="B41" s="8">
        <v>224468520</v>
      </c>
      <c r="C41" s="8">
        <v>123017698</v>
      </c>
      <c r="D41" s="8">
        <v>26106228</v>
      </c>
      <c r="E41" s="4">
        <f t="shared" si="3"/>
        <v>75344594</v>
      </c>
      <c r="F41" s="8">
        <v>3429849</v>
      </c>
      <c r="G41" s="5">
        <f t="shared" si="4"/>
        <v>1.5279866415121373E-2</v>
      </c>
      <c r="H41" s="5">
        <f t="shared" si="5"/>
        <v>4.5522164470087924E-2</v>
      </c>
    </row>
    <row r="42" spans="1:8" ht="12" customHeight="1">
      <c r="A42" s="2" t="s">
        <v>83</v>
      </c>
      <c r="B42" s="8">
        <v>831178523</v>
      </c>
      <c r="C42" s="8">
        <v>401524970</v>
      </c>
      <c r="D42" s="8">
        <v>121174955</v>
      </c>
      <c r="E42" s="4">
        <f t="shared" si="3"/>
        <v>308478598</v>
      </c>
      <c r="F42" s="8">
        <v>21728335</v>
      </c>
      <c r="G42" s="5">
        <f t="shared" si="4"/>
        <v>2.6141598223177381E-2</v>
      </c>
      <c r="H42" s="5">
        <f t="shared" si="5"/>
        <v>7.0437090744298575E-2</v>
      </c>
    </row>
    <row r="43" spans="1:8" ht="12" customHeight="1">
      <c r="A43" s="2" t="s">
        <v>167</v>
      </c>
      <c r="B43" s="8">
        <v>1526395634</v>
      </c>
      <c r="C43" s="8">
        <v>625218214</v>
      </c>
      <c r="D43" s="8">
        <v>215213970</v>
      </c>
      <c r="E43" s="4">
        <f t="shared" si="3"/>
        <v>685963450</v>
      </c>
      <c r="F43" s="8">
        <v>69834278</v>
      </c>
      <c r="G43" s="5">
        <f t="shared" si="4"/>
        <v>4.5751099154414901E-2</v>
      </c>
      <c r="H43" s="5">
        <f t="shared" si="5"/>
        <v>0.10180466320763883</v>
      </c>
    </row>
    <row r="44" spans="1:8" ht="12" customHeight="1">
      <c r="A44" s="131" t="s">
        <v>103</v>
      </c>
      <c r="B44" s="8">
        <v>398484509</v>
      </c>
      <c r="C44" s="8">
        <v>141837439</v>
      </c>
      <c r="D44" s="8">
        <v>37294457</v>
      </c>
      <c r="E44" s="4">
        <f t="shared" si="3"/>
        <v>219352613</v>
      </c>
      <c r="F44" s="8">
        <v>10340000</v>
      </c>
      <c r="G44" s="5">
        <f t="shared" si="4"/>
        <v>2.5948311079766466E-2</v>
      </c>
      <c r="H44" s="5">
        <f t="shared" si="5"/>
        <v>4.7138713592620847E-2</v>
      </c>
    </row>
    <row r="45" spans="1:8" ht="12" customHeight="1">
      <c r="A45" s="2" t="s">
        <v>25</v>
      </c>
      <c r="B45" s="8">
        <v>604518928</v>
      </c>
      <c r="C45" s="8">
        <v>191631374</v>
      </c>
      <c r="D45" s="8">
        <v>132512013</v>
      </c>
      <c r="E45" s="4">
        <f t="shared" si="3"/>
        <v>280375541</v>
      </c>
      <c r="F45" s="8">
        <v>25493993</v>
      </c>
      <c r="G45" s="5">
        <f t="shared" si="4"/>
        <v>4.217236519680985E-2</v>
      </c>
      <c r="H45" s="5">
        <f t="shared" si="5"/>
        <v>9.092802071490251E-2</v>
      </c>
    </row>
    <row r="46" spans="1:8" ht="12" customHeight="1">
      <c r="A46" s="2" t="s">
        <v>26</v>
      </c>
      <c r="B46" s="8">
        <v>2069307968</v>
      </c>
      <c r="C46" s="8">
        <v>658742330</v>
      </c>
      <c r="D46" s="8">
        <v>327392946</v>
      </c>
      <c r="E46" s="4">
        <f t="shared" si="3"/>
        <v>1083172692</v>
      </c>
      <c r="F46" s="8">
        <v>48259898</v>
      </c>
      <c r="G46" s="5">
        <f t="shared" si="4"/>
        <v>2.3321757199168142E-2</v>
      </c>
      <c r="H46" s="5">
        <f t="shared" si="5"/>
        <v>4.4554204843266117E-2</v>
      </c>
    </row>
    <row r="47" spans="1:8" ht="12" customHeight="1">
      <c r="A47" s="131" t="s">
        <v>75</v>
      </c>
      <c r="B47" s="8">
        <v>610975379</v>
      </c>
      <c r="C47" s="8">
        <v>253802651</v>
      </c>
      <c r="D47" s="8">
        <v>102566142</v>
      </c>
      <c r="E47" s="4">
        <f t="shared" si="3"/>
        <v>254606586</v>
      </c>
      <c r="F47" s="8">
        <v>7128024</v>
      </c>
      <c r="G47" s="5">
        <f t="shared" si="4"/>
        <v>1.1666630514091468E-2</v>
      </c>
      <c r="H47" s="5">
        <f t="shared" si="5"/>
        <v>2.7996227874482398E-2</v>
      </c>
    </row>
    <row r="48" spans="1:8" ht="12" customHeight="1">
      <c r="A48" s="2" t="s">
        <v>104</v>
      </c>
      <c r="B48" s="8">
        <v>595597844</v>
      </c>
      <c r="C48" s="8">
        <v>266644294</v>
      </c>
      <c r="D48" s="8">
        <v>91151869</v>
      </c>
      <c r="E48" s="4">
        <f t="shared" si="3"/>
        <v>237801681</v>
      </c>
      <c r="F48" s="8">
        <v>23321992</v>
      </c>
      <c r="G48" s="5">
        <f t="shared" si="4"/>
        <v>3.915728076409894E-2</v>
      </c>
      <c r="H48" s="5">
        <f t="shared" si="5"/>
        <v>9.807328485621597E-2</v>
      </c>
    </row>
    <row r="49" spans="1:8" ht="12" customHeight="1">
      <c r="A49" s="2" t="s">
        <v>65</v>
      </c>
      <c r="B49" s="8">
        <v>2119420650</v>
      </c>
      <c r="C49" s="8">
        <v>744523290</v>
      </c>
      <c r="D49" s="8">
        <v>352876021</v>
      </c>
      <c r="E49" s="4">
        <f t="shared" si="3"/>
        <v>1022021339</v>
      </c>
      <c r="F49" s="8">
        <v>55655833</v>
      </c>
      <c r="G49" s="5">
        <f t="shared" si="4"/>
        <v>2.6259927683539366E-2</v>
      </c>
      <c r="H49" s="5">
        <f t="shared" si="5"/>
        <v>5.4456625195768049E-2</v>
      </c>
    </row>
    <row r="50" spans="1:8" ht="12" customHeight="1">
      <c r="A50" s="131" t="s">
        <v>76</v>
      </c>
      <c r="B50" s="8">
        <v>79498606</v>
      </c>
      <c r="C50" s="8">
        <v>28959388</v>
      </c>
      <c r="D50" s="8">
        <v>11665691</v>
      </c>
      <c r="E50" s="4">
        <f t="shared" si="3"/>
        <v>38873527</v>
      </c>
      <c r="F50" s="8">
        <v>2821708</v>
      </c>
      <c r="G50" s="5">
        <f t="shared" si="4"/>
        <v>3.5493804759293514E-2</v>
      </c>
      <c r="H50" s="5">
        <f t="shared" si="5"/>
        <v>7.2586878983221664E-2</v>
      </c>
    </row>
    <row r="51" spans="1:8" ht="12" customHeight="1">
      <c r="A51" s="2" t="s">
        <v>27</v>
      </c>
      <c r="B51" s="8">
        <v>103400951</v>
      </c>
      <c r="C51" s="8">
        <v>29536194</v>
      </c>
      <c r="D51" s="8">
        <v>14235168</v>
      </c>
      <c r="E51" s="4">
        <f t="shared" si="3"/>
        <v>59629589</v>
      </c>
      <c r="F51" s="8">
        <v>3052901</v>
      </c>
      <c r="G51" s="5">
        <f t="shared" si="4"/>
        <v>2.9524883189904125E-2</v>
      </c>
      <c r="H51" s="5">
        <f t="shared" si="5"/>
        <v>5.1197753517972427E-2</v>
      </c>
    </row>
    <row r="52" spans="1:8" ht="12" customHeight="1">
      <c r="A52" s="2" t="s">
        <v>28</v>
      </c>
      <c r="B52" s="8">
        <v>174193662</v>
      </c>
      <c r="C52" s="8">
        <v>76623611</v>
      </c>
      <c r="D52" s="8">
        <v>14092557</v>
      </c>
      <c r="E52" s="4">
        <f t="shared" si="3"/>
        <v>83477494</v>
      </c>
      <c r="F52" s="8">
        <v>3243845</v>
      </c>
      <c r="G52" s="5">
        <f t="shared" si="4"/>
        <v>1.8622061002426138E-2</v>
      </c>
      <c r="H52" s="5">
        <f t="shared" si="5"/>
        <v>3.8858916871654055E-2</v>
      </c>
    </row>
    <row r="53" spans="1:8" ht="12" customHeight="1">
      <c r="A53" s="2"/>
      <c r="B53" s="24"/>
      <c r="C53" s="24"/>
      <c r="D53" s="24"/>
      <c r="E53" s="4"/>
      <c r="F53" s="25"/>
      <c r="G53" s="5"/>
      <c r="H53" s="5"/>
    </row>
    <row r="54" spans="1:8" ht="12" customHeight="1">
      <c r="A54" s="13" t="s">
        <v>29</v>
      </c>
      <c r="B54" s="133">
        <f>SUM(B34:B52)</f>
        <v>12293002240</v>
      </c>
      <c r="C54" s="133">
        <f>SUM(C34:C52)</f>
        <v>4656096032</v>
      </c>
      <c r="D54" s="133">
        <f>SUM(D34:D52)</f>
        <v>2001797802</v>
      </c>
      <c r="E54" s="133">
        <f>SUM(E34:E52)</f>
        <v>5635108406</v>
      </c>
      <c r="F54" s="133">
        <f>SUM(F34:F52)</f>
        <v>331330475</v>
      </c>
      <c r="G54" s="134">
        <f>F54/B54</f>
        <v>2.6952771058797106E-2</v>
      </c>
      <c r="H54" s="134">
        <f>F54/E54</f>
        <v>5.8797533450681234E-2</v>
      </c>
    </row>
    <row r="55" spans="1:8" ht="12.75" customHeight="1">
      <c r="A55" s="131"/>
      <c r="B55" s="4"/>
      <c r="C55" s="4"/>
      <c r="D55" s="4"/>
      <c r="E55" s="4"/>
      <c r="F55" s="4"/>
      <c r="G55" s="5"/>
      <c r="H55" s="5"/>
    </row>
    <row r="56" spans="1:8" ht="13.2">
      <c r="A56" s="374" t="s">
        <v>69</v>
      </c>
      <c r="B56" s="374"/>
      <c r="C56" s="374"/>
      <c r="D56" s="374"/>
      <c r="E56" s="374"/>
      <c r="F56" s="374"/>
      <c r="G56" s="374"/>
      <c r="H56" s="374"/>
    </row>
    <row r="57" spans="1:8" ht="12" customHeight="1">
      <c r="A57" s="376" t="s">
        <v>168</v>
      </c>
      <c r="B57" s="376"/>
      <c r="C57" s="376"/>
      <c r="D57" s="376"/>
      <c r="E57" s="376"/>
      <c r="F57" s="376"/>
      <c r="G57" s="376"/>
      <c r="H57" s="376"/>
    </row>
    <row r="58" spans="1:8" ht="12" customHeight="1">
      <c r="A58" s="377" t="s">
        <v>1</v>
      </c>
      <c r="B58" s="377"/>
      <c r="C58" s="377"/>
      <c r="D58" s="377"/>
      <c r="E58" s="377"/>
      <c r="F58" s="377"/>
      <c r="G58" s="377"/>
      <c r="H58" s="377"/>
    </row>
    <row r="59" spans="1:8" ht="12" customHeight="1">
      <c r="A59" s="11"/>
      <c r="B59" s="378" t="s">
        <v>90</v>
      </c>
      <c r="C59" s="378" t="s">
        <v>91</v>
      </c>
      <c r="D59" s="378" t="s">
        <v>161</v>
      </c>
      <c r="E59" s="378" t="s">
        <v>93</v>
      </c>
      <c r="F59" s="380" t="s">
        <v>2</v>
      </c>
      <c r="G59" s="380"/>
      <c r="H59" s="380"/>
    </row>
    <row r="60" spans="1:8" ht="12" customHeight="1">
      <c r="A60" s="11"/>
      <c r="B60" s="382"/>
      <c r="C60" s="382"/>
      <c r="D60" s="382" t="s">
        <v>4</v>
      </c>
      <c r="E60" s="382"/>
      <c r="F60" s="378" t="s">
        <v>94</v>
      </c>
      <c r="G60" s="378" t="s">
        <v>95</v>
      </c>
      <c r="H60" s="378" t="s">
        <v>96</v>
      </c>
    </row>
    <row r="61" spans="1:8" ht="12" customHeight="1">
      <c r="A61" s="11"/>
      <c r="B61" s="382"/>
      <c r="C61" s="382"/>
      <c r="D61" s="382" t="s">
        <v>5</v>
      </c>
      <c r="E61" s="382" t="s">
        <v>6</v>
      </c>
      <c r="F61" s="378"/>
      <c r="G61" s="378"/>
      <c r="H61" s="378"/>
    </row>
    <row r="62" spans="1:8" ht="12" customHeight="1">
      <c r="A62" s="12" t="s">
        <v>74</v>
      </c>
      <c r="B62" s="382"/>
      <c r="C62" s="382"/>
      <c r="D62" s="382" t="s">
        <v>7</v>
      </c>
      <c r="E62" s="382" t="s">
        <v>7</v>
      </c>
      <c r="F62" s="378"/>
      <c r="G62" s="378"/>
      <c r="H62" s="378"/>
    </row>
    <row r="63" spans="1:8" ht="12" customHeight="1">
      <c r="A63" s="16" t="s">
        <v>79</v>
      </c>
      <c r="B63" s="4"/>
      <c r="C63" s="4"/>
      <c r="D63" s="4"/>
      <c r="E63" s="4"/>
      <c r="F63" s="4"/>
      <c r="G63" s="7"/>
      <c r="H63" s="7"/>
    </row>
    <row r="64" spans="1:8" ht="12" customHeight="1">
      <c r="A64" s="2" t="s">
        <v>30</v>
      </c>
      <c r="B64" s="8">
        <v>307912014</v>
      </c>
      <c r="C64" s="8">
        <v>118098673</v>
      </c>
      <c r="D64" s="8">
        <v>22209070</v>
      </c>
      <c r="E64" s="4">
        <f t="shared" ref="E64:E77" si="6">B64-C64-D64</f>
        <v>167604271</v>
      </c>
      <c r="F64" s="9">
        <v>1891724</v>
      </c>
      <c r="G64" s="5">
        <f t="shared" ref="G64:G77" si="7">F64/B64</f>
        <v>6.1437161071604043E-3</v>
      </c>
      <c r="H64" s="5">
        <f t="shared" ref="H64:H77" si="8">F64/E64</f>
        <v>1.1286848412114749E-2</v>
      </c>
    </row>
    <row r="65" spans="1:8" ht="12" customHeight="1">
      <c r="A65" s="2" t="s">
        <v>31</v>
      </c>
      <c r="B65" s="8">
        <v>330455375</v>
      </c>
      <c r="C65" s="8">
        <v>134506657</v>
      </c>
      <c r="D65" s="8">
        <v>60035711</v>
      </c>
      <c r="E65" s="4">
        <f t="shared" si="6"/>
        <v>135913007</v>
      </c>
      <c r="F65" s="9">
        <v>3080404</v>
      </c>
      <c r="G65" s="5">
        <f t="shared" si="7"/>
        <v>9.321694343752164E-3</v>
      </c>
      <c r="H65" s="5">
        <f t="shared" si="8"/>
        <v>2.2664526876371736E-2</v>
      </c>
    </row>
    <row r="66" spans="1:8" ht="12" customHeight="1">
      <c r="A66" s="2" t="s">
        <v>97</v>
      </c>
      <c r="B66" s="8">
        <v>28509705</v>
      </c>
      <c r="C66" s="8">
        <v>12144199</v>
      </c>
      <c r="D66" s="8">
        <v>5402541</v>
      </c>
      <c r="E66" s="4">
        <f t="shared" si="6"/>
        <v>10962965</v>
      </c>
      <c r="F66" s="9">
        <v>475111</v>
      </c>
      <c r="G66" s="5">
        <f t="shared" si="7"/>
        <v>1.6664886571081672E-2</v>
      </c>
      <c r="H66" s="5">
        <f t="shared" si="8"/>
        <v>4.3337819650067291E-2</v>
      </c>
    </row>
    <row r="67" spans="1:8" ht="12" customHeight="1">
      <c r="A67" s="131" t="s">
        <v>78</v>
      </c>
      <c r="B67" s="8">
        <v>457943415</v>
      </c>
      <c r="C67" s="8">
        <v>147223424</v>
      </c>
      <c r="D67" s="8">
        <v>108171468</v>
      </c>
      <c r="E67" s="4">
        <f t="shared" si="6"/>
        <v>202548523</v>
      </c>
      <c r="F67" s="9">
        <v>29608459</v>
      </c>
      <c r="G67" s="5">
        <f t="shared" si="7"/>
        <v>6.4655278425610724E-2</v>
      </c>
      <c r="H67" s="5">
        <f t="shared" si="8"/>
        <v>0.14617958482965585</v>
      </c>
    </row>
    <row r="68" spans="1:8" ht="12" customHeight="1">
      <c r="A68" s="2" t="s">
        <v>110</v>
      </c>
      <c r="B68" s="8">
        <v>21950542</v>
      </c>
      <c r="C68" s="8">
        <v>7897935</v>
      </c>
      <c r="D68" s="8">
        <v>5236065</v>
      </c>
      <c r="E68" s="4">
        <f t="shared" si="6"/>
        <v>8816542</v>
      </c>
      <c r="F68" s="9">
        <v>703347</v>
      </c>
      <c r="G68" s="5">
        <f t="shared" si="7"/>
        <v>3.2042352302735853E-2</v>
      </c>
      <c r="H68" s="5">
        <f t="shared" si="8"/>
        <v>7.9775835015587743E-2</v>
      </c>
    </row>
    <row r="69" spans="1:8" ht="12" customHeight="1">
      <c r="A69" s="2" t="s">
        <v>32</v>
      </c>
      <c r="B69" s="8">
        <v>128227607</v>
      </c>
      <c r="C69" s="8">
        <v>58187412</v>
      </c>
      <c r="D69" s="8">
        <v>28078774</v>
      </c>
      <c r="E69" s="4">
        <f t="shared" si="6"/>
        <v>41961421</v>
      </c>
      <c r="F69" s="9">
        <v>3849795</v>
      </c>
      <c r="G69" s="5">
        <f t="shared" si="7"/>
        <v>3.0023136905299962E-2</v>
      </c>
      <c r="H69" s="5">
        <f t="shared" si="8"/>
        <v>9.1746058838188538E-2</v>
      </c>
    </row>
    <row r="70" spans="1:8" ht="12" customHeight="1">
      <c r="A70" s="2" t="s">
        <v>33</v>
      </c>
      <c r="B70" s="8">
        <v>26258905</v>
      </c>
      <c r="C70" s="8">
        <v>10276499</v>
      </c>
      <c r="D70" s="8">
        <v>3004433</v>
      </c>
      <c r="E70" s="4">
        <f t="shared" si="6"/>
        <v>12977973</v>
      </c>
      <c r="F70" s="9">
        <v>325201</v>
      </c>
      <c r="G70" s="5">
        <f t="shared" si="7"/>
        <v>1.23844082607405E-2</v>
      </c>
      <c r="H70" s="5">
        <f t="shared" si="8"/>
        <v>2.5057919291402442E-2</v>
      </c>
    </row>
    <row r="71" spans="1:8" ht="12" customHeight="1">
      <c r="A71" s="2" t="s">
        <v>123</v>
      </c>
      <c r="B71" s="8">
        <v>30309315</v>
      </c>
      <c r="C71" s="8">
        <v>19354708</v>
      </c>
      <c r="D71" s="8">
        <v>2581276</v>
      </c>
      <c r="E71" s="4">
        <f t="shared" si="6"/>
        <v>8373331</v>
      </c>
      <c r="F71" s="9">
        <v>670220</v>
      </c>
      <c r="G71" s="5">
        <f t="shared" si="7"/>
        <v>2.2112673941987803E-2</v>
      </c>
      <c r="H71" s="5">
        <f t="shared" si="8"/>
        <v>8.0042219756987984E-2</v>
      </c>
    </row>
    <row r="72" spans="1:8" ht="12" customHeight="1">
      <c r="A72" s="2" t="s">
        <v>34</v>
      </c>
      <c r="B72" s="8">
        <v>553584198</v>
      </c>
      <c r="C72" s="8">
        <v>256163538</v>
      </c>
      <c r="D72" s="8">
        <v>109576280</v>
      </c>
      <c r="E72" s="4">
        <f t="shared" si="6"/>
        <v>187844380</v>
      </c>
      <c r="F72" s="9">
        <v>20755734</v>
      </c>
      <c r="G72" s="5">
        <f t="shared" si="7"/>
        <v>3.7493364288552183E-2</v>
      </c>
      <c r="H72" s="5">
        <f t="shared" si="8"/>
        <v>0.1104943038487497</v>
      </c>
    </row>
    <row r="73" spans="1:8" ht="12" customHeight="1">
      <c r="A73" s="2" t="s">
        <v>114</v>
      </c>
      <c r="B73" s="8">
        <v>762859539</v>
      </c>
      <c r="C73" s="8">
        <v>312879485</v>
      </c>
      <c r="D73" s="8">
        <v>133093109</v>
      </c>
      <c r="E73" s="4">
        <f t="shared" si="6"/>
        <v>316886945</v>
      </c>
      <c r="F73" s="9">
        <v>19835169</v>
      </c>
      <c r="G73" s="5">
        <f t="shared" si="7"/>
        <v>2.6001076195496062E-2</v>
      </c>
      <c r="H73" s="5">
        <f t="shared" si="8"/>
        <v>6.2593834529851011E-2</v>
      </c>
    </row>
    <row r="74" spans="1:8" ht="12" customHeight="1">
      <c r="A74" s="2" t="s">
        <v>35</v>
      </c>
      <c r="B74" s="8">
        <v>431239462</v>
      </c>
      <c r="C74" s="8">
        <v>216680618</v>
      </c>
      <c r="D74" s="8">
        <v>69831707</v>
      </c>
      <c r="E74" s="4">
        <f t="shared" si="6"/>
        <v>144727137</v>
      </c>
      <c r="F74" s="9">
        <v>19056383</v>
      </c>
      <c r="G74" s="5">
        <f t="shared" si="7"/>
        <v>4.4189794022143548E-2</v>
      </c>
      <c r="H74" s="5">
        <f t="shared" si="8"/>
        <v>0.13167111154834771</v>
      </c>
    </row>
    <row r="75" spans="1:8" ht="12" customHeight="1">
      <c r="A75" s="2" t="s">
        <v>36</v>
      </c>
      <c r="B75" s="8">
        <v>1283493968</v>
      </c>
      <c r="C75" s="8">
        <v>630570906</v>
      </c>
      <c r="D75" s="8">
        <v>160963573</v>
      </c>
      <c r="E75" s="4">
        <f t="shared" si="6"/>
        <v>491959489</v>
      </c>
      <c r="F75" s="9">
        <v>47656909</v>
      </c>
      <c r="G75" s="5">
        <f t="shared" si="7"/>
        <v>3.7130606133086247E-2</v>
      </c>
      <c r="H75" s="5">
        <f t="shared" si="8"/>
        <v>9.6871612532307513E-2</v>
      </c>
    </row>
    <row r="76" spans="1:8" ht="12" customHeight="1">
      <c r="A76" s="2" t="s">
        <v>37</v>
      </c>
      <c r="B76" s="8">
        <v>25992524</v>
      </c>
      <c r="C76" s="8">
        <v>10258800</v>
      </c>
      <c r="D76" s="8">
        <v>5031568</v>
      </c>
      <c r="E76" s="4">
        <f t="shared" si="6"/>
        <v>10702156</v>
      </c>
      <c r="F76" s="9">
        <v>255123</v>
      </c>
      <c r="G76" s="5">
        <f t="shared" si="7"/>
        <v>9.8152453374670354E-3</v>
      </c>
      <c r="H76" s="5">
        <f t="shared" si="8"/>
        <v>2.3838467688192921E-2</v>
      </c>
    </row>
    <row r="77" spans="1:8" ht="12" customHeight="1">
      <c r="A77" s="2" t="s">
        <v>169</v>
      </c>
      <c r="B77" s="8">
        <v>17308910</v>
      </c>
      <c r="C77" s="8"/>
      <c r="D77" s="8"/>
      <c r="E77" s="4">
        <f t="shared" si="6"/>
        <v>17308910</v>
      </c>
      <c r="F77" s="9">
        <v>383250</v>
      </c>
      <c r="G77" s="5">
        <f t="shared" si="7"/>
        <v>2.2141775536414481E-2</v>
      </c>
      <c r="H77" s="5">
        <f t="shared" si="8"/>
        <v>2.2141775536414481E-2</v>
      </c>
    </row>
    <row r="78" spans="1:8" ht="12" customHeight="1">
      <c r="A78" s="7"/>
      <c r="B78" s="4"/>
      <c r="C78" s="4"/>
      <c r="D78" s="4"/>
      <c r="E78" s="4"/>
      <c r="F78" s="4"/>
      <c r="G78" s="7"/>
      <c r="H78" s="7"/>
    </row>
    <row r="79" spans="1:8" ht="12" customHeight="1">
      <c r="A79" s="13" t="s">
        <v>38</v>
      </c>
      <c r="B79" s="133">
        <f>SUM(B64:B77)</f>
        <v>4406045479</v>
      </c>
      <c r="C79" s="133">
        <f>SUM(C64:C77)</f>
        <v>1934242854</v>
      </c>
      <c r="D79" s="133">
        <f>SUM(D64:D77)</f>
        <v>713215575</v>
      </c>
      <c r="E79" s="133">
        <f>SUM(E64:E77)</f>
        <v>1758587050</v>
      </c>
      <c r="F79" s="133">
        <f>SUM(F64:F77)</f>
        <v>148546829</v>
      </c>
      <c r="G79" s="134">
        <f>F79/B79</f>
        <v>3.3714320405452178E-2</v>
      </c>
      <c r="H79" s="134">
        <f>F79/E79</f>
        <v>8.4469420493003169E-2</v>
      </c>
    </row>
    <row r="80" spans="1:8" ht="12" customHeight="1">
      <c r="A80" s="7"/>
      <c r="B80" s="4"/>
      <c r="C80" s="4"/>
      <c r="D80" s="4"/>
      <c r="E80" s="4"/>
      <c r="F80" s="4"/>
      <c r="G80" s="7"/>
      <c r="H80" s="7"/>
    </row>
    <row r="81" spans="1:8" ht="12" customHeight="1">
      <c r="A81" s="16" t="s">
        <v>68</v>
      </c>
      <c r="B81" s="4"/>
      <c r="C81" s="4"/>
      <c r="D81" s="4"/>
      <c r="E81" s="4"/>
      <c r="F81" s="4"/>
      <c r="G81" s="7"/>
      <c r="H81" s="7"/>
    </row>
    <row r="82" spans="1:8" s="135" customFormat="1" ht="12" customHeight="1">
      <c r="A82" s="18" t="s">
        <v>102</v>
      </c>
      <c r="B82" s="19">
        <v>11837911</v>
      </c>
      <c r="C82" s="19">
        <v>6375625</v>
      </c>
      <c r="D82" s="19">
        <v>373428</v>
      </c>
      <c r="E82" s="4">
        <f t="shared" ref="E82:E102" si="9">B82-C82-D82</f>
        <v>5088858</v>
      </c>
      <c r="F82" s="20">
        <v>254649</v>
      </c>
      <c r="G82" s="21">
        <f t="shared" ref="G82:G102" si="10">F82/B82</f>
        <v>2.1511312257711687E-2</v>
      </c>
      <c r="H82" s="21">
        <f t="shared" ref="H82:H102" si="11">F82/E82</f>
        <v>5.0040500245831183E-2</v>
      </c>
    </row>
    <row r="83" spans="1:8" ht="12" customHeight="1">
      <c r="A83" s="2" t="s">
        <v>39</v>
      </c>
      <c r="B83" s="8">
        <v>369257794</v>
      </c>
      <c r="C83" s="8">
        <v>196338150</v>
      </c>
      <c r="D83" s="8">
        <v>58361775</v>
      </c>
      <c r="E83" s="4">
        <f t="shared" si="9"/>
        <v>114557869</v>
      </c>
      <c r="F83" s="9">
        <v>5926279</v>
      </c>
      <c r="G83" s="5">
        <f t="shared" si="10"/>
        <v>1.6049164286563441E-2</v>
      </c>
      <c r="H83" s="5">
        <f t="shared" si="11"/>
        <v>5.1731749653967464E-2</v>
      </c>
    </row>
    <row r="84" spans="1:8" ht="12" customHeight="1">
      <c r="A84" s="2" t="s">
        <v>40</v>
      </c>
      <c r="B84" s="8">
        <v>16188953</v>
      </c>
      <c r="C84" s="8">
        <v>6042111</v>
      </c>
      <c r="D84" s="8">
        <v>4766541</v>
      </c>
      <c r="E84" s="4">
        <f t="shared" si="9"/>
        <v>5380301</v>
      </c>
      <c r="F84" s="9">
        <v>138209</v>
      </c>
      <c r="G84" s="5">
        <f t="shared" si="10"/>
        <v>8.5372414139444353E-3</v>
      </c>
      <c r="H84" s="5">
        <f t="shared" si="11"/>
        <v>2.5687968015172386E-2</v>
      </c>
    </row>
    <row r="85" spans="1:8" ht="12" customHeight="1">
      <c r="A85" s="2" t="s">
        <v>41</v>
      </c>
      <c r="B85" s="8">
        <v>29782197</v>
      </c>
      <c r="C85" s="8">
        <v>10210442</v>
      </c>
      <c r="D85" s="8">
        <v>7392671</v>
      </c>
      <c r="E85" s="4">
        <f t="shared" si="9"/>
        <v>12179084</v>
      </c>
      <c r="F85" s="9">
        <v>344500</v>
      </c>
      <c r="G85" s="5">
        <f t="shared" si="10"/>
        <v>1.1567313183778887E-2</v>
      </c>
      <c r="H85" s="5">
        <f t="shared" si="11"/>
        <v>2.8286199520423702E-2</v>
      </c>
    </row>
    <row r="86" spans="1:8" ht="12" customHeight="1">
      <c r="A86" s="2" t="s">
        <v>42</v>
      </c>
      <c r="B86" s="8">
        <v>695401290</v>
      </c>
      <c r="C86" s="8">
        <v>274032288</v>
      </c>
      <c r="D86" s="8">
        <v>98837511</v>
      </c>
      <c r="E86" s="4">
        <f t="shared" si="9"/>
        <v>322531491</v>
      </c>
      <c r="F86" s="9">
        <v>27166866</v>
      </c>
      <c r="G86" s="5">
        <f t="shared" si="10"/>
        <v>3.9066459022530718E-2</v>
      </c>
      <c r="H86" s="5">
        <f t="shared" si="11"/>
        <v>8.4230119408712251E-2</v>
      </c>
    </row>
    <row r="87" spans="1:8" ht="12" customHeight="1">
      <c r="A87" s="2" t="s">
        <v>43</v>
      </c>
      <c r="B87" s="8">
        <v>349036475</v>
      </c>
      <c r="C87" s="8">
        <v>124080593</v>
      </c>
      <c r="D87" s="8">
        <v>71929913</v>
      </c>
      <c r="E87" s="4">
        <f t="shared" si="9"/>
        <v>153025969</v>
      </c>
      <c r="F87" s="9">
        <v>9123257</v>
      </c>
      <c r="G87" s="5">
        <f t="shared" si="10"/>
        <v>2.6138405735389118E-2</v>
      </c>
      <c r="H87" s="5">
        <f t="shared" si="11"/>
        <v>5.9619011463341885E-2</v>
      </c>
    </row>
    <row r="88" spans="1:8" ht="12" customHeight="1">
      <c r="A88" s="2" t="s">
        <v>119</v>
      </c>
      <c r="B88" s="8">
        <v>98354141</v>
      </c>
      <c r="C88" s="8">
        <v>32292837</v>
      </c>
      <c r="D88" s="8">
        <v>10695686</v>
      </c>
      <c r="E88" s="4">
        <f t="shared" si="9"/>
        <v>55365618</v>
      </c>
      <c r="F88" s="9">
        <v>1913076</v>
      </c>
      <c r="G88" s="5">
        <f t="shared" si="10"/>
        <v>1.945089429432361E-2</v>
      </c>
      <c r="H88" s="5">
        <f t="shared" si="11"/>
        <v>3.4553502139179591E-2</v>
      </c>
    </row>
    <row r="89" spans="1:8" ht="12" customHeight="1">
      <c r="A89" s="2" t="s">
        <v>44</v>
      </c>
      <c r="B89" s="8">
        <v>29336323</v>
      </c>
      <c r="C89" s="8">
        <v>13740634</v>
      </c>
      <c r="D89" s="8">
        <v>4040506</v>
      </c>
      <c r="E89" s="4">
        <f t="shared" si="9"/>
        <v>11555183</v>
      </c>
      <c r="F89" s="9">
        <v>364208</v>
      </c>
      <c r="G89" s="5">
        <f t="shared" si="10"/>
        <v>1.2414916484250599E-2</v>
      </c>
      <c r="H89" s="5">
        <f t="shared" si="11"/>
        <v>3.1519016185204508E-2</v>
      </c>
    </row>
    <row r="90" spans="1:8" ht="12" customHeight="1">
      <c r="A90" s="131" t="s">
        <v>45</v>
      </c>
      <c r="B90" s="8">
        <v>26710482</v>
      </c>
      <c r="C90" s="8">
        <v>5923118</v>
      </c>
      <c r="D90" s="8">
        <v>12149480</v>
      </c>
      <c r="E90" s="4">
        <f t="shared" si="9"/>
        <v>8637884</v>
      </c>
      <c r="F90" s="9">
        <v>175810</v>
      </c>
      <c r="G90" s="5">
        <f t="shared" si="10"/>
        <v>6.5820601814673358E-3</v>
      </c>
      <c r="H90" s="5">
        <f t="shared" si="11"/>
        <v>2.0353364319317092E-2</v>
      </c>
    </row>
    <row r="91" spans="1:8" ht="12" customHeight="1">
      <c r="A91" s="2" t="s">
        <v>46</v>
      </c>
      <c r="B91" s="8">
        <v>213253617</v>
      </c>
      <c r="C91" s="8">
        <v>71392512</v>
      </c>
      <c r="D91" s="8">
        <v>46542059</v>
      </c>
      <c r="E91" s="4">
        <f t="shared" si="9"/>
        <v>95319046</v>
      </c>
      <c r="F91" s="9">
        <v>4911066</v>
      </c>
      <c r="G91" s="5">
        <f t="shared" si="10"/>
        <v>2.3029227213529513E-2</v>
      </c>
      <c r="H91" s="5">
        <f t="shared" si="11"/>
        <v>5.152239983602018E-2</v>
      </c>
    </row>
    <row r="92" spans="1:8" ht="12" customHeight="1">
      <c r="A92" s="2" t="s">
        <v>47</v>
      </c>
      <c r="B92" s="8">
        <v>53322339</v>
      </c>
      <c r="C92" s="8">
        <v>19318563</v>
      </c>
      <c r="D92" s="8">
        <v>13585573</v>
      </c>
      <c r="E92" s="4">
        <f t="shared" si="9"/>
        <v>20418203</v>
      </c>
      <c r="F92" s="9">
        <v>1271067</v>
      </c>
      <c r="G92" s="5">
        <f t="shared" si="10"/>
        <v>2.3837420185187301E-2</v>
      </c>
      <c r="H92" s="5">
        <f t="shared" si="11"/>
        <v>6.2251658483364086E-2</v>
      </c>
    </row>
    <row r="93" spans="1:8" ht="12" customHeight="1">
      <c r="A93" s="2" t="s">
        <v>48</v>
      </c>
      <c r="B93" s="8">
        <v>33825595</v>
      </c>
      <c r="C93" s="8">
        <v>12363179</v>
      </c>
      <c r="D93" s="8">
        <v>10195639</v>
      </c>
      <c r="E93" s="4">
        <f t="shared" si="9"/>
        <v>11266777</v>
      </c>
      <c r="F93" s="9">
        <v>727333</v>
      </c>
      <c r="G93" s="5">
        <f t="shared" si="10"/>
        <v>2.1502445115895226E-2</v>
      </c>
      <c r="H93" s="5">
        <f t="shared" si="11"/>
        <v>6.4555551245933068E-2</v>
      </c>
    </row>
    <row r="94" spans="1:8" ht="12" customHeight="1">
      <c r="A94" s="2" t="s">
        <v>49</v>
      </c>
      <c r="B94" s="8">
        <v>21357112</v>
      </c>
      <c r="C94" s="8">
        <v>8058631</v>
      </c>
      <c r="D94" s="8">
        <v>3079027</v>
      </c>
      <c r="E94" s="4">
        <f t="shared" si="9"/>
        <v>10219454</v>
      </c>
      <c r="F94" s="9">
        <v>482284</v>
      </c>
      <c r="G94" s="5">
        <f t="shared" si="10"/>
        <v>2.2581892158452885E-2</v>
      </c>
      <c r="H94" s="5">
        <f t="shared" si="11"/>
        <v>4.7192736519974549E-2</v>
      </c>
    </row>
    <row r="95" spans="1:8" ht="12" customHeight="1">
      <c r="A95" s="2" t="s">
        <v>124</v>
      </c>
      <c r="B95" s="8">
        <v>53433265</v>
      </c>
      <c r="C95" s="8">
        <v>15182709</v>
      </c>
      <c r="D95" s="8">
        <v>16206218</v>
      </c>
      <c r="E95" s="4">
        <f t="shared" si="9"/>
        <v>22044338</v>
      </c>
      <c r="F95" s="9">
        <v>1853548</v>
      </c>
      <c r="G95" s="5">
        <f t="shared" si="10"/>
        <v>3.4689027518718912E-2</v>
      </c>
      <c r="H95" s="5">
        <f t="shared" si="11"/>
        <v>8.4082724552671989E-2</v>
      </c>
    </row>
    <row r="96" spans="1:8" ht="12" customHeight="1">
      <c r="A96" s="2" t="s">
        <v>50</v>
      </c>
      <c r="B96" s="9">
        <v>12792367</v>
      </c>
      <c r="C96" s="9">
        <v>3044923</v>
      </c>
      <c r="D96" s="9">
        <v>2738557</v>
      </c>
      <c r="E96" s="4">
        <f t="shared" si="9"/>
        <v>7008887</v>
      </c>
      <c r="F96" s="9">
        <v>76456</v>
      </c>
      <c r="G96" s="5">
        <f t="shared" si="10"/>
        <v>5.9766890677855006E-3</v>
      </c>
      <c r="H96" s="5">
        <f t="shared" si="11"/>
        <v>1.0908436674753066E-2</v>
      </c>
    </row>
    <row r="97" spans="1:9" ht="12" customHeight="1">
      <c r="A97" s="2" t="s">
        <v>51</v>
      </c>
      <c r="B97" s="9">
        <v>117446913</v>
      </c>
      <c r="C97" s="9">
        <v>36232364</v>
      </c>
      <c r="D97" s="9">
        <v>13776466</v>
      </c>
      <c r="E97" s="4">
        <f t="shared" si="9"/>
        <v>67438083</v>
      </c>
      <c r="F97" s="9">
        <v>2424460</v>
      </c>
      <c r="G97" s="5">
        <f t="shared" si="10"/>
        <v>2.0643028735885124E-2</v>
      </c>
      <c r="H97" s="5">
        <f t="shared" si="11"/>
        <v>3.5950903290059413E-2</v>
      </c>
    </row>
    <row r="98" spans="1:9" ht="12" customHeight="1">
      <c r="A98" s="2" t="s">
        <v>52</v>
      </c>
      <c r="B98" s="9">
        <v>80823137</v>
      </c>
      <c r="C98" s="9">
        <v>18886123</v>
      </c>
      <c r="D98" s="9">
        <v>28900610</v>
      </c>
      <c r="E98" s="4">
        <f t="shared" si="9"/>
        <v>33036404</v>
      </c>
      <c r="F98" s="9">
        <v>2195834</v>
      </c>
      <c r="G98" s="5">
        <f t="shared" si="10"/>
        <v>2.7168383726555924E-2</v>
      </c>
      <c r="H98" s="5">
        <f t="shared" si="11"/>
        <v>6.6467100959293271E-2</v>
      </c>
    </row>
    <row r="99" spans="1:9" ht="12" customHeight="1">
      <c r="A99" s="131" t="s">
        <v>71</v>
      </c>
      <c r="B99" s="8">
        <v>79885324</v>
      </c>
      <c r="C99" s="8">
        <v>13752435</v>
      </c>
      <c r="D99" s="8">
        <v>24604744</v>
      </c>
      <c r="E99" s="4">
        <f t="shared" si="9"/>
        <v>41528145</v>
      </c>
      <c r="F99" s="9">
        <v>877849</v>
      </c>
      <c r="G99" s="5">
        <f t="shared" si="10"/>
        <v>1.0988864487800037E-2</v>
      </c>
      <c r="H99" s="5">
        <f t="shared" si="11"/>
        <v>2.1138651870917905E-2</v>
      </c>
    </row>
    <row r="100" spans="1:9" ht="12" customHeight="1">
      <c r="A100" s="131" t="s">
        <v>170</v>
      </c>
      <c r="B100" s="8">
        <v>167676258</v>
      </c>
      <c r="C100" s="8">
        <v>71191682</v>
      </c>
      <c r="D100" s="8">
        <v>17691498</v>
      </c>
      <c r="E100" s="4">
        <f t="shared" si="9"/>
        <v>78793078</v>
      </c>
      <c r="F100" s="9">
        <v>1714840</v>
      </c>
      <c r="G100" s="5">
        <f t="shared" si="10"/>
        <v>1.0227088917979073E-2</v>
      </c>
      <c r="H100" s="5">
        <f t="shared" si="11"/>
        <v>2.1763840727227333E-2</v>
      </c>
    </row>
    <row r="101" spans="1:9" ht="12" customHeight="1">
      <c r="A101" s="131" t="s">
        <v>72</v>
      </c>
      <c r="B101" s="8">
        <v>460978908</v>
      </c>
      <c r="C101" s="8">
        <v>182025057</v>
      </c>
      <c r="D101" s="8">
        <v>55296214</v>
      </c>
      <c r="E101" s="4">
        <f t="shared" si="9"/>
        <v>223657637</v>
      </c>
      <c r="F101" s="9">
        <v>4827074</v>
      </c>
      <c r="G101" s="5">
        <f t="shared" si="10"/>
        <v>1.0471355448653194E-2</v>
      </c>
      <c r="H101" s="5">
        <f t="shared" si="11"/>
        <v>2.1582424212055858E-2</v>
      </c>
    </row>
    <row r="102" spans="1:9" ht="12" customHeight="1">
      <c r="A102" s="2" t="s">
        <v>53</v>
      </c>
      <c r="B102" s="8">
        <v>692757300</v>
      </c>
      <c r="C102" s="8">
        <v>284205269</v>
      </c>
      <c r="D102" s="8">
        <v>147238348</v>
      </c>
      <c r="E102" s="4">
        <f t="shared" si="9"/>
        <v>261313683</v>
      </c>
      <c r="F102" s="9">
        <v>18399613</v>
      </c>
      <c r="G102" s="5">
        <f t="shared" si="10"/>
        <v>2.6559969848026142E-2</v>
      </c>
      <c r="H102" s="5">
        <f t="shared" si="11"/>
        <v>7.0411976857713957E-2</v>
      </c>
    </row>
    <row r="103" spans="1:9" ht="12" customHeight="1">
      <c r="A103" s="2"/>
      <c r="B103" s="24"/>
      <c r="C103" s="24"/>
      <c r="D103" s="24"/>
      <c r="E103" s="4"/>
      <c r="F103" s="25"/>
      <c r="G103" s="5"/>
      <c r="H103" s="5"/>
    </row>
    <row r="104" spans="1:9" ht="12" customHeight="1">
      <c r="A104" s="13" t="s">
        <v>54</v>
      </c>
      <c r="B104" s="133">
        <f>SUM(B82:B102)</f>
        <v>3613457701</v>
      </c>
      <c r="C104" s="133">
        <f>SUM(C82:C102)</f>
        <v>1404689245</v>
      </c>
      <c r="D104" s="133">
        <f>SUM(D82:D102)</f>
        <v>648402464</v>
      </c>
      <c r="E104" s="133">
        <f>SUM(E82:E102)</f>
        <v>1560365992</v>
      </c>
      <c r="F104" s="133">
        <f>SUM(F82:F102)</f>
        <v>85168278</v>
      </c>
      <c r="G104" s="134">
        <f>F104/B104</f>
        <v>2.3569745392738446E-2</v>
      </c>
      <c r="H104" s="134">
        <f>F104/E104</f>
        <v>5.4582244445635163E-2</v>
      </c>
    </row>
    <row r="105" spans="1:9" ht="12" customHeight="1">
      <c r="A105" s="26"/>
      <c r="B105" s="26"/>
      <c r="C105" s="26"/>
      <c r="D105" s="26"/>
      <c r="E105" s="26"/>
      <c r="F105" s="26"/>
      <c r="G105" s="26"/>
      <c r="H105" s="26"/>
      <c r="I105" s="136"/>
    </row>
    <row r="106" spans="1:9" ht="13.2">
      <c r="A106" s="374" t="s">
        <v>69</v>
      </c>
      <c r="B106" s="374"/>
      <c r="C106" s="374"/>
      <c r="D106" s="374"/>
      <c r="E106" s="374"/>
      <c r="F106" s="374"/>
      <c r="G106" s="374"/>
      <c r="H106" s="374"/>
    </row>
    <row r="107" spans="1:9" ht="12" customHeight="1">
      <c r="A107" s="376" t="s">
        <v>168</v>
      </c>
      <c r="B107" s="376"/>
      <c r="C107" s="376"/>
      <c r="D107" s="376"/>
      <c r="E107" s="376"/>
      <c r="F107" s="376"/>
      <c r="G107" s="376"/>
      <c r="H107" s="376"/>
    </row>
    <row r="108" spans="1:9" ht="12" customHeight="1">
      <c r="A108" s="377" t="s">
        <v>1</v>
      </c>
      <c r="B108" s="377"/>
      <c r="C108" s="377"/>
      <c r="D108" s="377"/>
      <c r="E108" s="377"/>
      <c r="F108" s="377"/>
      <c r="G108" s="377"/>
      <c r="H108" s="377"/>
    </row>
    <row r="109" spans="1:9" ht="12" customHeight="1">
      <c r="A109" s="11"/>
      <c r="B109" s="378" t="s">
        <v>90</v>
      </c>
      <c r="C109" s="378" t="s">
        <v>91</v>
      </c>
      <c r="D109" s="378" t="s">
        <v>161</v>
      </c>
      <c r="E109" s="378" t="s">
        <v>93</v>
      </c>
      <c r="F109" s="380" t="s">
        <v>2</v>
      </c>
      <c r="G109" s="380"/>
      <c r="H109" s="380"/>
    </row>
    <row r="110" spans="1:9" ht="12" customHeight="1">
      <c r="A110" s="11"/>
      <c r="B110" s="382"/>
      <c r="C110" s="382"/>
      <c r="D110" s="382" t="s">
        <v>4</v>
      </c>
      <c r="E110" s="382"/>
      <c r="F110" s="378" t="s">
        <v>94</v>
      </c>
      <c r="G110" s="378" t="s">
        <v>95</v>
      </c>
      <c r="H110" s="378" t="s">
        <v>96</v>
      </c>
    </row>
    <row r="111" spans="1:9" ht="12" customHeight="1">
      <c r="A111" s="11"/>
      <c r="B111" s="382"/>
      <c r="C111" s="382"/>
      <c r="D111" s="382" t="s">
        <v>5</v>
      </c>
      <c r="E111" s="382" t="s">
        <v>6</v>
      </c>
      <c r="F111" s="378"/>
      <c r="G111" s="378"/>
      <c r="H111" s="378"/>
    </row>
    <row r="112" spans="1:9" ht="12" customHeight="1">
      <c r="A112" s="12" t="s">
        <v>74</v>
      </c>
      <c r="B112" s="382"/>
      <c r="C112" s="382"/>
      <c r="D112" s="382" t="s">
        <v>7</v>
      </c>
      <c r="E112" s="382" t="s">
        <v>7</v>
      </c>
      <c r="F112" s="378"/>
      <c r="G112" s="378"/>
      <c r="H112" s="378"/>
    </row>
    <row r="113" spans="1:8" ht="12" customHeight="1">
      <c r="A113" s="16" t="s">
        <v>108</v>
      </c>
      <c r="B113" s="4"/>
      <c r="C113" s="4"/>
      <c r="D113" s="4"/>
      <c r="E113" s="4"/>
      <c r="F113" s="4"/>
      <c r="G113" s="7"/>
      <c r="H113" s="7"/>
    </row>
    <row r="114" spans="1:8" ht="12" customHeight="1">
      <c r="A114" s="2" t="s">
        <v>55</v>
      </c>
      <c r="B114" s="8">
        <v>10112566</v>
      </c>
      <c r="C114" s="8">
        <v>4681262</v>
      </c>
      <c r="D114" s="8">
        <v>2045139</v>
      </c>
      <c r="E114" s="4">
        <f t="shared" ref="E114:E133" si="12">B114-C114-D114</f>
        <v>3386165</v>
      </c>
      <c r="F114" s="9">
        <v>51068</v>
      </c>
      <c r="G114" s="5">
        <f t="shared" ref="G114:G133" si="13">F114/B114</f>
        <v>5.049954680147452E-3</v>
      </c>
      <c r="H114" s="5">
        <f t="shared" ref="H114:H133" si="14">F114/E114</f>
        <v>1.5081367860101324E-2</v>
      </c>
    </row>
    <row r="115" spans="1:8" ht="12" customHeight="1">
      <c r="A115" s="131" t="s">
        <v>118</v>
      </c>
      <c r="B115" s="8">
        <v>784911548</v>
      </c>
      <c r="C115" s="8">
        <v>359738703</v>
      </c>
      <c r="D115" s="8">
        <v>134664176</v>
      </c>
      <c r="E115" s="4">
        <f t="shared" si="12"/>
        <v>290508669</v>
      </c>
      <c r="F115" s="9">
        <v>11453041</v>
      </c>
      <c r="G115" s="5">
        <f t="shared" si="13"/>
        <v>1.4591505283853971E-2</v>
      </c>
      <c r="H115" s="5">
        <f t="shared" si="14"/>
        <v>3.9424093743653479E-2</v>
      </c>
    </row>
    <row r="116" spans="1:8" s="135" customFormat="1" ht="12" customHeight="1">
      <c r="A116" s="18" t="s">
        <v>105</v>
      </c>
      <c r="B116" s="19">
        <v>5706849</v>
      </c>
      <c r="C116" s="19">
        <v>2659808</v>
      </c>
      <c r="D116" s="19">
        <v>829838</v>
      </c>
      <c r="E116" s="4">
        <f t="shared" si="12"/>
        <v>2217203</v>
      </c>
      <c r="F116" s="20">
        <v>44229</v>
      </c>
      <c r="G116" s="21">
        <f t="shared" si="13"/>
        <v>7.7501612536094791E-3</v>
      </c>
      <c r="H116" s="21">
        <f t="shared" si="14"/>
        <v>1.9948105789140642E-2</v>
      </c>
    </row>
    <row r="117" spans="1:8" s="135" customFormat="1" ht="12" customHeight="1">
      <c r="A117" s="18" t="s">
        <v>56</v>
      </c>
      <c r="B117" s="19">
        <v>11367827</v>
      </c>
      <c r="C117" s="19">
        <v>4153281</v>
      </c>
      <c r="D117" s="19">
        <v>916948</v>
      </c>
      <c r="E117" s="4">
        <f t="shared" si="12"/>
        <v>6297598</v>
      </c>
      <c r="F117" s="20">
        <v>103902</v>
      </c>
      <c r="G117" s="21">
        <f t="shared" si="13"/>
        <v>9.1400053853740032E-3</v>
      </c>
      <c r="H117" s="21">
        <f t="shared" si="14"/>
        <v>1.649867139820611E-2</v>
      </c>
    </row>
    <row r="118" spans="1:8" s="135" customFormat="1" ht="12" customHeight="1">
      <c r="A118" s="18" t="s">
        <v>57</v>
      </c>
      <c r="B118" s="19">
        <v>7660083</v>
      </c>
      <c r="C118" s="19">
        <v>3099933</v>
      </c>
      <c r="D118" s="19">
        <v>2410517</v>
      </c>
      <c r="E118" s="4">
        <f t="shared" si="12"/>
        <v>2149633</v>
      </c>
      <c r="F118" s="20">
        <v>26309</v>
      </c>
      <c r="G118" s="21">
        <f t="shared" si="13"/>
        <v>3.4345580850755793E-3</v>
      </c>
      <c r="H118" s="21">
        <f t="shared" si="14"/>
        <v>1.223883332643293E-2</v>
      </c>
    </row>
    <row r="119" spans="1:8" s="135" customFormat="1" ht="12" customHeight="1">
      <c r="A119" s="18" t="s">
        <v>106</v>
      </c>
      <c r="B119" s="19">
        <v>26551362</v>
      </c>
      <c r="C119" s="19">
        <v>11706314</v>
      </c>
      <c r="D119" s="19">
        <v>5560983</v>
      </c>
      <c r="E119" s="4">
        <f t="shared" si="12"/>
        <v>9284065</v>
      </c>
      <c r="F119" s="20">
        <v>395931</v>
      </c>
      <c r="G119" s="21">
        <f t="shared" si="13"/>
        <v>1.4911890395679138E-2</v>
      </c>
      <c r="H119" s="21">
        <f t="shared" si="14"/>
        <v>4.264629771549424E-2</v>
      </c>
    </row>
    <row r="120" spans="1:8" s="135" customFormat="1" ht="12" customHeight="1">
      <c r="A120" s="18" t="s">
        <v>58</v>
      </c>
      <c r="B120" s="19">
        <v>32589186</v>
      </c>
      <c r="C120" s="19">
        <v>12487495</v>
      </c>
      <c r="D120" s="19">
        <v>8019063</v>
      </c>
      <c r="E120" s="4">
        <f t="shared" si="12"/>
        <v>12082628</v>
      </c>
      <c r="F120" s="20">
        <v>676465</v>
      </c>
      <c r="G120" s="21">
        <f t="shared" si="13"/>
        <v>2.0757345703571732E-2</v>
      </c>
      <c r="H120" s="21">
        <f t="shared" si="14"/>
        <v>5.5986578416549776E-2</v>
      </c>
    </row>
    <row r="121" spans="1:8" s="135" customFormat="1" ht="12" customHeight="1">
      <c r="A121" s="18" t="s">
        <v>59</v>
      </c>
      <c r="B121" s="19">
        <v>4201713</v>
      </c>
      <c r="C121" s="19">
        <v>970884</v>
      </c>
      <c r="D121" s="19">
        <v>1675672</v>
      </c>
      <c r="E121" s="4">
        <f t="shared" si="12"/>
        <v>1555157</v>
      </c>
      <c r="F121" s="20">
        <v>44752</v>
      </c>
      <c r="G121" s="21">
        <f t="shared" si="13"/>
        <v>1.0650894052021164E-2</v>
      </c>
      <c r="H121" s="21">
        <f t="shared" si="14"/>
        <v>2.877651581158687E-2</v>
      </c>
    </row>
    <row r="122" spans="1:8" s="135" customFormat="1" ht="12" customHeight="1">
      <c r="A122" s="18" t="s">
        <v>60</v>
      </c>
      <c r="B122" s="19">
        <v>34999807.599999994</v>
      </c>
      <c r="C122" s="19">
        <v>5260416.7700000005</v>
      </c>
      <c r="D122" s="19">
        <v>18732072.600000001</v>
      </c>
      <c r="E122" s="4">
        <f t="shared" si="12"/>
        <v>11007318.229999993</v>
      </c>
      <c r="F122" s="20">
        <v>898261.65</v>
      </c>
      <c r="G122" s="21">
        <f t="shared" si="13"/>
        <v>2.566475965427879E-2</v>
      </c>
      <c r="H122" s="21">
        <f t="shared" si="14"/>
        <v>8.1605858141888268E-2</v>
      </c>
    </row>
    <row r="123" spans="1:8" s="135" customFormat="1" ht="12" customHeight="1">
      <c r="A123" s="18" t="s">
        <v>84</v>
      </c>
      <c r="B123" s="19">
        <v>540600905</v>
      </c>
      <c r="C123" s="19">
        <v>228290398</v>
      </c>
      <c r="D123" s="19">
        <v>130028444</v>
      </c>
      <c r="E123" s="4">
        <f t="shared" si="12"/>
        <v>182282063</v>
      </c>
      <c r="F123" s="20">
        <v>17081385</v>
      </c>
      <c r="G123" s="21">
        <f>F123/B123</f>
        <v>3.1597033674962124E-2</v>
      </c>
      <c r="H123" s="21">
        <f>F123/E123</f>
        <v>9.3708534558334458E-2</v>
      </c>
    </row>
    <row r="124" spans="1:8" s="135" customFormat="1" ht="12" customHeight="1">
      <c r="A124" s="18" t="s">
        <v>85</v>
      </c>
      <c r="B124" s="19">
        <v>65844084</v>
      </c>
      <c r="C124" s="19">
        <v>30207732</v>
      </c>
      <c r="D124" s="19">
        <v>13055537</v>
      </c>
      <c r="E124" s="4">
        <f t="shared" si="12"/>
        <v>22580815</v>
      </c>
      <c r="F124" s="20">
        <v>1902192</v>
      </c>
      <c r="G124" s="21">
        <f>F124/B124</f>
        <v>2.888933803073333E-2</v>
      </c>
      <c r="H124" s="21">
        <f>F124/E124</f>
        <v>8.4239297828709897E-2</v>
      </c>
    </row>
    <row r="125" spans="1:8" s="135" customFormat="1" ht="12" customHeight="1">
      <c r="A125" s="18" t="s">
        <v>86</v>
      </c>
      <c r="B125" s="19">
        <v>1854500006</v>
      </c>
      <c r="C125" s="19">
        <v>751200154</v>
      </c>
      <c r="D125" s="19">
        <v>364980392</v>
      </c>
      <c r="E125" s="4">
        <f t="shared" si="12"/>
        <v>738319460</v>
      </c>
      <c r="F125" s="20">
        <v>35471846</v>
      </c>
      <c r="G125" s="21">
        <f t="shared" si="13"/>
        <v>1.9127444532345824E-2</v>
      </c>
      <c r="H125" s="21">
        <f t="shared" si="14"/>
        <v>4.8044035030581481E-2</v>
      </c>
    </row>
    <row r="126" spans="1:8" s="135" customFormat="1" ht="12" customHeight="1">
      <c r="A126" s="18" t="s">
        <v>87</v>
      </c>
      <c r="B126" s="19">
        <v>40667777</v>
      </c>
      <c r="C126" s="19">
        <v>18934592</v>
      </c>
      <c r="D126" s="19">
        <v>10974550</v>
      </c>
      <c r="E126" s="4">
        <f t="shared" si="12"/>
        <v>10758635</v>
      </c>
      <c r="F126" s="20">
        <v>1045517</v>
      </c>
      <c r="G126" s="21">
        <f t="shared" si="13"/>
        <v>2.5708732493541508E-2</v>
      </c>
      <c r="H126" s="21">
        <f t="shared" si="14"/>
        <v>9.7179335482614662E-2</v>
      </c>
    </row>
    <row r="127" spans="1:8" s="135" customFormat="1" ht="12" customHeight="1">
      <c r="A127" s="18" t="s">
        <v>88</v>
      </c>
      <c r="B127" s="19">
        <v>287183909</v>
      </c>
      <c r="C127" s="19">
        <v>136521114</v>
      </c>
      <c r="D127" s="19">
        <v>30737685</v>
      </c>
      <c r="E127" s="4">
        <f t="shared" si="12"/>
        <v>119925110</v>
      </c>
      <c r="F127" s="20">
        <v>8671675</v>
      </c>
      <c r="G127" s="21">
        <f>F127/B127</f>
        <v>3.0195546227487279E-2</v>
      </c>
      <c r="H127" s="21">
        <f>F127/E127</f>
        <v>7.2309085228272882E-2</v>
      </c>
    </row>
    <row r="128" spans="1:8" s="135" customFormat="1" ht="12" customHeight="1">
      <c r="A128" s="18" t="s">
        <v>89</v>
      </c>
      <c r="B128" s="19">
        <v>72168553</v>
      </c>
      <c r="C128" s="19">
        <v>23964897</v>
      </c>
      <c r="D128" s="19">
        <v>6502947</v>
      </c>
      <c r="E128" s="4">
        <f t="shared" si="12"/>
        <v>41700709</v>
      </c>
      <c r="F128" s="20">
        <v>1384507</v>
      </c>
      <c r="G128" s="21">
        <f>F128/B128</f>
        <v>1.9184353051944939E-2</v>
      </c>
      <c r="H128" s="21">
        <f>F128/E128</f>
        <v>3.3201042217291796E-2</v>
      </c>
    </row>
    <row r="129" spans="1:8" s="135" customFormat="1" ht="12" customHeight="1">
      <c r="A129" s="18" t="s">
        <v>61</v>
      </c>
      <c r="B129" s="19">
        <v>62076248</v>
      </c>
      <c r="C129" s="19">
        <v>38104175</v>
      </c>
      <c r="D129" s="19">
        <v>6813904</v>
      </c>
      <c r="E129" s="4">
        <f t="shared" si="12"/>
        <v>17158169</v>
      </c>
      <c r="F129" s="20">
        <v>477838</v>
      </c>
      <c r="G129" s="21">
        <f t="shared" si="13"/>
        <v>7.6975979604952931E-3</v>
      </c>
      <c r="H129" s="21">
        <f t="shared" si="14"/>
        <v>2.7849008830720806E-2</v>
      </c>
    </row>
    <row r="130" spans="1:8" s="135" customFormat="1" ht="12" customHeight="1">
      <c r="A130" s="18" t="s">
        <v>125</v>
      </c>
      <c r="B130" s="19">
        <v>94356412</v>
      </c>
      <c r="C130" s="19">
        <v>51683351</v>
      </c>
      <c r="D130" s="19">
        <v>6041104</v>
      </c>
      <c r="E130" s="4">
        <f t="shared" si="12"/>
        <v>36631957</v>
      </c>
      <c r="F130" s="20">
        <v>1383949</v>
      </c>
      <c r="G130" s="21">
        <f t="shared" si="13"/>
        <v>1.4667249110744058E-2</v>
      </c>
      <c r="H130" s="21">
        <f t="shared" si="14"/>
        <v>3.7779827051009039E-2</v>
      </c>
    </row>
    <row r="131" spans="1:8" s="135" customFormat="1" ht="12" customHeight="1">
      <c r="A131" s="18" t="s">
        <v>116</v>
      </c>
      <c r="B131" s="19">
        <v>312062837</v>
      </c>
      <c r="C131" s="19">
        <v>131640469</v>
      </c>
      <c r="D131" s="19">
        <v>51008220</v>
      </c>
      <c r="E131" s="4">
        <f t="shared" si="12"/>
        <v>129414148</v>
      </c>
      <c r="F131" s="20">
        <v>7009772</v>
      </c>
      <c r="G131" s="21">
        <f t="shared" si="13"/>
        <v>2.2462693947757708E-2</v>
      </c>
      <c r="H131" s="21">
        <f t="shared" si="14"/>
        <v>5.4165422469883276E-2</v>
      </c>
    </row>
    <row r="132" spans="1:8" ht="12" customHeight="1">
      <c r="A132" s="2" t="s">
        <v>171</v>
      </c>
      <c r="B132" s="8">
        <v>123602883</v>
      </c>
      <c r="C132" s="8">
        <v>41637841</v>
      </c>
      <c r="D132" s="8">
        <v>18881670</v>
      </c>
      <c r="E132" s="4">
        <f t="shared" si="12"/>
        <v>63083372</v>
      </c>
      <c r="F132" s="9">
        <v>3645975</v>
      </c>
      <c r="G132" s="5">
        <f t="shared" si="13"/>
        <v>2.9497491575499902E-2</v>
      </c>
      <c r="H132" s="5">
        <f t="shared" si="14"/>
        <v>5.7796133662607635E-2</v>
      </c>
    </row>
    <row r="133" spans="1:8" ht="12" customHeight="1">
      <c r="A133" s="2" t="s">
        <v>117</v>
      </c>
      <c r="B133" s="8">
        <v>30930390</v>
      </c>
      <c r="C133" s="8">
        <v>15924772</v>
      </c>
      <c r="D133" s="8">
        <v>2445664</v>
      </c>
      <c r="E133" s="4">
        <f t="shared" si="12"/>
        <v>12559954</v>
      </c>
      <c r="F133" s="9">
        <v>224776</v>
      </c>
      <c r="G133" s="5">
        <f t="shared" si="13"/>
        <v>7.2671569934941007E-3</v>
      </c>
      <c r="H133" s="5">
        <f t="shared" si="14"/>
        <v>1.7896243887517423E-2</v>
      </c>
    </row>
    <row r="134" spans="1:8" ht="12" customHeight="1">
      <c r="A134" s="7"/>
      <c r="B134" s="4"/>
      <c r="C134" s="4"/>
      <c r="D134" s="4"/>
      <c r="E134" s="4"/>
      <c r="F134" s="4"/>
      <c r="G134" s="7"/>
      <c r="H134" s="7"/>
    </row>
    <row r="135" spans="1:8" ht="12" customHeight="1">
      <c r="A135" s="13" t="s">
        <v>63</v>
      </c>
      <c r="B135" s="133">
        <f>SUM(B114:B133)</f>
        <v>4402094945.6000004</v>
      </c>
      <c r="C135" s="133">
        <f>SUM(C114:C133)</f>
        <v>1872867591.77</v>
      </c>
      <c r="D135" s="133">
        <f>SUM(D114:D133)</f>
        <v>816324525.60000002</v>
      </c>
      <c r="E135" s="133">
        <f>SUM(E114:E133)</f>
        <v>1712902828.23</v>
      </c>
      <c r="F135" s="133">
        <f>SUM(F114:F133)</f>
        <v>91993390.650000006</v>
      </c>
      <c r="G135" s="134">
        <f>F135/B135</f>
        <v>2.0897638916659352E-2</v>
      </c>
      <c r="H135" s="134">
        <f>F135/E135</f>
        <v>5.3706135067252976E-2</v>
      </c>
    </row>
    <row r="136" spans="1:8" ht="12" customHeight="1">
      <c r="A136" s="7"/>
      <c r="B136" s="4"/>
      <c r="C136" s="4"/>
      <c r="D136" s="4"/>
      <c r="E136" s="4"/>
      <c r="F136" s="4"/>
      <c r="G136" s="7"/>
      <c r="H136" s="7"/>
    </row>
    <row r="137" spans="1:8" ht="12" customHeight="1">
      <c r="A137" s="13" t="s">
        <v>172</v>
      </c>
      <c r="B137" s="133">
        <f>B31+B54+B79+B104+B135</f>
        <v>41181525991.599998</v>
      </c>
      <c r="C137" s="133">
        <f>C31+C54+C79+C104+C135</f>
        <v>15175136882.77</v>
      </c>
      <c r="D137" s="133">
        <f>D31+D54+D79+D104+D135</f>
        <v>6607721093.6000004</v>
      </c>
      <c r="E137" s="133">
        <f>E31+E54+E79+E104+E135</f>
        <v>19398668015.23</v>
      </c>
      <c r="F137" s="133">
        <f>F31+F54+F79+F104+F135</f>
        <v>1123086217.24</v>
      </c>
      <c r="G137" s="134">
        <f>F137/B137</f>
        <v>2.7271602744130499E-2</v>
      </c>
      <c r="H137" s="134">
        <f>F137/E137</f>
        <v>5.7895017140262357E-2</v>
      </c>
    </row>
    <row r="138" spans="1:8" ht="12" customHeight="1">
      <c r="A138" s="2" t="s">
        <v>127</v>
      </c>
      <c r="B138" s="4"/>
      <c r="C138" s="4"/>
      <c r="D138" s="4"/>
      <c r="E138" s="4"/>
      <c r="F138" s="4"/>
      <c r="G138" s="5"/>
      <c r="H138" s="5"/>
    </row>
    <row r="142" spans="1:8" ht="12" customHeight="1">
      <c r="E142" s="132" t="s">
        <v>121</v>
      </c>
    </row>
  </sheetData>
  <mergeCells count="33">
    <mergeCell ref="F110:F112"/>
    <mergeCell ref="G110:G112"/>
    <mergeCell ref="H110:H112"/>
    <mergeCell ref="G60:G62"/>
    <mergeCell ref="H60:H62"/>
    <mergeCell ref="A106:H106"/>
    <mergeCell ref="A107:H107"/>
    <mergeCell ref="A108:H108"/>
    <mergeCell ref="B109:B112"/>
    <mergeCell ref="C109:C112"/>
    <mergeCell ref="D109:D112"/>
    <mergeCell ref="E109:E112"/>
    <mergeCell ref="F109:H109"/>
    <mergeCell ref="A56:H56"/>
    <mergeCell ref="A57:H57"/>
    <mergeCell ref="A58:H58"/>
    <mergeCell ref="B59:B62"/>
    <mergeCell ref="C59:C62"/>
    <mergeCell ref="D59:D62"/>
    <mergeCell ref="E59:E62"/>
    <mergeCell ref="F59:H59"/>
    <mergeCell ref="F60:F62"/>
    <mergeCell ref="A1:H1"/>
    <mergeCell ref="A2:H2"/>
    <mergeCell ref="A3:H3"/>
    <mergeCell ref="B4:B7"/>
    <mergeCell ref="C4:C7"/>
    <mergeCell ref="D4:D7"/>
    <mergeCell ref="E4:E7"/>
    <mergeCell ref="F4:H4"/>
    <mergeCell ref="F5:F7"/>
    <mergeCell ref="G5:G7"/>
    <mergeCell ref="H5:H7"/>
  </mergeCells>
  <printOptions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4" max="16383" man="1"/>
    <brk id="1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J171"/>
  <sheetViews>
    <sheetView showGridLines="0" zoomScaleNormal="100" workbookViewId="0">
      <selection activeCell="B2" sqref="B2:I2"/>
    </sheetView>
  </sheetViews>
  <sheetFormatPr defaultColWidth="9.6640625" defaultRowHeight="12" customHeight="1"/>
  <cols>
    <col min="1" max="1" width="6" style="45" customWidth="1"/>
    <col min="2" max="2" width="27.21875" customWidth="1"/>
    <col min="3" max="3" width="10.88671875" customWidth="1"/>
    <col min="4" max="4" width="10.44140625" customWidth="1"/>
    <col min="5" max="5" width="11" customWidth="1"/>
    <col min="6" max="6" width="10.88671875" customWidth="1"/>
    <col min="7" max="7" width="12" bestFit="1" customWidth="1"/>
    <col min="8" max="8" width="7" customWidth="1"/>
    <col min="9" max="9" width="9.6640625" customWidth="1"/>
  </cols>
  <sheetData>
    <row r="1" spans="1:9" s="23" customFormat="1">
      <c r="A1" s="373" t="s">
        <v>0</v>
      </c>
      <c r="B1" s="374" t="s">
        <v>69</v>
      </c>
      <c r="C1" s="374"/>
      <c r="D1" s="374"/>
      <c r="E1" s="374"/>
      <c r="F1" s="374"/>
      <c r="G1" s="374"/>
      <c r="H1" s="374"/>
      <c r="I1" s="374"/>
    </row>
    <row r="2" spans="1:9" s="23" customFormat="1" ht="12" customHeight="1">
      <c r="A2" s="373"/>
      <c r="B2" s="376" t="s">
        <v>120</v>
      </c>
      <c r="C2" s="376"/>
      <c r="D2" s="376"/>
      <c r="E2" s="376"/>
      <c r="F2" s="376"/>
      <c r="G2" s="376"/>
      <c r="H2" s="376"/>
      <c r="I2" s="376"/>
    </row>
    <row r="3" spans="1:9" ht="12" customHeight="1">
      <c r="A3" s="12"/>
      <c r="B3" s="377" t="s">
        <v>1</v>
      </c>
      <c r="C3" s="377"/>
      <c r="D3" s="377"/>
      <c r="E3" s="377"/>
      <c r="F3" s="377"/>
      <c r="G3" s="377"/>
      <c r="H3" s="377"/>
      <c r="I3" s="377"/>
    </row>
    <row r="4" spans="1:9" ht="12" customHeight="1">
      <c r="A4" s="12"/>
      <c r="B4" s="11"/>
      <c r="C4" s="378" t="s">
        <v>90</v>
      </c>
      <c r="D4" s="378" t="s">
        <v>91</v>
      </c>
      <c r="E4" s="378" t="s">
        <v>92</v>
      </c>
      <c r="F4" s="378" t="s">
        <v>93</v>
      </c>
      <c r="G4" s="380" t="s">
        <v>2</v>
      </c>
      <c r="H4" s="380"/>
      <c r="I4" s="380"/>
    </row>
    <row r="5" spans="1:9" ht="12" customHeight="1">
      <c r="A5" s="12"/>
      <c r="B5" s="11"/>
      <c r="C5" s="379"/>
      <c r="D5" s="379"/>
      <c r="E5" s="379" t="s">
        <v>4</v>
      </c>
      <c r="F5" s="379"/>
      <c r="G5" s="378" t="s">
        <v>94</v>
      </c>
      <c r="H5" s="378" t="s">
        <v>95</v>
      </c>
      <c r="I5" s="378" t="s">
        <v>96</v>
      </c>
    </row>
    <row r="6" spans="1:9" ht="12" customHeight="1">
      <c r="A6" s="12" t="s">
        <v>3</v>
      </c>
      <c r="B6" s="11"/>
      <c r="C6" s="379"/>
      <c r="D6" s="379"/>
      <c r="E6" s="379" t="s">
        <v>5</v>
      </c>
      <c r="F6" s="379" t="s">
        <v>6</v>
      </c>
      <c r="G6" s="378"/>
      <c r="H6" s="378"/>
      <c r="I6" s="378"/>
    </row>
    <row r="7" spans="1:9" ht="12" customHeight="1">
      <c r="A7" s="12" t="s">
        <v>98</v>
      </c>
      <c r="B7" s="12" t="s">
        <v>74</v>
      </c>
      <c r="C7" s="379"/>
      <c r="D7" s="379"/>
      <c r="E7" s="379" t="s">
        <v>7</v>
      </c>
      <c r="F7" s="379" t="s">
        <v>7</v>
      </c>
      <c r="G7" s="378"/>
      <c r="H7" s="378"/>
      <c r="I7" s="378"/>
    </row>
    <row r="8" spans="1:9" s="23" customFormat="1" ht="15" customHeight="1">
      <c r="A8" s="28"/>
      <c r="B8" s="16" t="s">
        <v>73</v>
      </c>
      <c r="C8" s="3"/>
      <c r="D8" s="3"/>
      <c r="E8" s="3"/>
      <c r="F8" s="3"/>
      <c r="G8" s="3"/>
      <c r="H8" s="3"/>
      <c r="I8" s="3"/>
    </row>
    <row r="9" spans="1:9" s="23" customFormat="1" ht="12" customHeight="1">
      <c r="A9" s="29">
        <v>183</v>
      </c>
      <c r="B9" s="2" t="s">
        <v>8</v>
      </c>
      <c r="C9" s="8">
        <v>441125772</v>
      </c>
      <c r="D9" s="8">
        <v>125059687</v>
      </c>
      <c r="E9" s="8">
        <v>53955984</v>
      </c>
      <c r="F9" s="4">
        <f t="shared" ref="F9:F28" si="0">C9-D9-E9</f>
        <v>262110101</v>
      </c>
      <c r="G9" s="8">
        <v>4558114</v>
      </c>
      <c r="H9" s="5">
        <f t="shared" ref="H9:H28" si="1">G9/C9</f>
        <v>1.0332912491904916E-2</v>
      </c>
      <c r="I9" s="5">
        <f t="shared" ref="I9:I28" si="2">G9/F9</f>
        <v>1.7390073799559522E-2</v>
      </c>
    </row>
    <row r="10" spans="1:9" s="23" customFormat="1" ht="12" customHeight="1">
      <c r="A10" s="30">
        <v>904</v>
      </c>
      <c r="B10" s="6" t="s">
        <v>9</v>
      </c>
      <c r="C10" s="8">
        <v>79460350</v>
      </c>
      <c r="D10" s="8">
        <v>9941282</v>
      </c>
      <c r="E10" s="8">
        <v>29547021</v>
      </c>
      <c r="F10" s="4">
        <f t="shared" si="0"/>
        <v>39972047</v>
      </c>
      <c r="G10" s="8">
        <v>2075907</v>
      </c>
      <c r="H10" s="5">
        <f t="shared" si="1"/>
        <v>2.6125067407832964E-2</v>
      </c>
      <c r="I10" s="5">
        <f t="shared" si="2"/>
        <v>5.1933967755016401E-2</v>
      </c>
    </row>
    <row r="11" spans="1:9" s="23" customFormat="1" ht="12" customHeight="1">
      <c r="A11" s="29">
        <v>164</v>
      </c>
      <c r="B11" s="2" t="s">
        <v>10</v>
      </c>
      <c r="C11" s="8">
        <v>803752216</v>
      </c>
      <c r="D11" s="8">
        <v>274213821</v>
      </c>
      <c r="E11" s="8">
        <v>64210226</v>
      </c>
      <c r="F11" s="4">
        <f t="shared" si="0"/>
        <v>465328169</v>
      </c>
      <c r="G11" s="8">
        <v>11195377</v>
      </c>
      <c r="H11" s="5">
        <f t="shared" si="1"/>
        <v>1.3928890990454202E-2</v>
      </c>
      <c r="I11" s="5">
        <f t="shared" si="2"/>
        <v>2.4059100105757836E-2</v>
      </c>
    </row>
    <row r="12" spans="1:9" s="23" customFormat="1" ht="12" customHeight="1">
      <c r="A12" s="30">
        <v>29</v>
      </c>
      <c r="B12" s="2" t="s">
        <v>11</v>
      </c>
      <c r="C12" s="8">
        <v>1426100000</v>
      </c>
      <c r="D12" s="8">
        <v>390189000</v>
      </c>
      <c r="E12" s="8">
        <v>304258000</v>
      </c>
      <c r="F12" s="4">
        <f t="shared" si="0"/>
        <v>731653000</v>
      </c>
      <c r="G12" s="8">
        <v>186733000</v>
      </c>
      <c r="H12" s="5">
        <f t="shared" si="1"/>
        <v>0.13093962555220531</v>
      </c>
      <c r="I12" s="5">
        <f t="shared" si="2"/>
        <v>0.25522071255089501</v>
      </c>
    </row>
    <row r="13" spans="1:9" s="23" customFormat="1" ht="12" customHeight="1">
      <c r="A13" s="29">
        <v>126</v>
      </c>
      <c r="B13" s="48" t="s">
        <v>12</v>
      </c>
      <c r="C13" s="8">
        <v>581659934</v>
      </c>
      <c r="D13" s="8">
        <v>228045941</v>
      </c>
      <c r="E13" s="8">
        <v>102719783</v>
      </c>
      <c r="F13" s="4">
        <f t="shared" si="0"/>
        <v>250894210</v>
      </c>
      <c r="G13" s="8">
        <v>8228753</v>
      </c>
      <c r="H13" s="5">
        <f t="shared" si="1"/>
        <v>1.4147017043811033E-2</v>
      </c>
      <c r="I13" s="5">
        <f t="shared" si="2"/>
        <v>3.2797699875178464E-2</v>
      </c>
    </row>
    <row r="14" spans="1:9" s="23" customFormat="1" ht="12" customHeight="1">
      <c r="A14" s="31">
        <v>148</v>
      </c>
      <c r="B14" s="6" t="s">
        <v>109</v>
      </c>
      <c r="C14" s="8">
        <v>44316030</v>
      </c>
      <c r="D14" s="8">
        <v>22791210</v>
      </c>
      <c r="E14" s="8">
        <v>3318515</v>
      </c>
      <c r="F14" s="4">
        <f t="shared" si="0"/>
        <v>18206305</v>
      </c>
      <c r="G14" s="8">
        <v>0</v>
      </c>
      <c r="H14" s="5">
        <f t="shared" si="1"/>
        <v>0</v>
      </c>
      <c r="I14" s="5">
        <f t="shared" si="2"/>
        <v>0</v>
      </c>
    </row>
    <row r="15" spans="1:9" s="23" customFormat="1" ht="12" customHeight="1">
      <c r="A15" s="32">
        <v>919</v>
      </c>
      <c r="B15" s="46" t="s">
        <v>99</v>
      </c>
      <c r="C15" s="8">
        <v>15719457</v>
      </c>
      <c r="D15" s="8">
        <v>6214885</v>
      </c>
      <c r="E15" s="8">
        <v>6802461</v>
      </c>
      <c r="F15" s="4">
        <f t="shared" si="0"/>
        <v>2702111</v>
      </c>
      <c r="G15" s="8">
        <v>233609</v>
      </c>
      <c r="H15" s="5">
        <f t="shared" si="1"/>
        <v>1.4861136742827694E-2</v>
      </c>
      <c r="I15" s="5">
        <f t="shared" si="2"/>
        <v>8.6454257430579273E-2</v>
      </c>
    </row>
    <row r="16" spans="1:9" s="23" customFormat="1" ht="12" customHeight="1">
      <c r="A16" s="29">
        <v>130</v>
      </c>
      <c r="B16" s="2" t="s">
        <v>13</v>
      </c>
      <c r="C16" s="8">
        <v>317535204</v>
      </c>
      <c r="D16" s="8">
        <v>148362406</v>
      </c>
      <c r="E16" s="8">
        <v>18915541</v>
      </c>
      <c r="F16" s="4">
        <f t="shared" si="0"/>
        <v>150257257</v>
      </c>
      <c r="G16" s="8">
        <v>4307373</v>
      </c>
      <c r="H16" s="5">
        <f t="shared" si="1"/>
        <v>1.3565025060969302E-2</v>
      </c>
      <c r="I16" s="5">
        <f t="shared" si="2"/>
        <v>2.8666655348300416E-2</v>
      </c>
    </row>
    <row r="17" spans="1:9" s="23" customFormat="1" ht="12" customHeight="1">
      <c r="A17" s="30">
        <v>131</v>
      </c>
      <c r="B17" s="2" t="s">
        <v>14</v>
      </c>
      <c r="C17" s="8">
        <v>890074661</v>
      </c>
      <c r="D17" s="8">
        <v>363326680</v>
      </c>
      <c r="E17" s="8">
        <v>41490715</v>
      </c>
      <c r="F17" s="4">
        <f t="shared" si="0"/>
        <v>485257266</v>
      </c>
      <c r="G17" s="8">
        <v>11639818</v>
      </c>
      <c r="H17" s="5">
        <f t="shared" si="1"/>
        <v>1.3077350148270314E-2</v>
      </c>
      <c r="I17" s="5">
        <f t="shared" si="2"/>
        <v>2.3986901001911014E-2</v>
      </c>
    </row>
    <row r="18" spans="1:9" s="23" customFormat="1" ht="12" customHeight="1">
      <c r="A18" s="47">
        <v>202</v>
      </c>
      <c r="B18" s="2" t="s">
        <v>15</v>
      </c>
      <c r="C18" s="8">
        <v>45085856</v>
      </c>
      <c r="D18" s="8">
        <v>22723024</v>
      </c>
      <c r="E18" s="8">
        <v>3722574</v>
      </c>
      <c r="F18" s="4">
        <f t="shared" si="0"/>
        <v>18640258</v>
      </c>
      <c r="G18" s="8">
        <v>216046</v>
      </c>
      <c r="H18" s="5">
        <f t="shared" si="1"/>
        <v>4.7918797416200767E-3</v>
      </c>
      <c r="I18" s="5">
        <f t="shared" si="2"/>
        <v>1.159029022023193E-2</v>
      </c>
    </row>
    <row r="19" spans="1:9" s="23" customFormat="1" ht="12" customHeight="1">
      <c r="A19" s="22">
        <v>35</v>
      </c>
      <c r="B19" s="48" t="s">
        <v>115</v>
      </c>
      <c r="C19" s="8">
        <v>115287892</v>
      </c>
      <c r="D19" s="8">
        <v>31878131</v>
      </c>
      <c r="E19" s="8">
        <v>13800546</v>
      </c>
      <c r="F19" s="4">
        <f t="shared" si="0"/>
        <v>69609215</v>
      </c>
      <c r="G19" s="8">
        <v>2795403</v>
      </c>
      <c r="H19" s="5">
        <f t="shared" si="1"/>
        <v>2.424715164364355E-2</v>
      </c>
      <c r="I19" s="5">
        <f t="shared" si="2"/>
        <v>4.0158519242028519E-2</v>
      </c>
    </row>
    <row r="20" spans="1:9" s="23" customFormat="1" ht="12" customHeight="1">
      <c r="A20" s="22">
        <v>201</v>
      </c>
      <c r="B20" s="2" t="s">
        <v>16</v>
      </c>
      <c r="C20" s="8">
        <v>749677624</v>
      </c>
      <c r="D20" s="8">
        <v>194889722</v>
      </c>
      <c r="E20" s="8">
        <v>106744214</v>
      </c>
      <c r="F20" s="4">
        <f t="shared" si="0"/>
        <v>448043688</v>
      </c>
      <c r="G20" s="8">
        <v>20420520</v>
      </c>
      <c r="H20" s="5">
        <f t="shared" si="1"/>
        <v>2.7239068295841252E-2</v>
      </c>
      <c r="I20" s="5">
        <f t="shared" si="2"/>
        <v>4.5577073278621885E-2</v>
      </c>
    </row>
    <row r="21" spans="1:9" s="23" customFormat="1" ht="12" customHeight="1">
      <c r="A21" s="1">
        <v>204</v>
      </c>
      <c r="B21" s="6" t="s">
        <v>66</v>
      </c>
      <c r="C21" s="8">
        <v>413591689</v>
      </c>
      <c r="D21" s="8">
        <v>108208235</v>
      </c>
      <c r="E21" s="8">
        <v>48900433</v>
      </c>
      <c r="F21" s="4">
        <f t="shared" si="0"/>
        <v>256483021</v>
      </c>
      <c r="G21" s="8">
        <v>3502265</v>
      </c>
      <c r="H21" s="5">
        <f t="shared" si="1"/>
        <v>8.4679288611140338E-3</v>
      </c>
      <c r="I21" s="5">
        <f t="shared" si="2"/>
        <v>1.3654958469940979E-2</v>
      </c>
    </row>
    <row r="22" spans="1:9" s="23" customFormat="1" ht="12" customHeight="1">
      <c r="A22" s="22">
        <v>14</v>
      </c>
      <c r="B22" s="2" t="s">
        <v>80</v>
      </c>
      <c r="C22" s="8">
        <v>1153589961</v>
      </c>
      <c r="D22" s="8">
        <v>13411748</v>
      </c>
      <c r="E22" s="8">
        <v>534177515</v>
      </c>
      <c r="F22" s="4">
        <f t="shared" si="0"/>
        <v>606000698</v>
      </c>
      <c r="G22" s="8">
        <v>18222670</v>
      </c>
      <c r="H22" s="5">
        <f t="shared" si="1"/>
        <v>1.5796488020928607E-2</v>
      </c>
      <c r="I22" s="5">
        <f t="shared" si="2"/>
        <v>3.0070377905736339E-2</v>
      </c>
    </row>
    <row r="23" spans="1:9" s="23" customFormat="1" ht="12" customHeight="1">
      <c r="A23" s="33">
        <v>195</v>
      </c>
      <c r="B23" s="6" t="s">
        <v>70</v>
      </c>
      <c r="C23" s="8">
        <v>24286373</v>
      </c>
      <c r="D23" s="8">
        <v>11281873</v>
      </c>
      <c r="E23" s="8">
        <v>3005750</v>
      </c>
      <c r="F23" s="4">
        <f t="shared" si="0"/>
        <v>9998750</v>
      </c>
      <c r="G23" s="8">
        <v>462990</v>
      </c>
      <c r="H23" s="5">
        <f t="shared" si="1"/>
        <v>1.9063777040729795E-2</v>
      </c>
      <c r="I23" s="5">
        <f t="shared" si="2"/>
        <v>4.6304788098512316E-2</v>
      </c>
    </row>
    <row r="24" spans="1:9" s="23" customFormat="1" ht="12" customHeight="1">
      <c r="A24" s="31">
        <v>1</v>
      </c>
      <c r="B24" s="2" t="s">
        <v>111</v>
      </c>
      <c r="C24" s="8">
        <v>2646901714</v>
      </c>
      <c r="D24" s="8">
        <v>855033470</v>
      </c>
      <c r="E24" s="8">
        <v>337775110</v>
      </c>
      <c r="F24" s="4">
        <f t="shared" si="0"/>
        <v>1454093134</v>
      </c>
      <c r="G24" s="8">
        <v>50673669</v>
      </c>
      <c r="H24" s="5">
        <f t="shared" si="1"/>
        <v>1.9144522341716236E-2</v>
      </c>
      <c r="I24" s="5">
        <f t="shared" si="2"/>
        <v>3.4848984439259448E-2</v>
      </c>
    </row>
    <row r="25" spans="1:9" s="23" customFormat="1" ht="12" customHeight="1">
      <c r="A25" s="31">
        <v>3</v>
      </c>
      <c r="B25" s="6" t="s">
        <v>81</v>
      </c>
      <c r="C25" s="8">
        <v>1067527893</v>
      </c>
      <c r="D25" s="8">
        <v>525789986</v>
      </c>
      <c r="E25" s="8">
        <v>94961162</v>
      </c>
      <c r="F25" s="4">
        <f t="shared" si="0"/>
        <v>446776745</v>
      </c>
      <c r="G25" s="8">
        <v>21036558</v>
      </c>
      <c r="H25" s="5">
        <f t="shared" si="1"/>
        <v>1.9705862617680567E-2</v>
      </c>
      <c r="I25" s="5">
        <f t="shared" si="2"/>
        <v>4.7085167783296328E-2</v>
      </c>
    </row>
    <row r="26" spans="1:9" s="23" customFormat="1" ht="12" customHeight="1">
      <c r="A26" s="34">
        <v>128</v>
      </c>
      <c r="B26" s="2" t="s">
        <v>17</v>
      </c>
      <c r="C26" s="8">
        <v>1391219218</v>
      </c>
      <c r="D26" s="8">
        <v>409959708</v>
      </c>
      <c r="E26" s="8">
        <v>235663543</v>
      </c>
      <c r="F26" s="4">
        <f t="shared" si="0"/>
        <v>745595967</v>
      </c>
      <c r="G26" s="8">
        <v>27210389</v>
      </c>
      <c r="H26" s="5">
        <f t="shared" si="1"/>
        <v>1.955866383093624E-2</v>
      </c>
      <c r="I26" s="5">
        <f t="shared" si="2"/>
        <v>3.6494817842811639E-2</v>
      </c>
    </row>
    <row r="27" spans="1:9" s="23" customFormat="1" ht="12" customHeight="1">
      <c r="A27" s="31">
        <v>155</v>
      </c>
      <c r="B27" s="2" t="s">
        <v>18</v>
      </c>
      <c r="C27" s="8">
        <v>986227523</v>
      </c>
      <c r="D27" s="8">
        <v>318693846</v>
      </c>
      <c r="E27" s="8">
        <v>155090479</v>
      </c>
      <c r="F27" s="4">
        <f t="shared" si="0"/>
        <v>512443198</v>
      </c>
      <c r="G27" s="8">
        <v>14426505</v>
      </c>
      <c r="H27" s="5">
        <f t="shared" si="1"/>
        <v>1.4627968357764034E-2</v>
      </c>
      <c r="I27" s="5">
        <f t="shared" si="2"/>
        <v>2.8152398268344269E-2</v>
      </c>
    </row>
    <row r="28" spans="1:9" s="23" customFormat="1" ht="12" customHeight="1">
      <c r="A28" s="31">
        <v>10</v>
      </c>
      <c r="B28" s="2" t="s">
        <v>19</v>
      </c>
      <c r="C28" s="8">
        <v>1520635776</v>
      </c>
      <c r="D28" s="8">
        <v>445376743</v>
      </c>
      <c r="E28" s="8">
        <v>52162517</v>
      </c>
      <c r="F28" s="4">
        <f t="shared" si="0"/>
        <v>1023096516</v>
      </c>
      <c r="G28" s="8">
        <v>16803591</v>
      </c>
      <c r="H28" s="5">
        <f t="shared" si="1"/>
        <v>1.1050371999139391E-2</v>
      </c>
      <c r="I28" s="5">
        <f t="shared" si="2"/>
        <v>1.6424248091174223E-2</v>
      </c>
    </row>
    <row r="29" spans="1:9" s="23" customFormat="1" ht="12" customHeight="1">
      <c r="A29" s="32"/>
      <c r="B29" s="7"/>
      <c r="C29" s="8"/>
      <c r="D29" s="8"/>
      <c r="E29" s="8"/>
      <c r="F29" s="4"/>
      <c r="G29" s="8"/>
      <c r="H29" s="5"/>
      <c r="I29" s="5"/>
    </row>
    <row r="30" spans="1:9" s="23" customFormat="1" ht="12" customHeight="1">
      <c r="A30" s="35"/>
      <c r="B30" s="13" t="s">
        <v>20</v>
      </c>
      <c r="C30" s="14">
        <f>SUM(C9:C28)</f>
        <v>14713775143</v>
      </c>
      <c r="D30" s="14">
        <f>SUM(D9:D28)</f>
        <v>4505391398</v>
      </c>
      <c r="E30" s="14">
        <f>SUM(E9:E28)</f>
        <v>2211222089</v>
      </c>
      <c r="F30" s="14">
        <f>SUM(F9:F28)</f>
        <v>7997161656</v>
      </c>
      <c r="G30" s="14">
        <f>SUM(G9:G28)</f>
        <v>404742557</v>
      </c>
      <c r="H30" s="15">
        <f>G30/C30</f>
        <v>2.7507730209711281E-2</v>
      </c>
      <c r="I30" s="15">
        <f>G30/F30</f>
        <v>5.0610775974040158E-2</v>
      </c>
    </row>
    <row r="31" spans="1:9" s="23" customFormat="1" ht="12" customHeight="1">
      <c r="A31" s="35"/>
      <c r="B31" s="7"/>
      <c r="C31" s="4"/>
      <c r="D31" s="4"/>
      <c r="E31" s="4"/>
      <c r="F31" s="4"/>
      <c r="G31" s="4"/>
      <c r="H31" s="7"/>
      <c r="I31" s="7"/>
    </row>
    <row r="32" spans="1:9" s="23" customFormat="1" ht="12" customHeight="1">
      <c r="A32" s="35"/>
      <c r="B32" s="17" t="s">
        <v>107</v>
      </c>
      <c r="C32" s="10"/>
      <c r="D32" s="4"/>
      <c r="E32" s="4"/>
      <c r="F32" s="4"/>
      <c r="G32" s="4"/>
      <c r="H32" s="7"/>
      <c r="I32" s="7"/>
    </row>
    <row r="33" spans="1:9" s="23" customFormat="1" ht="12" customHeight="1">
      <c r="A33" s="31">
        <v>106</v>
      </c>
      <c r="B33" s="2" t="s">
        <v>21</v>
      </c>
      <c r="C33" s="8">
        <v>82580367</v>
      </c>
      <c r="D33" s="8">
        <v>30519662</v>
      </c>
      <c r="E33" s="8">
        <v>18522680</v>
      </c>
      <c r="F33" s="4">
        <f t="shared" ref="F33:F51" si="3">C33-D33-E33</f>
        <v>33538025</v>
      </c>
      <c r="G33" s="8">
        <v>1561617</v>
      </c>
      <c r="H33" s="5">
        <f t="shared" ref="H33:H51" si="4">G33/C33</f>
        <v>1.8910269555958741E-2</v>
      </c>
      <c r="I33" s="5">
        <f t="shared" ref="I33:I51" si="5">G33/F33</f>
        <v>4.6562580831757384E-2</v>
      </c>
    </row>
    <row r="34" spans="1:9" s="27" customFormat="1" ht="12" customHeight="1">
      <c r="A34" s="31">
        <v>54</v>
      </c>
      <c r="B34" s="2" t="s">
        <v>122</v>
      </c>
      <c r="C34" s="8">
        <v>28975758</v>
      </c>
      <c r="D34" s="8">
        <v>7957493</v>
      </c>
      <c r="E34" s="8">
        <v>7765228</v>
      </c>
      <c r="F34" s="4">
        <f t="shared" si="3"/>
        <v>13253037</v>
      </c>
      <c r="G34" s="8">
        <v>332874</v>
      </c>
      <c r="H34" s="5">
        <f t="shared" si="4"/>
        <v>1.1488016983024223E-2</v>
      </c>
      <c r="I34" s="5">
        <f t="shared" si="5"/>
        <v>2.5116809075534912E-2</v>
      </c>
    </row>
    <row r="35" spans="1:9" s="23" customFormat="1" ht="12" customHeight="1">
      <c r="A35" s="30">
        <v>142</v>
      </c>
      <c r="B35" s="2" t="s">
        <v>22</v>
      </c>
      <c r="C35" s="8">
        <v>873834682</v>
      </c>
      <c r="D35" s="8">
        <v>436452626</v>
      </c>
      <c r="E35" s="8">
        <v>109805394</v>
      </c>
      <c r="F35" s="4">
        <f t="shared" si="3"/>
        <v>327576662</v>
      </c>
      <c r="G35" s="8">
        <v>14851580</v>
      </c>
      <c r="H35" s="5">
        <f t="shared" si="4"/>
        <v>1.6995869248412367E-2</v>
      </c>
      <c r="I35" s="5">
        <f t="shared" si="5"/>
        <v>4.5337723112887696E-2</v>
      </c>
    </row>
    <row r="36" spans="1:9" s="23" customFormat="1" ht="12" customHeight="1">
      <c r="A36" s="29">
        <v>134</v>
      </c>
      <c r="B36" s="2" t="s">
        <v>23</v>
      </c>
      <c r="C36" s="8">
        <v>150328769</v>
      </c>
      <c r="D36" s="8">
        <v>56255047</v>
      </c>
      <c r="E36" s="8">
        <v>6896100</v>
      </c>
      <c r="F36" s="4">
        <f t="shared" si="3"/>
        <v>87177622</v>
      </c>
      <c r="G36" s="8">
        <v>1235854</v>
      </c>
      <c r="H36" s="5">
        <f t="shared" si="4"/>
        <v>8.2210079163223902E-3</v>
      </c>
      <c r="I36" s="5">
        <f t="shared" si="5"/>
        <v>1.4176275650189219E-2</v>
      </c>
    </row>
    <row r="37" spans="1:9" s="23" customFormat="1" ht="12" customHeight="1">
      <c r="A37" s="29">
        <v>85</v>
      </c>
      <c r="B37" s="2" t="s">
        <v>101</v>
      </c>
      <c r="C37" s="8">
        <v>111316493</v>
      </c>
      <c r="D37" s="8">
        <v>55270339</v>
      </c>
      <c r="E37" s="8">
        <v>16645327</v>
      </c>
      <c r="F37" s="4">
        <f t="shared" si="3"/>
        <v>39400827</v>
      </c>
      <c r="G37" s="8">
        <v>4243525</v>
      </c>
      <c r="H37" s="5">
        <f t="shared" si="4"/>
        <v>3.8121260252063457E-2</v>
      </c>
      <c r="I37" s="5">
        <f t="shared" si="5"/>
        <v>0.10770141956665022</v>
      </c>
    </row>
    <row r="38" spans="1:9" s="23" customFormat="1" ht="12" customHeight="1">
      <c r="A38" s="29">
        <v>175</v>
      </c>
      <c r="B38" s="2" t="s">
        <v>24</v>
      </c>
      <c r="C38" s="8">
        <v>468575323</v>
      </c>
      <c r="D38" s="8">
        <v>405577</v>
      </c>
      <c r="E38" s="8">
        <v>242693109</v>
      </c>
      <c r="F38" s="4">
        <f t="shared" si="3"/>
        <v>225476637</v>
      </c>
      <c r="G38" s="8">
        <v>1884985</v>
      </c>
      <c r="H38" s="5">
        <f t="shared" si="4"/>
        <v>4.0228004068408874E-3</v>
      </c>
      <c r="I38" s="5">
        <f t="shared" si="5"/>
        <v>8.3600013956213123E-3</v>
      </c>
    </row>
    <row r="39" spans="1:9" s="23" customFormat="1" ht="12" customHeight="1">
      <c r="A39" s="30">
        <v>81</v>
      </c>
      <c r="B39" s="2" t="s">
        <v>112</v>
      </c>
      <c r="C39" s="8">
        <v>921652701</v>
      </c>
      <c r="D39" s="8">
        <v>372732682</v>
      </c>
      <c r="E39" s="8">
        <v>124200444</v>
      </c>
      <c r="F39" s="4">
        <f t="shared" si="3"/>
        <v>424719575</v>
      </c>
      <c r="G39" s="8">
        <v>21512080</v>
      </c>
      <c r="H39" s="5">
        <f t="shared" si="4"/>
        <v>2.3340765970369569E-2</v>
      </c>
      <c r="I39" s="5">
        <f t="shared" si="5"/>
        <v>5.0650078937378856E-2</v>
      </c>
    </row>
    <row r="40" spans="1:9" s="23" customFormat="1" ht="12" customHeight="1">
      <c r="A40" s="31">
        <v>38</v>
      </c>
      <c r="B40" s="2" t="s">
        <v>113</v>
      </c>
      <c r="C40" s="8">
        <v>213185005</v>
      </c>
      <c r="D40" s="8">
        <v>114847802</v>
      </c>
      <c r="E40" s="8">
        <v>24604200</v>
      </c>
      <c r="F40" s="4">
        <f t="shared" si="3"/>
        <v>73733003</v>
      </c>
      <c r="G40" s="8">
        <v>4131556</v>
      </c>
      <c r="H40" s="5">
        <f t="shared" si="4"/>
        <v>1.9380143551841277E-2</v>
      </c>
      <c r="I40" s="5">
        <f t="shared" si="5"/>
        <v>5.6034012340444077E-2</v>
      </c>
    </row>
    <row r="41" spans="1:9" s="23" customFormat="1" ht="12" customHeight="1">
      <c r="A41" s="30">
        <v>145</v>
      </c>
      <c r="B41" s="2" t="s">
        <v>83</v>
      </c>
      <c r="C41" s="8">
        <v>736447946</v>
      </c>
      <c r="D41" s="8">
        <v>352980884</v>
      </c>
      <c r="E41" s="8">
        <v>107066027</v>
      </c>
      <c r="F41" s="4">
        <f t="shared" si="3"/>
        <v>276401035</v>
      </c>
      <c r="G41" s="8">
        <v>16288189</v>
      </c>
      <c r="H41" s="5">
        <f t="shared" si="4"/>
        <v>2.2117230536752696E-2</v>
      </c>
      <c r="I41" s="5">
        <f t="shared" si="5"/>
        <v>5.8929551403452594E-2</v>
      </c>
    </row>
    <row r="42" spans="1:9" s="23" customFormat="1" ht="12" customHeight="1">
      <c r="A42" s="29">
        <v>84</v>
      </c>
      <c r="B42" s="2" t="s">
        <v>82</v>
      </c>
      <c r="C42" s="8">
        <v>1418030088</v>
      </c>
      <c r="D42" s="8">
        <v>579150552</v>
      </c>
      <c r="E42" s="8">
        <v>189184662</v>
      </c>
      <c r="F42" s="4">
        <f t="shared" si="3"/>
        <v>649694874</v>
      </c>
      <c r="G42" s="8">
        <v>62589372</v>
      </c>
      <c r="H42" s="5">
        <f t="shared" si="4"/>
        <v>4.4138253856289118E-2</v>
      </c>
      <c r="I42" s="5">
        <f t="shared" si="5"/>
        <v>9.6336564293102306E-2</v>
      </c>
    </row>
    <row r="43" spans="1:9" s="23" customFormat="1" ht="12" customHeight="1">
      <c r="A43" s="29">
        <v>209</v>
      </c>
      <c r="B43" s="6" t="s">
        <v>103</v>
      </c>
      <c r="C43" s="8">
        <v>319678823</v>
      </c>
      <c r="D43" s="8">
        <v>110292001</v>
      </c>
      <c r="E43" s="8">
        <v>28096576</v>
      </c>
      <c r="F43" s="4">
        <f t="shared" si="3"/>
        <v>181290246</v>
      </c>
      <c r="G43" s="8">
        <v>6997187</v>
      </c>
      <c r="H43" s="5">
        <f t="shared" si="4"/>
        <v>2.1888178060515445E-2</v>
      </c>
      <c r="I43" s="5">
        <f t="shared" si="5"/>
        <v>3.8596599400058183E-2</v>
      </c>
    </row>
    <row r="44" spans="1:9" s="23" customFormat="1" ht="12" customHeight="1">
      <c r="A44" s="29">
        <v>132</v>
      </c>
      <c r="B44" s="2" t="s">
        <v>25</v>
      </c>
      <c r="C44" s="8">
        <v>559210793</v>
      </c>
      <c r="D44" s="8">
        <v>173511871</v>
      </c>
      <c r="E44" s="8">
        <v>118992387</v>
      </c>
      <c r="F44" s="4">
        <f t="shared" si="3"/>
        <v>266706535</v>
      </c>
      <c r="G44" s="8">
        <v>22466966</v>
      </c>
      <c r="H44" s="5">
        <f t="shared" si="4"/>
        <v>4.0176202393146586E-2</v>
      </c>
      <c r="I44" s="5">
        <f t="shared" si="5"/>
        <v>8.4238528313526323E-2</v>
      </c>
    </row>
    <row r="45" spans="1:9" s="23" customFormat="1" ht="12" customHeight="1">
      <c r="A45" s="30">
        <v>32</v>
      </c>
      <c r="B45" s="2" t="s">
        <v>26</v>
      </c>
      <c r="C45" s="8">
        <v>1932984758</v>
      </c>
      <c r="D45" s="8">
        <v>643899775</v>
      </c>
      <c r="E45" s="8">
        <v>300505639</v>
      </c>
      <c r="F45" s="4">
        <f t="shared" si="3"/>
        <v>988579344</v>
      </c>
      <c r="G45" s="8">
        <v>35729308</v>
      </c>
      <c r="H45" s="5">
        <f t="shared" si="4"/>
        <v>1.8484009173961629E-2</v>
      </c>
      <c r="I45" s="5">
        <f t="shared" si="5"/>
        <v>3.6142074196524987E-2</v>
      </c>
    </row>
    <row r="46" spans="1:9" s="23" customFormat="1" ht="12" customHeight="1">
      <c r="A46" s="30">
        <v>207</v>
      </c>
      <c r="B46" s="6" t="s">
        <v>75</v>
      </c>
      <c r="C46" s="8">
        <v>520327529</v>
      </c>
      <c r="D46" s="8">
        <v>216699928</v>
      </c>
      <c r="E46" s="8">
        <v>89545778</v>
      </c>
      <c r="F46" s="4">
        <f t="shared" si="3"/>
        <v>214081823</v>
      </c>
      <c r="G46" s="8">
        <v>5913573</v>
      </c>
      <c r="H46" s="5">
        <f t="shared" si="4"/>
        <v>1.1365097309698561E-2</v>
      </c>
      <c r="I46" s="5">
        <f t="shared" si="5"/>
        <v>2.7622957041056214E-2</v>
      </c>
    </row>
    <row r="47" spans="1:9" s="23" customFormat="1" ht="12" customHeight="1">
      <c r="A47" s="29">
        <v>138</v>
      </c>
      <c r="B47" s="2" t="s">
        <v>104</v>
      </c>
      <c r="C47" s="8">
        <v>513897180</v>
      </c>
      <c r="D47" s="8">
        <v>216034028</v>
      </c>
      <c r="E47" s="8">
        <v>86636497</v>
      </c>
      <c r="F47" s="4">
        <f t="shared" si="3"/>
        <v>211226655</v>
      </c>
      <c r="G47" s="8">
        <v>11553450</v>
      </c>
      <c r="H47" s="5">
        <f t="shared" si="4"/>
        <v>2.2482026462958993E-2</v>
      </c>
      <c r="I47" s="5">
        <f t="shared" si="5"/>
        <v>5.469693207043401E-2</v>
      </c>
    </row>
    <row r="48" spans="1:9" s="23" customFormat="1" ht="12" customHeight="1">
      <c r="A48" s="29">
        <v>176</v>
      </c>
      <c r="B48" s="2" t="s">
        <v>65</v>
      </c>
      <c r="C48" s="8">
        <v>1911439553</v>
      </c>
      <c r="D48" s="8">
        <v>566147692</v>
      </c>
      <c r="E48" s="8">
        <v>329832364</v>
      </c>
      <c r="F48" s="4">
        <f t="shared" si="3"/>
        <v>1015459497</v>
      </c>
      <c r="G48" s="8">
        <v>44711603</v>
      </c>
      <c r="H48" s="5">
        <f t="shared" si="4"/>
        <v>2.339158616333184E-2</v>
      </c>
      <c r="I48" s="5">
        <f t="shared" si="5"/>
        <v>4.4030907320373409E-2</v>
      </c>
    </row>
    <row r="49" spans="1:9" s="23" customFormat="1" ht="12" customHeight="1">
      <c r="A49" s="29">
        <v>206</v>
      </c>
      <c r="B49" s="6" t="s">
        <v>76</v>
      </c>
      <c r="C49" s="8">
        <v>84501427</v>
      </c>
      <c r="D49" s="8">
        <v>29718453</v>
      </c>
      <c r="E49" s="8">
        <v>12421131</v>
      </c>
      <c r="F49" s="4">
        <f t="shared" si="3"/>
        <v>42361843</v>
      </c>
      <c r="G49" s="8">
        <v>2769949</v>
      </c>
      <c r="H49" s="5">
        <f t="shared" si="4"/>
        <v>3.2779907965341228E-2</v>
      </c>
      <c r="I49" s="5">
        <f t="shared" si="5"/>
        <v>6.5387830269801994E-2</v>
      </c>
    </row>
    <row r="50" spans="1:9" s="23" customFormat="1" ht="12" customHeight="1">
      <c r="A50" s="31">
        <v>104</v>
      </c>
      <c r="B50" s="2" t="s">
        <v>27</v>
      </c>
      <c r="C50" s="8">
        <v>104260441</v>
      </c>
      <c r="D50" s="8">
        <v>28873482</v>
      </c>
      <c r="E50" s="8">
        <v>16412762</v>
      </c>
      <c r="F50" s="4">
        <f t="shared" si="3"/>
        <v>58974197</v>
      </c>
      <c r="G50" s="8">
        <v>4076173</v>
      </c>
      <c r="H50" s="5">
        <f t="shared" si="4"/>
        <v>3.9096065208471545E-2</v>
      </c>
      <c r="I50" s="5">
        <f t="shared" si="5"/>
        <v>6.9117905920787689E-2</v>
      </c>
    </row>
    <row r="51" spans="1:9" s="23" customFormat="1" ht="12" customHeight="1">
      <c r="A51" s="29">
        <v>156</v>
      </c>
      <c r="B51" s="2" t="s">
        <v>28</v>
      </c>
      <c r="C51" s="8">
        <v>160395216</v>
      </c>
      <c r="D51" s="8">
        <v>72600962</v>
      </c>
      <c r="E51" s="8">
        <v>13251357</v>
      </c>
      <c r="F51" s="4">
        <f t="shared" si="3"/>
        <v>74542897</v>
      </c>
      <c r="G51" s="8">
        <v>2533152</v>
      </c>
      <c r="H51" s="5">
        <f t="shared" si="4"/>
        <v>1.5793189243250249E-2</v>
      </c>
      <c r="I51" s="5">
        <f t="shared" si="5"/>
        <v>3.3982473205998419E-2</v>
      </c>
    </row>
    <row r="52" spans="1:9" s="23" customFormat="1" ht="12" customHeight="1">
      <c r="A52" s="29"/>
      <c r="B52" s="2"/>
      <c r="C52" s="24"/>
      <c r="D52" s="24"/>
      <c r="E52" s="24"/>
      <c r="F52" s="4"/>
      <c r="G52" s="25"/>
      <c r="H52" s="5"/>
      <c r="I52" s="5"/>
    </row>
    <row r="53" spans="1:9" s="23" customFormat="1" ht="12" customHeight="1">
      <c r="A53" s="35"/>
      <c r="B53" s="13" t="s">
        <v>29</v>
      </c>
      <c r="C53" s="14">
        <f>SUM(C33:C51)</f>
        <v>11111622852</v>
      </c>
      <c r="D53" s="14">
        <f>SUM(D33:D51)</f>
        <v>4064350856</v>
      </c>
      <c r="E53" s="14">
        <f>SUM(E33:E51)</f>
        <v>1843077662</v>
      </c>
      <c r="F53" s="14">
        <f>SUM(F33:F51)</f>
        <v>5204194334</v>
      </c>
      <c r="G53" s="14">
        <f>SUM(G33:G51)</f>
        <v>265382993</v>
      </c>
      <c r="H53" s="15">
        <f>G53/C53</f>
        <v>2.3883369381299084E-2</v>
      </c>
      <c r="I53" s="15">
        <f>G53/F53</f>
        <v>5.0994059016244264E-2</v>
      </c>
    </row>
    <row r="54" spans="1:9" s="23" customFormat="1" ht="12.75" customHeight="1">
      <c r="A54" s="35"/>
      <c r="B54" s="6"/>
      <c r="C54" s="4"/>
      <c r="D54" s="4"/>
      <c r="E54" s="4"/>
      <c r="F54" s="4"/>
      <c r="G54" s="4"/>
      <c r="H54" s="5"/>
      <c r="I54" s="5"/>
    </row>
    <row r="55" spans="1:9" s="23" customFormat="1">
      <c r="A55" s="373" t="s">
        <v>0</v>
      </c>
      <c r="B55" s="374" t="s">
        <v>69</v>
      </c>
      <c r="C55" s="374"/>
      <c r="D55" s="374"/>
      <c r="E55" s="374"/>
      <c r="F55" s="374"/>
      <c r="G55" s="374"/>
      <c r="H55" s="374"/>
      <c r="I55" s="374"/>
    </row>
    <row r="56" spans="1:9" s="23" customFormat="1" ht="12" customHeight="1">
      <c r="A56" s="373"/>
      <c r="B56" s="376" t="s">
        <v>120</v>
      </c>
      <c r="C56" s="376"/>
      <c r="D56" s="376"/>
      <c r="E56" s="376"/>
      <c r="F56" s="376"/>
      <c r="G56" s="376"/>
      <c r="H56" s="376"/>
      <c r="I56" s="376"/>
    </row>
    <row r="57" spans="1:9" ht="12" customHeight="1">
      <c r="A57" s="12"/>
      <c r="B57" s="377" t="s">
        <v>1</v>
      </c>
      <c r="C57" s="377"/>
      <c r="D57" s="377"/>
      <c r="E57" s="377"/>
      <c r="F57" s="377"/>
      <c r="G57" s="377"/>
      <c r="H57" s="377"/>
      <c r="I57" s="377"/>
    </row>
    <row r="58" spans="1:9" ht="12" customHeight="1">
      <c r="A58" s="12"/>
      <c r="B58" s="11"/>
      <c r="C58" s="378" t="s">
        <v>90</v>
      </c>
      <c r="D58" s="378" t="s">
        <v>91</v>
      </c>
      <c r="E58" s="378" t="s">
        <v>92</v>
      </c>
      <c r="F58" s="378" t="s">
        <v>93</v>
      </c>
      <c r="G58" s="380" t="s">
        <v>2</v>
      </c>
      <c r="H58" s="380"/>
      <c r="I58" s="380"/>
    </row>
    <row r="59" spans="1:9" ht="12" customHeight="1">
      <c r="A59" s="12"/>
      <c r="B59" s="11"/>
      <c r="C59" s="379"/>
      <c r="D59" s="379"/>
      <c r="E59" s="379" t="s">
        <v>4</v>
      </c>
      <c r="F59" s="379"/>
      <c r="G59" s="378" t="s">
        <v>94</v>
      </c>
      <c r="H59" s="378" t="s">
        <v>95</v>
      </c>
      <c r="I59" s="378" t="s">
        <v>96</v>
      </c>
    </row>
    <row r="60" spans="1:9" ht="12" customHeight="1">
      <c r="A60" s="12" t="s">
        <v>3</v>
      </c>
      <c r="B60" s="11"/>
      <c r="C60" s="379"/>
      <c r="D60" s="379"/>
      <c r="E60" s="379" t="s">
        <v>5</v>
      </c>
      <c r="F60" s="379" t="s">
        <v>6</v>
      </c>
      <c r="G60" s="378"/>
      <c r="H60" s="378"/>
      <c r="I60" s="378"/>
    </row>
    <row r="61" spans="1:9" ht="12" customHeight="1">
      <c r="A61" s="12" t="s">
        <v>98</v>
      </c>
      <c r="B61" s="12" t="s">
        <v>74</v>
      </c>
      <c r="C61" s="379"/>
      <c r="D61" s="379"/>
      <c r="E61" s="379" t="s">
        <v>7</v>
      </c>
      <c r="F61" s="379" t="s">
        <v>7</v>
      </c>
      <c r="G61" s="378"/>
      <c r="H61" s="378"/>
      <c r="I61" s="378"/>
    </row>
    <row r="62" spans="1:9" s="23" customFormat="1" ht="12" customHeight="1">
      <c r="A62" s="35"/>
      <c r="B62" s="16" t="s">
        <v>79</v>
      </c>
      <c r="C62" s="4"/>
      <c r="D62" s="4"/>
      <c r="E62" s="4"/>
      <c r="F62" s="4"/>
      <c r="G62" s="4"/>
      <c r="H62" s="7"/>
      <c r="I62" s="7"/>
    </row>
    <row r="63" spans="1:9" s="23" customFormat="1" ht="12" customHeight="1">
      <c r="A63" s="31">
        <v>197</v>
      </c>
      <c r="B63" s="2" t="s">
        <v>30</v>
      </c>
      <c r="C63" s="8">
        <v>281506184</v>
      </c>
      <c r="D63" s="8">
        <v>98509737</v>
      </c>
      <c r="E63" s="8">
        <v>18955820</v>
      </c>
      <c r="F63" s="4">
        <f t="shared" ref="F63:F76" si="6">C63-D63-E63</f>
        <v>164040627</v>
      </c>
      <c r="G63" s="9">
        <v>2732726</v>
      </c>
      <c r="H63" s="5">
        <f t="shared" ref="H63:H76" si="7">G63/C63</f>
        <v>9.7075167627578649E-3</v>
      </c>
      <c r="I63" s="5">
        <f t="shared" ref="I63:I76" si="8">G63/F63</f>
        <v>1.6658836594181027E-2</v>
      </c>
    </row>
    <row r="64" spans="1:9" s="23" customFormat="1" ht="12" customHeight="1">
      <c r="A64" s="31">
        <v>63</v>
      </c>
      <c r="B64" s="2" t="s">
        <v>31</v>
      </c>
      <c r="C64" s="8">
        <v>300343183</v>
      </c>
      <c r="D64" s="8">
        <v>121151464</v>
      </c>
      <c r="E64" s="8">
        <v>54896783</v>
      </c>
      <c r="F64" s="4">
        <f t="shared" si="6"/>
        <v>124294936</v>
      </c>
      <c r="G64" s="9">
        <v>2563330</v>
      </c>
      <c r="H64" s="5">
        <f t="shared" si="7"/>
        <v>8.5346701543081143E-3</v>
      </c>
      <c r="I64" s="5">
        <f t="shared" si="8"/>
        <v>2.062296407634821E-2</v>
      </c>
    </row>
    <row r="65" spans="1:9" s="23" customFormat="1" ht="12" customHeight="1">
      <c r="A65" s="29">
        <v>8</v>
      </c>
      <c r="B65" s="2" t="s">
        <v>97</v>
      </c>
      <c r="C65" s="8">
        <v>26672556</v>
      </c>
      <c r="D65" s="8">
        <v>9859589</v>
      </c>
      <c r="E65" s="8">
        <v>4882120</v>
      </c>
      <c r="F65" s="4">
        <f t="shared" si="6"/>
        <v>11930847</v>
      </c>
      <c r="G65" s="9">
        <v>1005149</v>
      </c>
      <c r="H65" s="5">
        <f t="shared" si="7"/>
        <v>3.7684764819689569E-2</v>
      </c>
      <c r="I65" s="5">
        <f t="shared" si="8"/>
        <v>8.4247916346592996E-2</v>
      </c>
    </row>
    <row r="66" spans="1:9" s="23" customFormat="1" ht="12" customHeight="1">
      <c r="A66" s="29">
        <v>208</v>
      </c>
      <c r="B66" s="6" t="s">
        <v>78</v>
      </c>
      <c r="C66" s="8">
        <v>439697842</v>
      </c>
      <c r="D66" s="8">
        <v>138751812</v>
      </c>
      <c r="E66" s="8">
        <v>103739086</v>
      </c>
      <c r="F66" s="4">
        <f t="shared" si="6"/>
        <v>197206944</v>
      </c>
      <c r="G66" s="9">
        <v>22171861</v>
      </c>
      <c r="H66" s="5">
        <f t="shared" si="7"/>
        <v>5.0425221327331418E-2</v>
      </c>
      <c r="I66" s="5">
        <f t="shared" si="8"/>
        <v>0.11242941323607752</v>
      </c>
    </row>
    <row r="67" spans="1:9" s="23" customFormat="1" ht="12" customHeight="1">
      <c r="A67" s="29">
        <v>186</v>
      </c>
      <c r="B67" s="2" t="s">
        <v>110</v>
      </c>
      <c r="C67" s="8">
        <v>18728261</v>
      </c>
      <c r="D67" s="8">
        <v>5981036</v>
      </c>
      <c r="E67" s="8">
        <v>4636986</v>
      </c>
      <c r="F67" s="4">
        <f t="shared" si="6"/>
        <v>8110239</v>
      </c>
      <c r="G67" s="9">
        <v>495725</v>
      </c>
      <c r="H67" s="5">
        <f t="shared" si="7"/>
        <v>2.6469355590462991E-2</v>
      </c>
      <c r="I67" s="5">
        <f t="shared" si="8"/>
        <v>6.1123352838307228E-2</v>
      </c>
    </row>
    <row r="68" spans="1:9" s="23" customFormat="1" ht="12" customHeight="1">
      <c r="A68" s="29">
        <v>152</v>
      </c>
      <c r="B68" s="2" t="s">
        <v>32</v>
      </c>
      <c r="C68" s="8">
        <v>131579937</v>
      </c>
      <c r="D68" s="8">
        <v>55006376</v>
      </c>
      <c r="E68" s="8">
        <v>24116744</v>
      </c>
      <c r="F68" s="4">
        <f t="shared" si="6"/>
        <v>52456817</v>
      </c>
      <c r="G68" s="9">
        <v>3702748</v>
      </c>
      <c r="H68" s="5">
        <f t="shared" si="7"/>
        <v>2.8140673148369117E-2</v>
      </c>
      <c r="I68" s="5">
        <f t="shared" si="8"/>
        <v>7.0586593159093131E-2</v>
      </c>
    </row>
    <row r="69" spans="1:9" s="23" customFormat="1" ht="12" customHeight="1">
      <c r="A69" s="29">
        <v>173</v>
      </c>
      <c r="B69" s="2" t="s">
        <v>33</v>
      </c>
      <c r="C69" s="8">
        <v>23298867</v>
      </c>
      <c r="D69" s="8">
        <v>9153430</v>
      </c>
      <c r="E69" s="8">
        <v>3025026</v>
      </c>
      <c r="F69" s="4">
        <f t="shared" si="6"/>
        <v>11120411</v>
      </c>
      <c r="G69" s="9">
        <v>237472</v>
      </c>
      <c r="H69" s="5">
        <f t="shared" si="7"/>
        <v>1.0192426953636844E-2</v>
      </c>
      <c r="I69" s="5">
        <f t="shared" si="8"/>
        <v>2.1354606407982583E-2</v>
      </c>
    </row>
    <row r="70" spans="1:9" s="23" customFormat="1" ht="12" customHeight="1">
      <c r="A70" s="29">
        <v>79</v>
      </c>
      <c r="B70" s="2" t="s">
        <v>123</v>
      </c>
      <c r="C70" s="8">
        <v>8796712</v>
      </c>
      <c r="D70" s="8">
        <v>5620913</v>
      </c>
      <c r="E70" s="8">
        <v>559591</v>
      </c>
      <c r="F70" s="4">
        <f t="shared" si="6"/>
        <v>2616208</v>
      </c>
      <c r="G70" s="9">
        <v>180339</v>
      </c>
      <c r="H70" s="5">
        <f t="shared" si="7"/>
        <v>2.0500727999279732E-2</v>
      </c>
      <c r="I70" s="5">
        <f t="shared" si="8"/>
        <v>6.8931445817763726E-2</v>
      </c>
    </row>
    <row r="71" spans="1:9" s="23" customFormat="1" ht="12" customHeight="1">
      <c r="A71" s="31">
        <v>26</v>
      </c>
      <c r="B71" s="2" t="s">
        <v>34</v>
      </c>
      <c r="C71" s="8">
        <v>503483835</v>
      </c>
      <c r="D71" s="8">
        <v>228349323</v>
      </c>
      <c r="E71" s="8">
        <v>92775863</v>
      </c>
      <c r="F71" s="4">
        <f t="shared" si="6"/>
        <v>182358649</v>
      </c>
      <c r="G71" s="9">
        <v>22998163</v>
      </c>
      <c r="H71" s="5">
        <f t="shared" si="7"/>
        <v>4.5678056376924195E-2</v>
      </c>
      <c r="I71" s="5">
        <f t="shared" si="8"/>
        <v>0.1261150108652099</v>
      </c>
    </row>
    <row r="72" spans="1:9" s="23" customFormat="1" ht="12" customHeight="1">
      <c r="A72" s="34">
        <v>170</v>
      </c>
      <c r="B72" s="2" t="s">
        <v>114</v>
      </c>
      <c r="C72" s="8">
        <v>1373377134</v>
      </c>
      <c r="D72" s="8">
        <v>513068572</v>
      </c>
      <c r="E72" s="8">
        <v>230702247</v>
      </c>
      <c r="F72" s="4">
        <f t="shared" si="6"/>
        <v>629606315</v>
      </c>
      <c r="G72" s="9">
        <v>42530440</v>
      </c>
      <c r="H72" s="5">
        <f t="shared" si="7"/>
        <v>3.0967779313558891E-2</v>
      </c>
      <c r="I72" s="5">
        <f t="shared" si="8"/>
        <v>6.7550847230622199E-2</v>
      </c>
    </row>
    <row r="73" spans="1:9" s="23" customFormat="1" ht="12" customHeight="1">
      <c r="A73" s="29">
        <v>191</v>
      </c>
      <c r="B73" s="2" t="s">
        <v>35</v>
      </c>
      <c r="C73" s="8">
        <v>428688450</v>
      </c>
      <c r="D73" s="8">
        <v>211480710</v>
      </c>
      <c r="E73" s="8">
        <v>72420730</v>
      </c>
      <c r="F73" s="4">
        <f t="shared" si="6"/>
        <v>144787010</v>
      </c>
      <c r="G73" s="9">
        <v>22579090</v>
      </c>
      <c r="H73" s="5">
        <f t="shared" si="7"/>
        <v>5.267016174566868E-2</v>
      </c>
      <c r="I73" s="5">
        <f t="shared" si="8"/>
        <v>0.15594693197960233</v>
      </c>
    </row>
    <row r="74" spans="1:9" s="23" customFormat="1" ht="12" customHeight="1">
      <c r="A74" s="30">
        <v>159</v>
      </c>
      <c r="B74" s="2" t="s">
        <v>36</v>
      </c>
      <c r="C74" s="8">
        <v>1213772618</v>
      </c>
      <c r="D74" s="8">
        <v>581872420</v>
      </c>
      <c r="E74" s="8">
        <v>156016550</v>
      </c>
      <c r="F74" s="4">
        <f t="shared" si="6"/>
        <v>475883648</v>
      </c>
      <c r="G74" s="9">
        <v>45465269</v>
      </c>
      <c r="H74" s="5">
        <f t="shared" si="7"/>
        <v>3.7457814030205781E-2</v>
      </c>
      <c r="I74" s="5">
        <f t="shared" si="8"/>
        <v>9.5538624180673673E-2</v>
      </c>
    </row>
    <row r="75" spans="1:9" s="23" customFormat="1" ht="12" customHeight="1">
      <c r="A75" s="29">
        <v>96</v>
      </c>
      <c r="B75" s="2" t="s">
        <v>37</v>
      </c>
      <c r="C75" s="8">
        <v>25217537</v>
      </c>
      <c r="D75" s="8">
        <v>9209044</v>
      </c>
      <c r="E75" s="8">
        <v>5098637</v>
      </c>
      <c r="F75" s="4">
        <f t="shared" si="6"/>
        <v>10909856</v>
      </c>
      <c r="G75" s="9">
        <v>159269</v>
      </c>
      <c r="H75" s="5">
        <f t="shared" si="7"/>
        <v>6.3158031650751619E-3</v>
      </c>
      <c r="I75" s="5">
        <f t="shared" si="8"/>
        <v>1.4598634482434964E-2</v>
      </c>
    </row>
    <row r="76" spans="1:9" s="23" customFormat="1" ht="12" customHeight="1">
      <c r="A76" s="29">
        <v>56</v>
      </c>
      <c r="B76" s="2" t="s">
        <v>100</v>
      </c>
      <c r="C76" s="8">
        <v>18622440</v>
      </c>
      <c r="D76" s="8">
        <v>9929714</v>
      </c>
      <c r="E76" s="8">
        <v>2407325</v>
      </c>
      <c r="F76" s="4">
        <f t="shared" si="6"/>
        <v>6285401</v>
      </c>
      <c r="G76" s="9">
        <v>624592</v>
      </c>
      <c r="H76" s="5">
        <f t="shared" si="7"/>
        <v>3.3539750967112793E-2</v>
      </c>
      <c r="I76" s="5">
        <f t="shared" si="8"/>
        <v>9.9371861874842995E-2</v>
      </c>
    </row>
    <row r="77" spans="1:9" s="23" customFormat="1" ht="12" customHeight="1">
      <c r="A77" s="35"/>
      <c r="B77" s="7"/>
      <c r="C77" s="4"/>
      <c r="D77" s="4"/>
      <c r="E77" s="4"/>
      <c r="F77" s="4"/>
      <c r="G77" s="4"/>
      <c r="H77" s="7"/>
      <c r="I77" s="7"/>
    </row>
    <row r="78" spans="1:9" s="23" customFormat="1" ht="12" customHeight="1">
      <c r="A78" s="35"/>
      <c r="B78" s="13" t="s">
        <v>38</v>
      </c>
      <c r="C78" s="14">
        <f>SUM(C63:C76)</f>
        <v>4793785556</v>
      </c>
      <c r="D78" s="14">
        <f>SUM(D63:D76)</f>
        <v>1997944140</v>
      </c>
      <c r="E78" s="14">
        <f>SUM(E63:E76)</f>
        <v>774233508</v>
      </c>
      <c r="F78" s="14">
        <f>SUM(F63:F76)</f>
        <v>2021607908</v>
      </c>
      <c r="G78" s="14">
        <f>SUM(G63:G76)</f>
        <v>167446173</v>
      </c>
      <c r="H78" s="15">
        <f>G78/C78</f>
        <v>3.4929842197555322E-2</v>
      </c>
      <c r="I78" s="15">
        <f>G78/F78</f>
        <v>8.2828214282984494E-2</v>
      </c>
    </row>
    <row r="79" spans="1:9" s="23" customFormat="1" ht="12" customHeight="1">
      <c r="A79" s="35"/>
      <c r="B79" s="7"/>
      <c r="C79" s="4"/>
      <c r="D79" s="4"/>
      <c r="E79" s="4"/>
      <c r="F79" s="4"/>
      <c r="G79" s="4"/>
      <c r="H79" s="7"/>
      <c r="I79" s="7"/>
    </row>
    <row r="80" spans="1:9" s="23" customFormat="1" ht="12" customHeight="1">
      <c r="A80" s="35"/>
      <c r="B80" s="16" t="s">
        <v>68</v>
      </c>
      <c r="C80" s="4"/>
      <c r="D80" s="4"/>
      <c r="E80" s="4"/>
      <c r="F80" s="4"/>
      <c r="G80" s="4"/>
      <c r="H80" s="7"/>
      <c r="I80" s="7"/>
    </row>
    <row r="81" spans="1:9" s="27" customFormat="1" ht="12" customHeight="1">
      <c r="A81" s="36">
        <v>158</v>
      </c>
      <c r="B81" s="18" t="s">
        <v>102</v>
      </c>
      <c r="C81" s="19">
        <v>11190854</v>
      </c>
      <c r="D81" s="19">
        <v>5879683</v>
      </c>
      <c r="E81" s="19">
        <v>376061</v>
      </c>
      <c r="F81" s="4">
        <f t="shared" ref="F81:F101" si="9">C81-D81-E81</f>
        <v>4935110</v>
      </c>
      <c r="G81" s="20">
        <v>513351</v>
      </c>
      <c r="H81" s="21">
        <f t="shared" ref="H81:H101" si="10">G81/C81</f>
        <v>4.5872370419630173E-2</v>
      </c>
      <c r="I81" s="21">
        <f t="shared" ref="I81:I101" si="11">G81/F81</f>
        <v>0.10402017381578121</v>
      </c>
    </row>
    <row r="82" spans="1:9" s="23" customFormat="1" ht="12" customHeight="1">
      <c r="A82" s="37">
        <v>168</v>
      </c>
      <c r="B82" s="2" t="s">
        <v>39</v>
      </c>
      <c r="C82" s="8">
        <v>344305945</v>
      </c>
      <c r="D82" s="8">
        <v>178852536</v>
      </c>
      <c r="E82" s="8">
        <v>52903491</v>
      </c>
      <c r="F82" s="4">
        <f t="shared" si="9"/>
        <v>112549918</v>
      </c>
      <c r="G82" s="9">
        <v>6792872</v>
      </c>
      <c r="H82" s="5">
        <f t="shared" si="10"/>
        <v>1.9729174295843192E-2</v>
      </c>
      <c r="I82" s="5">
        <f t="shared" si="11"/>
        <v>6.0354304300781453E-2</v>
      </c>
    </row>
    <row r="83" spans="1:9" s="23" customFormat="1" ht="12" customHeight="1">
      <c r="A83" s="37">
        <v>45</v>
      </c>
      <c r="B83" s="2" t="s">
        <v>40</v>
      </c>
      <c r="C83" s="8">
        <v>18324001</v>
      </c>
      <c r="D83" s="8">
        <v>7126149</v>
      </c>
      <c r="E83" s="8">
        <v>5509916</v>
      </c>
      <c r="F83" s="4">
        <f t="shared" si="9"/>
        <v>5687936</v>
      </c>
      <c r="G83" s="9">
        <v>121184</v>
      </c>
      <c r="H83" s="5">
        <f t="shared" si="10"/>
        <v>6.6134028261622558E-3</v>
      </c>
      <c r="I83" s="5">
        <f t="shared" si="11"/>
        <v>2.1305443661813354E-2</v>
      </c>
    </row>
    <row r="84" spans="1:9" s="23" customFormat="1" ht="12" customHeight="1">
      <c r="A84" s="37">
        <v>150</v>
      </c>
      <c r="B84" s="2" t="s">
        <v>41</v>
      </c>
      <c r="C84" s="8">
        <v>25706776</v>
      </c>
      <c r="D84" s="8">
        <v>8332158</v>
      </c>
      <c r="E84" s="8">
        <v>6711860</v>
      </c>
      <c r="F84" s="4">
        <f t="shared" si="9"/>
        <v>10662758</v>
      </c>
      <c r="G84" s="9">
        <v>299325</v>
      </c>
      <c r="H84" s="5">
        <f t="shared" si="10"/>
        <v>1.1643817178785858E-2</v>
      </c>
      <c r="I84" s="5">
        <f t="shared" si="11"/>
        <v>2.8072005385473438E-2</v>
      </c>
    </row>
    <row r="85" spans="1:9" s="23" customFormat="1" ht="12" customHeight="1">
      <c r="A85" s="38">
        <v>161</v>
      </c>
      <c r="B85" s="2" t="s">
        <v>42</v>
      </c>
      <c r="C85" s="8">
        <v>639818442</v>
      </c>
      <c r="D85" s="8">
        <v>254952815</v>
      </c>
      <c r="E85" s="8">
        <v>94550341</v>
      </c>
      <c r="F85" s="4">
        <f t="shared" si="9"/>
        <v>290315286</v>
      </c>
      <c r="G85" s="9">
        <v>21355586</v>
      </c>
      <c r="H85" s="5">
        <f t="shared" si="10"/>
        <v>3.3377571820600943E-2</v>
      </c>
      <c r="I85" s="5">
        <f t="shared" si="11"/>
        <v>7.3559977823558345E-2</v>
      </c>
    </row>
    <row r="86" spans="1:9" s="23" customFormat="1" ht="12" customHeight="1">
      <c r="A86" s="38">
        <v>39</v>
      </c>
      <c r="B86" s="2" t="s">
        <v>43</v>
      </c>
      <c r="C86" s="8">
        <v>299529206</v>
      </c>
      <c r="D86" s="8">
        <v>100438788</v>
      </c>
      <c r="E86" s="8">
        <v>67764752</v>
      </c>
      <c r="F86" s="4">
        <f t="shared" si="9"/>
        <v>131325666</v>
      </c>
      <c r="G86" s="9">
        <v>6609228</v>
      </c>
      <c r="H86" s="5">
        <f t="shared" si="10"/>
        <v>2.206538750681962E-2</v>
      </c>
      <c r="I86" s="5">
        <f t="shared" si="11"/>
        <v>5.0327009192551897E-2</v>
      </c>
    </row>
    <row r="87" spans="1:9" s="23" customFormat="1" ht="12" customHeight="1">
      <c r="A87" s="37">
        <v>140</v>
      </c>
      <c r="B87" s="2" t="s">
        <v>119</v>
      </c>
      <c r="C87" s="8">
        <v>89049477</v>
      </c>
      <c r="D87" s="8">
        <v>28842036</v>
      </c>
      <c r="E87" s="8">
        <v>10381857</v>
      </c>
      <c r="F87" s="4">
        <f t="shared" si="9"/>
        <v>49825584</v>
      </c>
      <c r="G87" s="9">
        <v>1789011</v>
      </c>
      <c r="H87" s="5">
        <f t="shared" si="10"/>
        <v>2.0090078687379602E-2</v>
      </c>
      <c r="I87" s="5">
        <f t="shared" si="11"/>
        <v>3.590546976830216E-2</v>
      </c>
    </row>
    <row r="88" spans="1:9" s="23" customFormat="1" ht="12" customHeight="1">
      <c r="A88" s="37">
        <v>165</v>
      </c>
      <c r="B88" s="2" t="s">
        <v>44</v>
      </c>
      <c r="C88" s="8">
        <v>26941521</v>
      </c>
      <c r="D88" s="8">
        <v>10852436</v>
      </c>
      <c r="E88" s="8">
        <v>2246463</v>
      </c>
      <c r="F88" s="4">
        <f t="shared" si="9"/>
        <v>13842622</v>
      </c>
      <c r="G88" s="9">
        <v>141400</v>
      </c>
      <c r="H88" s="5">
        <f t="shared" si="10"/>
        <v>5.2484044980237012E-3</v>
      </c>
      <c r="I88" s="5">
        <f t="shared" si="11"/>
        <v>1.0214827797797267E-2</v>
      </c>
    </row>
    <row r="89" spans="1:9" s="23" customFormat="1" ht="12" customHeight="1">
      <c r="A89" s="39">
        <v>915</v>
      </c>
      <c r="B89" s="6" t="s">
        <v>45</v>
      </c>
      <c r="C89" s="8">
        <v>25254669</v>
      </c>
      <c r="D89" s="8">
        <v>5758115</v>
      </c>
      <c r="E89" s="8">
        <v>11611528</v>
      </c>
      <c r="F89" s="4">
        <f t="shared" si="9"/>
        <v>7885026</v>
      </c>
      <c r="G89" s="9">
        <v>196749</v>
      </c>
      <c r="H89" s="5">
        <f t="shared" si="10"/>
        <v>7.7905990373502813E-3</v>
      </c>
      <c r="I89" s="5">
        <f t="shared" si="11"/>
        <v>2.4952232243749102E-2</v>
      </c>
    </row>
    <row r="90" spans="1:9" s="23" customFormat="1" ht="12" customHeight="1">
      <c r="A90" s="39">
        <v>22</v>
      </c>
      <c r="B90" s="2" t="s">
        <v>46</v>
      </c>
      <c r="C90" s="8">
        <v>203673347</v>
      </c>
      <c r="D90" s="8">
        <v>65709706</v>
      </c>
      <c r="E90" s="8">
        <v>44809024</v>
      </c>
      <c r="F90" s="4">
        <f t="shared" si="9"/>
        <v>93154617</v>
      </c>
      <c r="G90" s="9">
        <v>4162197</v>
      </c>
      <c r="H90" s="5">
        <f t="shared" si="10"/>
        <v>2.0435648852964547E-2</v>
      </c>
      <c r="I90" s="5">
        <f t="shared" si="11"/>
        <v>4.4680522920297124E-2</v>
      </c>
    </row>
    <row r="91" spans="1:9" s="23" customFormat="1" ht="12" customHeight="1">
      <c r="A91" s="37">
        <v>147</v>
      </c>
      <c r="B91" s="2" t="s">
        <v>47</v>
      </c>
      <c r="C91" s="8">
        <v>53771282</v>
      </c>
      <c r="D91" s="8">
        <v>19242323</v>
      </c>
      <c r="E91" s="8">
        <v>14038190</v>
      </c>
      <c r="F91" s="4">
        <f t="shared" si="9"/>
        <v>20490769</v>
      </c>
      <c r="G91" s="9">
        <v>1194922</v>
      </c>
      <c r="H91" s="5">
        <f t="shared" si="10"/>
        <v>2.2222308183018586E-2</v>
      </c>
      <c r="I91" s="5">
        <f t="shared" si="11"/>
        <v>5.8315136928243153E-2</v>
      </c>
    </row>
    <row r="92" spans="1:9" s="23" customFormat="1" ht="12" customHeight="1">
      <c r="A92" s="38">
        <v>107</v>
      </c>
      <c r="B92" s="2" t="s">
        <v>48</v>
      </c>
      <c r="C92" s="8">
        <v>28375966</v>
      </c>
      <c r="D92" s="8">
        <v>10478971</v>
      </c>
      <c r="E92" s="8">
        <v>8891450</v>
      </c>
      <c r="F92" s="4">
        <f t="shared" si="9"/>
        <v>9005545</v>
      </c>
      <c r="G92" s="9">
        <v>718133</v>
      </c>
      <c r="H92" s="5">
        <f t="shared" si="10"/>
        <v>2.5307790402624531E-2</v>
      </c>
      <c r="I92" s="5">
        <f t="shared" si="11"/>
        <v>7.9743424745531782E-2</v>
      </c>
    </row>
    <row r="93" spans="1:9" s="23" customFormat="1" ht="12" customHeight="1">
      <c r="A93" s="38">
        <v>23</v>
      </c>
      <c r="B93" s="2" t="s">
        <v>49</v>
      </c>
      <c r="C93" s="8">
        <v>24261431</v>
      </c>
      <c r="D93" s="8">
        <v>7689300</v>
      </c>
      <c r="E93" s="8">
        <v>2898688</v>
      </c>
      <c r="F93" s="4">
        <f t="shared" si="9"/>
        <v>13673443</v>
      </c>
      <c r="G93" s="9">
        <v>535743</v>
      </c>
      <c r="H93" s="5">
        <f t="shared" si="10"/>
        <v>2.2082085759904269E-2</v>
      </c>
      <c r="I93" s="5">
        <f t="shared" si="11"/>
        <v>3.9181280091634567E-2</v>
      </c>
    </row>
    <row r="94" spans="1:9" s="23" customFormat="1" ht="12" customHeight="1">
      <c r="A94" s="38">
        <v>46</v>
      </c>
      <c r="B94" s="2" t="s">
        <v>124</v>
      </c>
      <c r="C94" s="8">
        <v>49092632</v>
      </c>
      <c r="D94" s="8">
        <v>15064263</v>
      </c>
      <c r="E94" s="8">
        <v>15941278</v>
      </c>
      <c r="F94" s="4">
        <f t="shared" si="9"/>
        <v>18087091</v>
      </c>
      <c r="G94" s="9">
        <v>853520</v>
      </c>
      <c r="H94" s="5">
        <f t="shared" si="10"/>
        <v>1.7385908337528126E-2</v>
      </c>
      <c r="I94" s="5">
        <f t="shared" si="11"/>
        <v>4.7189456834158684E-2</v>
      </c>
    </row>
    <row r="95" spans="1:9" s="23" customFormat="1" ht="12" customHeight="1">
      <c r="A95" s="37">
        <v>129</v>
      </c>
      <c r="B95" s="2" t="s">
        <v>50</v>
      </c>
      <c r="C95" s="9">
        <v>12937236</v>
      </c>
      <c r="D95" s="9">
        <v>3594977</v>
      </c>
      <c r="E95" s="9">
        <v>2283711</v>
      </c>
      <c r="F95" s="4">
        <f t="shared" si="9"/>
        <v>7058548</v>
      </c>
      <c r="G95" s="9">
        <v>162641</v>
      </c>
      <c r="H95" s="5">
        <f t="shared" si="10"/>
        <v>1.2571541556480843E-2</v>
      </c>
      <c r="I95" s="5">
        <f t="shared" si="11"/>
        <v>2.3041707727991648E-2</v>
      </c>
    </row>
    <row r="96" spans="1:9" s="23" customFormat="1" ht="12" customHeight="1">
      <c r="A96" s="37">
        <v>78</v>
      </c>
      <c r="B96" s="2" t="s">
        <v>51</v>
      </c>
      <c r="C96" s="9">
        <v>117407489</v>
      </c>
      <c r="D96" s="9">
        <v>36525527</v>
      </c>
      <c r="E96" s="9">
        <v>14503267</v>
      </c>
      <c r="F96" s="4">
        <f t="shared" si="9"/>
        <v>66378695</v>
      </c>
      <c r="G96" s="9">
        <v>3144385</v>
      </c>
      <c r="H96" s="5">
        <f t="shared" si="10"/>
        <v>2.678180946361948E-2</v>
      </c>
      <c r="I96" s="5">
        <f t="shared" si="11"/>
        <v>4.7370394973869252E-2</v>
      </c>
    </row>
    <row r="97" spans="1:10" s="23" customFormat="1" ht="12" customHeight="1">
      <c r="A97" s="40">
        <v>198</v>
      </c>
      <c r="B97" s="2" t="s">
        <v>52</v>
      </c>
      <c r="C97" s="9">
        <v>74388107</v>
      </c>
      <c r="D97" s="9">
        <v>16988504</v>
      </c>
      <c r="E97" s="9">
        <v>27467598</v>
      </c>
      <c r="F97" s="4">
        <f t="shared" si="9"/>
        <v>29932005</v>
      </c>
      <c r="G97" s="9">
        <v>1417611</v>
      </c>
      <c r="H97" s="5">
        <f t="shared" si="10"/>
        <v>1.9056957585975403E-2</v>
      </c>
      <c r="I97" s="5">
        <f t="shared" si="11"/>
        <v>4.7361043805785812E-2</v>
      </c>
    </row>
    <row r="98" spans="1:10" s="23" customFormat="1" ht="12" customHeight="1">
      <c r="A98" s="38">
        <v>199</v>
      </c>
      <c r="B98" s="6" t="s">
        <v>71</v>
      </c>
      <c r="C98" s="8">
        <v>72936502</v>
      </c>
      <c r="D98" s="8">
        <v>9817090</v>
      </c>
      <c r="E98" s="8">
        <v>23860605</v>
      </c>
      <c r="F98" s="4">
        <f t="shared" si="9"/>
        <v>39258807</v>
      </c>
      <c r="G98" s="9">
        <v>1110052</v>
      </c>
      <c r="H98" s="5">
        <f t="shared" si="10"/>
        <v>1.5219430183257212E-2</v>
      </c>
      <c r="I98" s="5">
        <f t="shared" si="11"/>
        <v>2.8275235159336349E-2</v>
      </c>
    </row>
    <row r="99" spans="1:10" s="23" customFormat="1" ht="12" customHeight="1">
      <c r="A99" s="40">
        <v>205</v>
      </c>
      <c r="B99" s="6" t="s">
        <v>67</v>
      </c>
      <c r="C99" s="8">
        <v>140749629</v>
      </c>
      <c r="D99" s="8">
        <v>52748088</v>
      </c>
      <c r="E99" s="8">
        <v>16720040</v>
      </c>
      <c r="F99" s="4">
        <f t="shared" si="9"/>
        <v>71281501</v>
      </c>
      <c r="G99" s="9">
        <v>1506724</v>
      </c>
      <c r="H99" s="5">
        <f t="shared" si="10"/>
        <v>1.0704994469292704E-2</v>
      </c>
      <c r="I99" s="5">
        <f t="shared" si="11"/>
        <v>2.113765814218755E-2</v>
      </c>
    </row>
    <row r="100" spans="1:10" s="23" customFormat="1" ht="12" customHeight="1">
      <c r="A100" s="41">
        <v>102</v>
      </c>
      <c r="B100" s="6" t="s">
        <v>72</v>
      </c>
      <c r="C100" s="8">
        <v>373462781</v>
      </c>
      <c r="D100" s="8">
        <v>139489603</v>
      </c>
      <c r="E100" s="8">
        <v>48974288</v>
      </c>
      <c r="F100" s="4">
        <f t="shared" si="9"/>
        <v>184998890</v>
      </c>
      <c r="G100" s="9">
        <v>3603008</v>
      </c>
      <c r="H100" s="5">
        <f t="shared" si="10"/>
        <v>9.6475691375521571E-3</v>
      </c>
      <c r="I100" s="5">
        <f t="shared" si="11"/>
        <v>1.9475835773933563E-2</v>
      </c>
    </row>
    <row r="101" spans="1:10" s="23" customFormat="1" ht="12" customHeight="1">
      <c r="A101" s="40">
        <v>58</v>
      </c>
      <c r="B101" s="2" t="s">
        <v>53</v>
      </c>
      <c r="C101" s="8">
        <v>692782327</v>
      </c>
      <c r="D101" s="8">
        <v>273056206</v>
      </c>
      <c r="E101" s="8">
        <v>139286251</v>
      </c>
      <c r="F101" s="4">
        <f t="shared" si="9"/>
        <v>280439870</v>
      </c>
      <c r="G101" s="9">
        <v>15361404</v>
      </c>
      <c r="H101" s="5">
        <f t="shared" si="10"/>
        <v>2.2173492887037807E-2</v>
      </c>
      <c r="I101" s="5">
        <f t="shared" si="11"/>
        <v>5.4776105836876907E-2</v>
      </c>
    </row>
    <row r="102" spans="1:10" s="23" customFormat="1" ht="12" customHeight="1">
      <c r="A102" s="34"/>
      <c r="B102" s="2"/>
      <c r="C102" s="24"/>
      <c r="D102" s="24"/>
      <c r="E102" s="24"/>
      <c r="F102" s="4"/>
      <c r="G102" s="25"/>
      <c r="H102" s="5"/>
      <c r="I102" s="5"/>
    </row>
    <row r="103" spans="1:10" s="23" customFormat="1" ht="12" customHeight="1">
      <c r="A103" s="35"/>
      <c r="B103" s="13" t="s">
        <v>54</v>
      </c>
      <c r="C103" s="14">
        <f>SUM(C81:C101)</f>
        <v>3323959620</v>
      </c>
      <c r="D103" s="14">
        <f>SUM(D81:D101)</f>
        <v>1251439274</v>
      </c>
      <c r="E103" s="14">
        <f>SUM(E81:E101)</f>
        <v>611730659</v>
      </c>
      <c r="F103" s="14">
        <f>SUM(F81:F101)</f>
        <v>1460789687</v>
      </c>
      <c r="G103" s="14">
        <f>SUM(G81:G101)</f>
        <v>71589046</v>
      </c>
      <c r="H103" s="15">
        <f>G103/C103</f>
        <v>2.1537279084034119E-2</v>
      </c>
      <c r="I103" s="15">
        <f>G103/F103</f>
        <v>4.9007086124095836E-2</v>
      </c>
    </row>
    <row r="104" spans="1:10" s="23" customFormat="1" ht="12" customHeight="1">
      <c r="A104" s="51"/>
      <c r="B104" s="26"/>
      <c r="C104" s="26"/>
      <c r="D104" s="26"/>
      <c r="E104" s="26"/>
      <c r="F104" s="26"/>
      <c r="G104" s="26"/>
      <c r="H104" s="26"/>
      <c r="I104" s="26"/>
      <c r="J104" s="52"/>
    </row>
    <row r="105" spans="1:10" s="23" customFormat="1">
      <c r="A105" s="373" t="s">
        <v>0</v>
      </c>
      <c r="B105" s="374" t="s">
        <v>69</v>
      </c>
      <c r="C105" s="374"/>
      <c r="D105" s="374"/>
      <c r="E105" s="374"/>
      <c r="F105" s="374"/>
      <c r="G105" s="374"/>
      <c r="H105" s="374"/>
      <c r="I105" s="374"/>
    </row>
    <row r="106" spans="1:10" s="23" customFormat="1" ht="12" customHeight="1">
      <c r="A106" s="373"/>
      <c r="B106" s="376" t="s">
        <v>120</v>
      </c>
      <c r="C106" s="376"/>
      <c r="D106" s="376"/>
      <c r="E106" s="376"/>
      <c r="F106" s="376"/>
      <c r="G106" s="376"/>
      <c r="H106" s="376"/>
      <c r="I106" s="376"/>
    </row>
    <row r="107" spans="1:10" ht="12" customHeight="1">
      <c r="A107" s="12"/>
      <c r="B107" s="377" t="s">
        <v>1</v>
      </c>
      <c r="C107" s="377"/>
      <c r="D107" s="377"/>
      <c r="E107" s="377"/>
      <c r="F107" s="377"/>
      <c r="G107" s="377"/>
      <c r="H107" s="377"/>
      <c r="I107" s="377"/>
    </row>
    <row r="108" spans="1:10" ht="12" customHeight="1">
      <c r="A108" s="12"/>
      <c r="B108" s="11"/>
      <c r="C108" s="378" t="s">
        <v>90</v>
      </c>
      <c r="D108" s="378" t="s">
        <v>91</v>
      </c>
      <c r="E108" s="378" t="s">
        <v>92</v>
      </c>
      <c r="F108" s="378" t="s">
        <v>93</v>
      </c>
      <c r="G108" s="380" t="s">
        <v>2</v>
      </c>
      <c r="H108" s="380"/>
      <c r="I108" s="380"/>
    </row>
    <row r="109" spans="1:10" ht="12" customHeight="1">
      <c r="A109" s="12"/>
      <c r="B109" s="11"/>
      <c r="C109" s="379"/>
      <c r="D109" s="379"/>
      <c r="E109" s="379" t="s">
        <v>4</v>
      </c>
      <c r="F109" s="379"/>
      <c r="G109" s="378" t="s">
        <v>94</v>
      </c>
      <c r="H109" s="378" t="s">
        <v>95</v>
      </c>
      <c r="I109" s="378" t="s">
        <v>96</v>
      </c>
    </row>
    <row r="110" spans="1:10" ht="12" customHeight="1">
      <c r="A110" s="12" t="s">
        <v>3</v>
      </c>
      <c r="B110" s="11"/>
      <c r="C110" s="379"/>
      <c r="D110" s="379"/>
      <c r="E110" s="379" t="s">
        <v>5</v>
      </c>
      <c r="F110" s="379" t="s">
        <v>6</v>
      </c>
      <c r="G110" s="378"/>
      <c r="H110" s="378"/>
      <c r="I110" s="378"/>
    </row>
    <row r="111" spans="1:10" ht="12" customHeight="1">
      <c r="A111" s="12" t="s">
        <v>98</v>
      </c>
      <c r="B111" s="12" t="s">
        <v>74</v>
      </c>
      <c r="C111" s="379"/>
      <c r="D111" s="379"/>
      <c r="E111" s="379" t="s">
        <v>7</v>
      </c>
      <c r="F111" s="379" t="s">
        <v>7</v>
      </c>
      <c r="G111" s="378"/>
      <c r="H111" s="378"/>
      <c r="I111" s="378"/>
    </row>
    <row r="112" spans="1:10" s="23" customFormat="1" ht="12" customHeight="1">
      <c r="A112" s="35"/>
      <c r="B112" s="16" t="s">
        <v>108</v>
      </c>
      <c r="C112" s="4"/>
      <c r="D112" s="4"/>
      <c r="E112" s="4"/>
      <c r="F112" s="4"/>
      <c r="G112" s="4"/>
      <c r="H112" s="7"/>
      <c r="I112" s="7"/>
    </row>
    <row r="113" spans="1:9" s="23" customFormat="1" ht="12" customHeight="1">
      <c r="A113" s="37">
        <v>141</v>
      </c>
      <c r="B113" s="2" t="s">
        <v>55</v>
      </c>
      <c r="C113" s="8">
        <v>10505880</v>
      </c>
      <c r="D113" s="8">
        <v>4219095</v>
      </c>
      <c r="E113" s="8">
        <v>2355481</v>
      </c>
      <c r="F113" s="4">
        <f t="shared" ref="F113:F132" si="12">C113-D113-E113</f>
        <v>3931304</v>
      </c>
      <c r="G113" s="9">
        <v>44679</v>
      </c>
      <c r="H113" s="5">
        <f t="shared" ref="H113:H132" si="13">G113/C113</f>
        <v>4.2527613108088039E-3</v>
      </c>
      <c r="I113" s="5">
        <f t="shared" ref="I113:I132" si="14">G113/F113</f>
        <v>1.1364931330672979E-2</v>
      </c>
    </row>
    <row r="114" spans="1:9" s="23" customFormat="1" ht="12" customHeight="1">
      <c r="A114" s="37">
        <v>37</v>
      </c>
      <c r="B114" s="48" t="s">
        <v>118</v>
      </c>
      <c r="C114" s="8">
        <v>692201792</v>
      </c>
      <c r="D114" s="8">
        <v>299728452</v>
      </c>
      <c r="E114" s="8">
        <v>128377611</v>
      </c>
      <c r="F114" s="4">
        <f t="shared" si="12"/>
        <v>264095729</v>
      </c>
      <c r="G114" s="9">
        <v>7677070</v>
      </c>
      <c r="H114" s="5">
        <f t="shared" si="13"/>
        <v>1.1090797638385773E-2</v>
      </c>
      <c r="I114" s="5">
        <f t="shared" si="14"/>
        <v>2.9069269802541941E-2</v>
      </c>
    </row>
    <row r="115" spans="1:9" s="27" customFormat="1" ht="12" customHeight="1">
      <c r="A115" s="42">
        <v>111</v>
      </c>
      <c r="B115" s="18" t="s">
        <v>105</v>
      </c>
      <c r="C115" s="19">
        <v>6174229</v>
      </c>
      <c r="D115" s="19">
        <v>3226162</v>
      </c>
      <c r="E115" s="19">
        <v>621411</v>
      </c>
      <c r="F115" s="4">
        <f t="shared" si="12"/>
        <v>2326656</v>
      </c>
      <c r="G115" s="20">
        <v>42044</v>
      </c>
      <c r="H115" s="21">
        <f t="shared" si="13"/>
        <v>6.8095951737455803E-3</v>
      </c>
      <c r="I115" s="21">
        <f t="shared" si="14"/>
        <v>1.8070569951037025E-2</v>
      </c>
    </row>
    <row r="116" spans="1:9" s="27" customFormat="1" ht="12" customHeight="1">
      <c r="A116" s="43">
        <v>167</v>
      </c>
      <c r="B116" s="18" t="s">
        <v>56</v>
      </c>
      <c r="C116" s="19">
        <v>11086833</v>
      </c>
      <c r="D116" s="19">
        <v>3814882</v>
      </c>
      <c r="E116" s="19">
        <v>1646421</v>
      </c>
      <c r="F116" s="4">
        <f t="shared" si="12"/>
        <v>5625530</v>
      </c>
      <c r="G116" s="20">
        <v>71172</v>
      </c>
      <c r="H116" s="21">
        <f t="shared" si="13"/>
        <v>6.4195068149759272E-3</v>
      </c>
      <c r="I116" s="21">
        <f t="shared" si="14"/>
        <v>1.2651607937385454E-2</v>
      </c>
    </row>
    <row r="117" spans="1:9" s="27" customFormat="1" ht="12" customHeight="1">
      <c r="A117" s="42">
        <v>82</v>
      </c>
      <c r="B117" s="18" t="s">
        <v>57</v>
      </c>
      <c r="C117" s="19">
        <v>7214647</v>
      </c>
      <c r="D117" s="19">
        <v>2969726</v>
      </c>
      <c r="E117" s="19">
        <v>1897966</v>
      </c>
      <c r="F117" s="4">
        <f t="shared" si="12"/>
        <v>2346955</v>
      </c>
      <c r="G117" s="20">
        <v>513</v>
      </c>
      <c r="H117" s="21">
        <f t="shared" si="13"/>
        <v>7.1105349991482604E-5</v>
      </c>
      <c r="I117" s="21">
        <f t="shared" si="14"/>
        <v>2.185810976350207E-4</v>
      </c>
    </row>
    <row r="118" spans="1:9" s="27" customFormat="1" ht="12" customHeight="1">
      <c r="A118" s="42">
        <v>137</v>
      </c>
      <c r="B118" s="18" t="s">
        <v>106</v>
      </c>
      <c r="C118" s="19">
        <v>24963140</v>
      </c>
      <c r="D118" s="19">
        <v>10078285</v>
      </c>
      <c r="E118" s="19">
        <v>5957991</v>
      </c>
      <c r="F118" s="4">
        <f t="shared" si="12"/>
        <v>8926864</v>
      </c>
      <c r="G118" s="20">
        <v>503079</v>
      </c>
      <c r="H118" s="21">
        <f t="shared" si="13"/>
        <v>2.0152873396535851E-2</v>
      </c>
      <c r="I118" s="21">
        <f t="shared" si="14"/>
        <v>5.6355624998879784E-2</v>
      </c>
    </row>
    <row r="119" spans="1:9" s="27" customFormat="1" ht="12" customHeight="1">
      <c r="A119" s="42">
        <v>21</v>
      </c>
      <c r="B119" s="18" t="s">
        <v>58</v>
      </c>
      <c r="C119" s="19">
        <v>31357212</v>
      </c>
      <c r="D119" s="19">
        <v>11134639</v>
      </c>
      <c r="E119" s="19">
        <v>5146933</v>
      </c>
      <c r="F119" s="4">
        <f t="shared" si="12"/>
        <v>15075640</v>
      </c>
      <c r="G119" s="20">
        <v>604152</v>
      </c>
      <c r="H119" s="21">
        <f t="shared" si="13"/>
        <v>1.926676389469829E-2</v>
      </c>
      <c r="I119" s="21">
        <f t="shared" si="14"/>
        <v>4.0074716562613591E-2</v>
      </c>
    </row>
    <row r="120" spans="1:9" s="27" customFormat="1" ht="12" customHeight="1">
      <c r="A120" s="42">
        <v>80</v>
      </c>
      <c r="B120" s="18" t="s">
        <v>59</v>
      </c>
      <c r="C120" s="19">
        <v>4098722</v>
      </c>
      <c r="D120" s="19">
        <v>919123</v>
      </c>
      <c r="E120" s="19">
        <v>1304004</v>
      </c>
      <c r="F120" s="4">
        <f t="shared" si="12"/>
        <v>1875595</v>
      </c>
      <c r="G120" s="20">
        <v>45768</v>
      </c>
      <c r="H120" s="21">
        <f t="shared" si="13"/>
        <v>1.1166407480185287E-2</v>
      </c>
      <c r="I120" s="21">
        <f t="shared" si="14"/>
        <v>2.4401856477544458E-2</v>
      </c>
    </row>
    <row r="121" spans="1:9" s="27" customFormat="1" ht="12" customHeight="1">
      <c r="A121" s="42">
        <v>125</v>
      </c>
      <c r="B121" s="18" t="s">
        <v>60</v>
      </c>
      <c r="C121" s="19">
        <v>33955165</v>
      </c>
      <c r="D121" s="19">
        <v>4665742</v>
      </c>
      <c r="E121" s="19">
        <v>15670509</v>
      </c>
      <c r="F121" s="4">
        <f t="shared" si="12"/>
        <v>13618914</v>
      </c>
      <c r="G121" s="20">
        <v>1381864</v>
      </c>
      <c r="H121" s="21">
        <f t="shared" si="13"/>
        <v>4.0696724636737888E-2</v>
      </c>
      <c r="I121" s="21">
        <f t="shared" si="14"/>
        <v>0.10146653396886125</v>
      </c>
    </row>
    <row r="122" spans="1:9" s="27" customFormat="1" ht="12" customHeight="1">
      <c r="A122" s="43">
        <v>139</v>
      </c>
      <c r="B122" s="18" t="s">
        <v>84</v>
      </c>
      <c r="C122" s="19">
        <v>510737986</v>
      </c>
      <c r="D122" s="19">
        <v>196470242</v>
      </c>
      <c r="E122" s="19">
        <v>82906857</v>
      </c>
      <c r="F122" s="4">
        <f t="shared" si="12"/>
        <v>231360887</v>
      </c>
      <c r="G122" s="20">
        <v>18045301</v>
      </c>
      <c r="H122" s="21">
        <f>G122/C122</f>
        <v>3.5331816889766256E-2</v>
      </c>
      <c r="I122" s="21">
        <f>G122/F122</f>
        <v>7.7996333926572473E-2</v>
      </c>
    </row>
    <row r="123" spans="1:9" s="27" customFormat="1" ht="12" customHeight="1">
      <c r="A123" s="43">
        <v>193</v>
      </c>
      <c r="B123" s="18" t="s">
        <v>85</v>
      </c>
      <c r="C123" s="19">
        <v>64887963</v>
      </c>
      <c r="D123" s="19">
        <v>30113692</v>
      </c>
      <c r="E123" s="19">
        <v>12614833</v>
      </c>
      <c r="F123" s="4">
        <f t="shared" si="12"/>
        <v>22159438</v>
      </c>
      <c r="G123" s="20">
        <v>1617175</v>
      </c>
      <c r="H123" s="21">
        <f>G123/C123</f>
        <v>2.4922573081851869E-2</v>
      </c>
      <c r="I123" s="21">
        <f>G123/F123</f>
        <v>7.2979062014117871E-2</v>
      </c>
    </row>
    <row r="124" spans="1:9" s="27" customFormat="1" ht="12" customHeight="1">
      <c r="A124" s="42">
        <v>162</v>
      </c>
      <c r="B124" s="18" t="s">
        <v>86</v>
      </c>
      <c r="C124" s="19">
        <v>1910289729</v>
      </c>
      <c r="D124" s="19">
        <v>794174699</v>
      </c>
      <c r="E124" s="19">
        <v>373704665</v>
      </c>
      <c r="F124" s="4">
        <f t="shared" si="12"/>
        <v>742410365</v>
      </c>
      <c r="G124" s="20">
        <v>38969181</v>
      </c>
      <c r="H124" s="21">
        <f t="shared" si="13"/>
        <v>2.0399618135621564E-2</v>
      </c>
      <c r="I124" s="21">
        <f t="shared" si="14"/>
        <v>5.2490082085532304E-2</v>
      </c>
    </row>
    <row r="125" spans="1:9" s="27" customFormat="1" ht="12" customHeight="1">
      <c r="A125" s="43">
        <v>194</v>
      </c>
      <c r="B125" s="18" t="s">
        <v>87</v>
      </c>
      <c r="C125" s="19">
        <v>39903689</v>
      </c>
      <c r="D125" s="19">
        <v>19687365</v>
      </c>
      <c r="E125" s="19">
        <v>10102058</v>
      </c>
      <c r="F125" s="4">
        <f t="shared" si="12"/>
        <v>10114266</v>
      </c>
      <c r="G125" s="20">
        <v>2971431</v>
      </c>
      <c r="H125" s="21">
        <f t="shared" si="13"/>
        <v>7.4465070134242473E-2</v>
      </c>
      <c r="I125" s="21">
        <f t="shared" si="14"/>
        <v>0.29378612348142713</v>
      </c>
    </row>
    <row r="126" spans="1:9" s="27" customFormat="1" ht="12" customHeight="1">
      <c r="A126" s="42">
        <v>50</v>
      </c>
      <c r="B126" s="18" t="s">
        <v>88</v>
      </c>
      <c r="C126" s="19">
        <v>271504885</v>
      </c>
      <c r="D126" s="19">
        <v>123755907</v>
      </c>
      <c r="E126" s="19">
        <v>31850477</v>
      </c>
      <c r="F126" s="4">
        <f t="shared" si="12"/>
        <v>115898501</v>
      </c>
      <c r="G126" s="20">
        <v>9131558</v>
      </c>
      <c r="H126" s="21">
        <f>G126/C126</f>
        <v>3.3633125974878865E-2</v>
      </c>
      <c r="I126" s="21">
        <f>G126/F126</f>
        <v>7.8789267516065631E-2</v>
      </c>
    </row>
    <row r="127" spans="1:9" s="27" customFormat="1" ht="12" customHeight="1">
      <c r="A127" s="42">
        <v>172</v>
      </c>
      <c r="B127" s="18" t="s">
        <v>89</v>
      </c>
      <c r="C127" s="19">
        <v>71101708</v>
      </c>
      <c r="D127" s="19">
        <v>23279973</v>
      </c>
      <c r="E127" s="19">
        <v>6378865</v>
      </c>
      <c r="F127" s="4">
        <f t="shared" si="12"/>
        <v>41442870</v>
      </c>
      <c r="G127" s="20">
        <v>1200505</v>
      </c>
      <c r="H127" s="21">
        <f>G127/C127</f>
        <v>1.6884334199116568E-2</v>
      </c>
      <c r="I127" s="21">
        <f>G127/F127</f>
        <v>2.8967709041386371E-2</v>
      </c>
    </row>
    <row r="128" spans="1:9" s="27" customFormat="1" ht="12" customHeight="1">
      <c r="A128" s="44">
        <v>157</v>
      </c>
      <c r="B128" s="18" t="s">
        <v>61</v>
      </c>
      <c r="C128" s="19">
        <v>60705931</v>
      </c>
      <c r="D128" s="19">
        <v>37336832</v>
      </c>
      <c r="E128" s="19">
        <v>6241144</v>
      </c>
      <c r="F128" s="4">
        <f t="shared" si="12"/>
        <v>17127955</v>
      </c>
      <c r="G128" s="20">
        <v>122596</v>
      </c>
      <c r="H128" s="21">
        <f t="shared" si="13"/>
        <v>2.0195061335934374E-3</v>
      </c>
      <c r="I128" s="21">
        <f t="shared" si="14"/>
        <v>7.1576554235458934E-3</v>
      </c>
    </row>
    <row r="129" spans="1:9" s="27" customFormat="1" ht="12" customHeight="1">
      <c r="A129" s="44">
        <v>108</v>
      </c>
      <c r="B129" s="18" t="s">
        <v>126</v>
      </c>
      <c r="C129" s="19">
        <v>89742165</v>
      </c>
      <c r="D129" s="19">
        <f>55120063+564547</f>
        <v>55684610</v>
      </c>
      <c r="E129" s="19">
        <f>6449532+44314</f>
        <v>6493846</v>
      </c>
      <c r="F129" s="4">
        <f t="shared" si="12"/>
        <v>27563709</v>
      </c>
      <c r="G129" s="20">
        <v>1243833</v>
      </c>
      <c r="H129" s="21">
        <f t="shared" si="13"/>
        <v>1.3860073467137772E-2</v>
      </c>
      <c r="I129" s="21">
        <f t="shared" si="14"/>
        <v>4.5125748497780178E-2</v>
      </c>
    </row>
    <row r="130" spans="1:9" s="27" customFormat="1" ht="12" customHeight="1">
      <c r="A130" s="42">
        <v>180</v>
      </c>
      <c r="B130" s="18" t="s">
        <v>116</v>
      </c>
      <c r="C130" s="19">
        <v>249117024</v>
      </c>
      <c r="D130" s="19">
        <v>100435829</v>
      </c>
      <c r="E130" s="19">
        <v>43201447</v>
      </c>
      <c r="F130" s="4">
        <f t="shared" si="12"/>
        <v>105479748</v>
      </c>
      <c r="G130" s="20">
        <v>4840769</v>
      </c>
      <c r="H130" s="21">
        <f t="shared" si="13"/>
        <v>1.943170692340962E-2</v>
      </c>
      <c r="I130" s="21">
        <f t="shared" si="14"/>
        <v>4.589287604289688E-2</v>
      </c>
    </row>
    <row r="131" spans="1:9" s="23" customFormat="1" ht="12" customHeight="1">
      <c r="A131" s="37">
        <v>43</v>
      </c>
      <c r="B131" s="2" t="s">
        <v>62</v>
      </c>
      <c r="C131" s="8">
        <v>109412825</v>
      </c>
      <c r="D131" s="8">
        <v>40555665</v>
      </c>
      <c r="E131" s="8">
        <v>17460358</v>
      </c>
      <c r="F131" s="4">
        <f t="shared" si="12"/>
        <v>51396802</v>
      </c>
      <c r="G131" s="9">
        <v>2973439</v>
      </c>
      <c r="H131" s="5">
        <f t="shared" si="13"/>
        <v>2.7176329648740904E-2</v>
      </c>
      <c r="I131" s="5">
        <f t="shared" si="14"/>
        <v>5.7852607249766243E-2</v>
      </c>
    </row>
    <row r="132" spans="1:9" s="23" customFormat="1" ht="12" customHeight="1">
      <c r="A132" s="37">
        <v>153</v>
      </c>
      <c r="B132" s="2" t="s">
        <v>117</v>
      </c>
      <c r="C132" s="8">
        <v>30209876</v>
      </c>
      <c r="D132" s="8">
        <v>16583711</v>
      </c>
      <c r="E132" s="8">
        <v>2396555</v>
      </c>
      <c r="F132" s="4">
        <f t="shared" si="12"/>
        <v>11229610</v>
      </c>
      <c r="G132" s="9">
        <v>145160</v>
      </c>
      <c r="H132" s="5">
        <f t="shared" si="13"/>
        <v>4.8050511693593185E-3</v>
      </c>
      <c r="I132" s="5">
        <f t="shared" si="14"/>
        <v>1.292653974626011E-2</v>
      </c>
    </row>
    <row r="133" spans="1:9" s="23" customFormat="1" ht="12" customHeight="1">
      <c r="A133" s="35"/>
      <c r="B133" s="7"/>
      <c r="C133" s="4"/>
      <c r="D133" s="4"/>
      <c r="E133" s="4"/>
      <c r="F133" s="4"/>
      <c r="G133" s="4"/>
      <c r="H133" s="7"/>
      <c r="I133" s="7"/>
    </row>
    <row r="134" spans="1:9" s="23" customFormat="1" ht="12" customHeight="1">
      <c r="A134" s="35"/>
      <c r="B134" s="13" t="s">
        <v>63</v>
      </c>
      <c r="C134" s="14">
        <f>SUM(C113:C132)</f>
        <v>4229171401</v>
      </c>
      <c r="D134" s="14">
        <f>SUM(D113:D132)</f>
        <v>1778834631</v>
      </c>
      <c r="E134" s="14">
        <f>SUM(E113:E132)</f>
        <v>756329432</v>
      </c>
      <c r="F134" s="14">
        <f>SUM(F113:F132)</f>
        <v>1694007338</v>
      </c>
      <c r="G134" s="14">
        <f>SUM(G113:G132)</f>
        <v>91631289</v>
      </c>
      <c r="H134" s="15">
        <f>G134/C134</f>
        <v>2.1666487430217065E-2</v>
      </c>
      <c r="I134" s="15">
        <f>G134/F134</f>
        <v>5.4091435700734845E-2</v>
      </c>
    </row>
    <row r="135" spans="1:9" s="23" customFormat="1" ht="12" customHeight="1">
      <c r="A135" s="22" t="s">
        <v>0</v>
      </c>
      <c r="B135" s="7"/>
      <c r="C135" s="4"/>
      <c r="D135" s="4"/>
      <c r="E135" s="4"/>
      <c r="F135" s="4"/>
      <c r="G135" s="4"/>
      <c r="H135" s="7"/>
      <c r="I135" s="7"/>
    </row>
    <row r="136" spans="1:9" s="23" customFormat="1" ht="12" customHeight="1">
      <c r="A136" s="35"/>
      <c r="B136" s="13" t="s">
        <v>77</v>
      </c>
      <c r="C136" s="14">
        <f>C30+C53+C78+C103+C134</f>
        <v>38172314572</v>
      </c>
      <c r="D136" s="14">
        <f>D30+D53+D78+D103+D134</f>
        <v>13597960299</v>
      </c>
      <c r="E136" s="14">
        <f>E30+E53+E78+E103+E134</f>
        <v>6196593350</v>
      </c>
      <c r="F136" s="14">
        <f>F30+F53+F78+F103+F134</f>
        <v>18377760923</v>
      </c>
      <c r="G136" s="14">
        <f>G30+G53+G78+G103+G134</f>
        <v>1000792058</v>
      </c>
      <c r="H136" s="15">
        <f>G136/C136</f>
        <v>2.6217746270332187E-2</v>
      </c>
      <c r="I136" s="15">
        <f>G136/F136</f>
        <v>5.4456691551988581E-2</v>
      </c>
    </row>
    <row r="137" spans="1:9" s="23" customFormat="1" ht="12" customHeight="1">
      <c r="A137" s="35"/>
      <c r="B137" s="2" t="s">
        <v>127</v>
      </c>
      <c r="C137" s="4"/>
      <c r="D137" s="4"/>
      <c r="E137" s="4"/>
      <c r="F137" s="4"/>
      <c r="G137" s="4"/>
      <c r="H137" s="5"/>
      <c r="I137" s="5"/>
    </row>
    <row r="138" spans="1:9" s="23" customFormat="1" ht="12" customHeight="1">
      <c r="A138" s="45"/>
      <c r="B138" s="381" t="s">
        <v>64</v>
      </c>
      <c r="C138" s="381"/>
      <c r="D138" s="381"/>
    </row>
    <row r="139" spans="1:9" s="23" customFormat="1" ht="12" customHeight="1">
      <c r="A139" s="45"/>
    </row>
    <row r="140" spans="1:9" s="23" customFormat="1" ht="12" customHeight="1">
      <c r="A140" s="45"/>
    </row>
    <row r="141" spans="1:9" s="23" customFormat="1" ht="12" customHeight="1">
      <c r="A141" s="45"/>
    </row>
    <row r="142" spans="1:9" s="23" customFormat="1" ht="12" customHeight="1">
      <c r="A142" s="45"/>
      <c r="F142" s="23" t="s">
        <v>121</v>
      </c>
    </row>
    <row r="143" spans="1:9" s="23" customFormat="1" ht="12" customHeight="1">
      <c r="A143" s="45"/>
    </row>
    <row r="144" spans="1:9" s="23" customFormat="1" ht="12" customHeight="1">
      <c r="A144" s="45"/>
    </row>
    <row r="145" spans="1:1" s="23" customFormat="1" ht="12" customHeight="1">
      <c r="A145" s="45"/>
    </row>
    <row r="146" spans="1:1" s="23" customFormat="1" ht="12" customHeight="1">
      <c r="A146" s="45"/>
    </row>
    <row r="147" spans="1:1" s="23" customFormat="1" ht="12" customHeight="1">
      <c r="A147" s="45"/>
    </row>
    <row r="148" spans="1:1" s="23" customFormat="1" ht="12" customHeight="1">
      <c r="A148" s="45"/>
    </row>
    <row r="149" spans="1:1" s="23" customFormat="1" ht="12" customHeight="1">
      <c r="A149" s="45"/>
    </row>
    <row r="150" spans="1:1" s="23" customFormat="1" ht="12" customHeight="1">
      <c r="A150" s="45"/>
    </row>
    <row r="151" spans="1:1" s="23" customFormat="1" ht="12" customHeight="1">
      <c r="A151" s="45"/>
    </row>
    <row r="152" spans="1:1" s="23" customFormat="1" ht="12" customHeight="1">
      <c r="A152" s="45"/>
    </row>
    <row r="153" spans="1:1" s="23" customFormat="1" ht="12" customHeight="1">
      <c r="A153" s="45"/>
    </row>
    <row r="154" spans="1:1" s="23" customFormat="1" ht="12" customHeight="1">
      <c r="A154" s="45"/>
    </row>
    <row r="155" spans="1:1" s="23" customFormat="1" ht="12" customHeight="1">
      <c r="A155" s="45"/>
    </row>
    <row r="156" spans="1:1" s="23" customFormat="1" ht="12" customHeight="1">
      <c r="A156" s="45"/>
    </row>
    <row r="157" spans="1:1" s="23" customFormat="1" ht="12" customHeight="1">
      <c r="A157" s="45"/>
    </row>
    <row r="158" spans="1:1" s="23" customFormat="1" ht="12" customHeight="1">
      <c r="A158" s="45"/>
    </row>
    <row r="159" spans="1:1" s="23" customFormat="1" ht="12" customHeight="1">
      <c r="A159" s="45"/>
    </row>
    <row r="160" spans="1:1" s="23" customFormat="1" ht="12" customHeight="1">
      <c r="A160" s="45"/>
    </row>
    <row r="161" spans="1:1" s="23" customFormat="1" ht="12" customHeight="1">
      <c r="A161" s="45"/>
    </row>
    <row r="162" spans="1:1" s="23" customFormat="1" ht="12" customHeight="1">
      <c r="A162" s="45"/>
    </row>
    <row r="163" spans="1:1" s="23" customFormat="1" ht="12" customHeight="1">
      <c r="A163" s="45"/>
    </row>
    <row r="164" spans="1:1" s="23" customFormat="1" ht="12" customHeight="1">
      <c r="A164" s="45"/>
    </row>
    <row r="165" spans="1:1" s="23" customFormat="1" ht="12" customHeight="1">
      <c r="A165" s="45"/>
    </row>
    <row r="166" spans="1:1" s="23" customFormat="1" ht="12" customHeight="1">
      <c r="A166" s="45"/>
    </row>
    <row r="167" spans="1:1" s="23" customFormat="1" ht="12" customHeight="1">
      <c r="A167" s="45"/>
    </row>
    <row r="168" spans="1:1" s="23" customFormat="1" ht="12" customHeight="1">
      <c r="A168" s="45"/>
    </row>
    <row r="169" spans="1:1" s="23" customFormat="1" ht="12" customHeight="1">
      <c r="A169" s="45"/>
    </row>
    <row r="170" spans="1:1" s="23" customFormat="1" ht="12" customHeight="1">
      <c r="A170" s="45"/>
    </row>
    <row r="171" spans="1:1" s="23" customFormat="1" ht="12" customHeight="1">
      <c r="A171" s="45"/>
    </row>
  </sheetData>
  <sortState ref="A63:I76">
    <sortCondition ref="B63:B76"/>
  </sortState>
  <mergeCells count="37">
    <mergeCell ref="I109:I111"/>
    <mergeCell ref="A55:A56"/>
    <mergeCell ref="B55:I55"/>
    <mergeCell ref="B56:I56"/>
    <mergeCell ref="B57:I57"/>
    <mergeCell ref="C58:C61"/>
    <mergeCell ref="D58:D61"/>
    <mergeCell ref="E58:E61"/>
    <mergeCell ref="F58:F61"/>
    <mergeCell ref="G58:I58"/>
    <mergeCell ref="G59:G61"/>
    <mergeCell ref="A105:A106"/>
    <mergeCell ref="B105:I105"/>
    <mergeCell ref="B138:D138"/>
    <mergeCell ref="C4:C7"/>
    <mergeCell ref="D4:D7"/>
    <mergeCell ref="E4:E7"/>
    <mergeCell ref="F4:F7"/>
    <mergeCell ref="B106:I106"/>
    <mergeCell ref="B107:I107"/>
    <mergeCell ref="C108:C111"/>
    <mergeCell ref="D108:D111"/>
    <mergeCell ref="E108:E111"/>
    <mergeCell ref="F108:F111"/>
    <mergeCell ref="G108:I108"/>
    <mergeCell ref="G109:G111"/>
    <mergeCell ref="H59:H61"/>
    <mergeCell ref="I59:I61"/>
    <mergeCell ref="H109:H111"/>
    <mergeCell ref="A1:A2"/>
    <mergeCell ref="B1:I1"/>
    <mergeCell ref="B2:I2"/>
    <mergeCell ref="B3:I3"/>
    <mergeCell ref="G5:G7"/>
    <mergeCell ref="H5:H7"/>
    <mergeCell ref="I5:I7"/>
    <mergeCell ref="G4:I4"/>
  </mergeCells>
  <phoneticPr fontId="0" type="noConversion"/>
  <printOptions gridLinesSet="0"/>
  <pageMargins left="0.25" right="0.21" top="0.51" bottom="0.53" header="0.5" footer="0.42"/>
  <pageSetup fitToHeight="0" orientation="portrait" r:id="rId1"/>
  <headerFooter alignWithMargins="0">
    <oddFooter>&amp;L&amp;"Times New Roman,Italic"&amp;9 21&amp;R&amp;"Times New Roman,Italic"&amp;9Charity Care in Washington Hospitals</oddFooter>
  </headerFooter>
  <rowBreaks count="2" manualBreakCount="2">
    <brk id="53" max="16383" man="1"/>
    <brk id="1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72"/>
  <sheetViews>
    <sheetView showGridLines="0" zoomScaleNormal="100" workbookViewId="0">
      <selection sqref="A1:A2"/>
    </sheetView>
  </sheetViews>
  <sheetFormatPr defaultColWidth="9.6640625" defaultRowHeight="12" customHeight="1"/>
  <cols>
    <col min="1" max="1" width="6" style="45" customWidth="1"/>
    <col min="2" max="2" width="27.21875" customWidth="1"/>
    <col min="3" max="3" width="10.88671875" customWidth="1"/>
    <col min="4" max="4" width="10.44140625" customWidth="1"/>
    <col min="5" max="5" width="11" customWidth="1"/>
    <col min="6" max="6" width="10.88671875" customWidth="1"/>
    <col min="7" max="7" width="8.88671875" customWidth="1"/>
    <col min="8" max="8" width="7" customWidth="1"/>
    <col min="9" max="9" width="7.33203125" customWidth="1"/>
  </cols>
  <sheetData>
    <row r="1" spans="1:9" s="23" customFormat="1">
      <c r="A1" s="373" t="s">
        <v>0</v>
      </c>
      <c r="B1" s="383" t="s">
        <v>69</v>
      </c>
      <c r="C1" s="383"/>
      <c r="D1" s="383"/>
      <c r="E1" s="383"/>
      <c r="F1" s="383"/>
      <c r="G1" s="383"/>
      <c r="H1" s="383"/>
      <c r="I1" s="383"/>
    </row>
    <row r="2" spans="1:9" s="23" customFormat="1" ht="12" customHeight="1">
      <c r="A2" s="373"/>
      <c r="B2" s="384" t="s">
        <v>128</v>
      </c>
      <c r="C2" s="384"/>
      <c r="D2" s="384"/>
      <c r="E2" s="384"/>
      <c r="F2" s="384"/>
      <c r="G2" s="384"/>
      <c r="H2" s="384"/>
      <c r="I2" s="384"/>
    </row>
    <row r="3" spans="1:9" ht="12" customHeight="1">
      <c r="A3" s="12"/>
      <c r="B3" s="377" t="s">
        <v>1</v>
      </c>
      <c r="C3" s="377"/>
      <c r="D3" s="377"/>
      <c r="E3" s="377"/>
      <c r="F3" s="377"/>
      <c r="G3" s="377"/>
      <c r="H3" s="377"/>
      <c r="I3" s="377"/>
    </row>
    <row r="4" spans="1:9" ht="12" customHeight="1">
      <c r="A4" s="12"/>
      <c r="B4" s="11"/>
      <c r="C4" s="378" t="s">
        <v>90</v>
      </c>
      <c r="D4" s="378" t="s">
        <v>91</v>
      </c>
      <c r="E4" s="378" t="s">
        <v>92</v>
      </c>
      <c r="F4" s="378" t="s">
        <v>93</v>
      </c>
      <c r="G4" s="380" t="s">
        <v>2</v>
      </c>
      <c r="H4" s="380"/>
      <c r="I4" s="380"/>
    </row>
    <row r="5" spans="1:9" ht="12" customHeight="1">
      <c r="A5" s="12"/>
      <c r="B5" s="11"/>
      <c r="C5" s="379"/>
      <c r="D5" s="379"/>
      <c r="E5" s="379" t="s">
        <v>4</v>
      </c>
      <c r="F5" s="379"/>
      <c r="G5" s="378" t="s">
        <v>94</v>
      </c>
      <c r="H5" s="378" t="s">
        <v>95</v>
      </c>
      <c r="I5" s="378" t="s">
        <v>96</v>
      </c>
    </row>
    <row r="6" spans="1:9" ht="12" customHeight="1">
      <c r="A6" s="12" t="s">
        <v>3</v>
      </c>
      <c r="B6" s="11"/>
      <c r="C6" s="379"/>
      <c r="D6" s="379"/>
      <c r="E6" s="379" t="s">
        <v>5</v>
      </c>
      <c r="F6" s="379" t="s">
        <v>6</v>
      </c>
      <c r="G6" s="378"/>
      <c r="H6" s="378"/>
      <c r="I6" s="378"/>
    </row>
    <row r="7" spans="1:9" ht="12" customHeight="1">
      <c r="A7" s="12" t="s">
        <v>98</v>
      </c>
      <c r="B7" s="12" t="s">
        <v>74</v>
      </c>
      <c r="C7" s="379"/>
      <c r="D7" s="379"/>
      <c r="E7" s="379" t="s">
        <v>7</v>
      </c>
      <c r="F7" s="379" t="s">
        <v>7</v>
      </c>
      <c r="G7" s="378"/>
      <c r="H7" s="378"/>
      <c r="I7" s="378"/>
    </row>
    <row r="8" spans="1:9" s="23" customFormat="1" ht="15" customHeight="1">
      <c r="A8" s="28"/>
      <c r="B8" s="16" t="s">
        <v>73</v>
      </c>
      <c r="C8" s="3"/>
      <c r="D8" s="3"/>
      <c r="E8" s="3"/>
      <c r="F8" s="3"/>
      <c r="G8" s="3"/>
      <c r="H8" s="3"/>
      <c r="I8" s="3"/>
    </row>
    <row r="9" spans="1:9" s="23" customFormat="1" ht="12" customHeight="1">
      <c r="A9" s="29">
        <v>183</v>
      </c>
      <c r="B9" s="2" t="s">
        <v>8</v>
      </c>
      <c r="C9" s="8">
        <v>374976729</v>
      </c>
      <c r="D9" s="8">
        <v>105686439</v>
      </c>
      <c r="E9" s="8">
        <v>42243300</v>
      </c>
      <c r="F9" s="4">
        <v>227046990</v>
      </c>
      <c r="G9" s="8">
        <v>2662697</v>
      </c>
      <c r="H9" s="5">
        <f>G9/C9</f>
        <v>7.1009659908788632E-3</v>
      </c>
      <c r="I9" s="5">
        <f t="shared" ref="I9:I28" si="0">G9/F9</f>
        <v>1.1727515083992085E-2</v>
      </c>
    </row>
    <row r="10" spans="1:9" s="23" customFormat="1" ht="12" customHeight="1">
      <c r="A10" s="30">
        <v>904</v>
      </c>
      <c r="B10" s="50" t="s">
        <v>9</v>
      </c>
      <c r="C10" s="8">
        <v>71632246</v>
      </c>
      <c r="D10" s="8">
        <v>8843928</v>
      </c>
      <c r="E10" s="8">
        <v>26453500</v>
      </c>
      <c r="F10" s="4">
        <v>36334818</v>
      </c>
      <c r="G10" s="8">
        <v>1640021</v>
      </c>
      <c r="H10" s="5">
        <f>G10/C10</f>
        <v>2.2895010160647482E-2</v>
      </c>
      <c r="I10" s="5">
        <f t="shared" si="0"/>
        <v>4.5136348281694987E-2</v>
      </c>
    </row>
    <row r="11" spans="1:9" s="23" customFormat="1" ht="12" customHeight="1">
      <c r="A11" s="49">
        <v>35</v>
      </c>
      <c r="B11" s="50" t="s">
        <v>129</v>
      </c>
      <c r="C11" s="8">
        <v>95998806</v>
      </c>
      <c r="D11" s="8">
        <v>9453177</v>
      </c>
      <c r="E11" s="8">
        <v>5110663</v>
      </c>
      <c r="F11" s="4">
        <v>81434966</v>
      </c>
      <c r="G11" s="8">
        <v>2105442</v>
      </c>
      <c r="H11" s="5">
        <f t="shared" ref="H11:H28" si="1">G11/C11</f>
        <v>2.1931960278755967E-2</v>
      </c>
      <c r="I11" s="5">
        <f t="shared" si="0"/>
        <v>2.5854274931483363E-2</v>
      </c>
    </row>
    <row r="12" spans="1:9" s="23" customFormat="1" ht="12" customHeight="1">
      <c r="A12" s="29">
        <v>164</v>
      </c>
      <c r="B12" s="2" t="s">
        <v>10</v>
      </c>
      <c r="C12" s="8">
        <v>760469787</v>
      </c>
      <c r="D12" s="8">
        <v>262175427</v>
      </c>
      <c r="E12" s="8">
        <v>58097328</v>
      </c>
      <c r="F12" s="4">
        <v>440197032</v>
      </c>
      <c r="G12" s="8">
        <v>9781713</v>
      </c>
      <c r="H12" s="5">
        <f t="shared" si="1"/>
        <v>1.2862724025616024E-2</v>
      </c>
      <c r="I12" s="5">
        <f t="shared" si="0"/>
        <v>2.222121524890245E-2</v>
      </c>
    </row>
    <row r="13" spans="1:9" s="23" customFormat="1" ht="12" customHeight="1">
      <c r="A13" s="30">
        <v>29</v>
      </c>
      <c r="B13" s="2" t="s">
        <v>11</v>
      </c>
      <c r="C13" s="8">
        <v>1323369000</v>
      </c>
      <c r="D13" s="8">
        <v>353942000</v>
      </c>
      <c r="E13" s="8">
        <v>293205000</v>
      </c>
      <c r="F13" s="4">
        <v>676222000</v>
      </c>
      <c r="G13" s="8">
        <v>155174000</v>
      </c>
      <c r="H13" s="5">
        <f t="shared" si="1"/>
        <v>0.11725678930064101</v>
      </c>
      <c r="I13" s="5">
        <f t="shared" si="0"/>
        <v>0.22947197813735726</v>
      </c>
    </row>
    <row r="14" spans="1:9" s="23" customFormat="1" ht="12" customHeight="1">
      <c r="A14" s="29">
        <v>126</v>
      </c>
      <c r="B14" s="50" t="s">
        <v>12</v>
      </c>
      <c r="C14" s="8">
        <v>568571627</v>
      </c>
      <c r="D14" s="8">
        <v>225520164</v>
      </c>
      <c r="E14" s="8">
        <v>108232035</v>
      </c>
      <c r="F14" s="4">
        <v>234819428</v>
      </c>
      <c r="G14" s="8">
        <v>6964191</v>
      </c>
      <c r="H14" s="5">
        <f t="shared" si="1"/>
        <v>1.2248572860988014E-2</v>
      </c>
      <c r="I14" s="5">
        <f t="shared" si="0"/>
        <v>2.9657644000393356E-2</v>
      </c>
    </row>
    <row r="15" spans="1:9" s="23" customFormat="1" ht="12" customHeight="1">
      <c r="A15" s="31">
        <v>148</v>
      </c>
      <c r="B15" s="50" t="s">
        <v>109</v>
      </c>
      <c r="C15" s="8">
        <v>45621109</v>
      </c>
      <c r="D15" s="8">
        <v>26682335</v>
      </c>
      <c r="E15" s="8">
        <v>3113006</v>
      </c>
      <c r="F15" s="4">
        <v>15825768</v>
      </c>
      <c r="G15" s="8">
        <v>0</v>
      </c>
      <c r="H15" s="5">
        <f t="shared" si="1"/>
        <v>0</v>
      </c>
      <c r="I15" s="5">
        <f t="shared" si="0"/>
        <v>0</v>
      </c>
    </row>
    <row r="16" spans="1:9" s="23" customFormat="1" ht="12" customHeight="1">
      <c r="A16" s="32">
        <v>919</v>
      </c>
      <c r="B16" s="46" t="s">
        <v>99</v>
      </c>
      <c r="C16" s="8">
        <v>11341186</v>
      </c>
      <c r="D16" s="8">
        <v>4690177</v>
      </c>
      <c r="E16" s="8">
        <v>5739512</v>
      </c>
      <c r="F16" s="4">
        <v>911497</v>
      </c>
      <c r="G16" s="8">
        <v>233761</v>
      </c>
      <c r="H16" s="5">
        <f>G16/C16</f>
        <v>2.0611689112584874E-2</v>
      </c>
      <c r="I16" s="5">
        <f>G16/F16</f>
        <v>0.25645833173340121</v>
      </c>
    </row>
    <row r="17" spans="1:9" s="23" customFormat="1" ht="12" customHeight="1">
      <c r="A17" s="29">
        <v>130</v>
      </c>
      <c r="B17" s="2" t="s">
        <v>13</v>
      </c>
      <c r="C17" s="8">
        <v>602564544</v>
      </c>
      <c r="D17" s="8">
        <v>276655271</v>
      </c>
      <c r="E17" s="8">
        <v>34572396</v>
      </c>
      <c r="F17" s="4">
        <v>291336877</v>
      </c>
      <c r="G17" s="8">
        <v>7830616</v>
      </c>
      <c r="H17" s="5">
        <f t="shared" si="1"/>
        <v>1.2995480862544744E-2</v>
      </c>
      <c r="I17" s="5">
        <f t="shared" si="0"/>
        <v>2.6878217686118741E-2</v>
      </c>
    </row>
    <row r="18" spans="1:9" s="23" customFormat="1" ht="12" customHeight="1">
      <c r="A18" s="30">
        <v>131</v>
      </c>
      <c r="B18" s="2" t="s">
        <v>14</v>
      </c>
      <c r="C18" s="8">
        <v>849937420</v>
      </c>
      <c r="D18" s="8">
        <v>245298435</v>
      </c>
      <c r="E18" s="8">
        <v>22307841</v>
      </c>
      <c r="F18" s="4">
        <v>582331144</v>
      </c>
      <c r="G18" s="8">
        <v>8360701</v>
      </c>
      <c r="H18" s="5">
        <f t="shared" si="1"/>
        <v>9.8368430466327737E-3</v>
      </c>
      <c r="I18" s="5">
        <f t="shared" si="0"/>
        <v>1.4357296679292839E-2</v>
      </c>
    </row>
    <row r="19" spans="1:9" s="23" customFormat="1" ht="12" customHeight="1">
      <c r="A19" s="49">
        <v>202</v>
      </c>
      <c r="B19" s="2" t="s">
        <v>15</v>
      </c>
      <c r="C19" s="8">
        <v>42650927</v>
      </c>
      <c r="D19" s="8">
        <v>20772985</v>
      </c>
      <c r="E19" s="8">
        <v>2698515</v>
      </c>
      <c r="F19" s="4">
        <v>19179427</v>
      </c>
      <c r="G19" s="8">
        <v>18656</v>
      </c>
      <c r="H19" s="5">
        <f t="shared" si="1"/>
        <v>4.3741136036738428E-4</v>
      </c>
      <c r="I19" s="5">
        <f t="shared" si="0"/>
        <v>9.7270893442228485E-4</v>
      </c>
    </row>
    <row r="20" spans="1:9" s="23" customFormat="1" ht="12" customHeight="1">
      <c r="A20" s="49">
        <v>201</v>
      </c>
      <c r="B20" s="2" t="s">
        <v>16</v>
      </c>
      <c r="C20" s="8">
        <v>641159978</v>
      </c>
      <c r="D20" s="8">
        <v>161558031</v>
      </c>
      <c r="E20" s="8">
        <v>89307017</v>
      </c>
      <c r="F20" s="4">
        <v>390294930</v>
      </c>
      <c r="G20" s="8">
        <v>14164375</v>
      </c>
      <c r="H20" s="5">
        <f t="shared" si="1"/>
        <v>2.2091795317891787E-2</v>
      </c>
      <c r="I20" s="5">
        <f t="shared" si="0"/>
        <v>3.6291465533513333E-2</v>
      </c>
    </row>
    <row r="21" spans="1:9" s="23" customFormat="1" ht="12" customHeight="1">
      <c r="A21" s="1">
        <v>204</v>
      </c>
      <c r="B21" s="50" t="s">
        <v>66</v>
      </c>
      <c r="C21" s="8">
        <v>360006981</v>
      </c>
      <c r="D21" s="8">
        <v>92126623</v>
      </c>
      <c r="E21" s="8">
        <v>40298825</v>
      </c>
      <c r="F21" s="4">
        <v>227581533</v>
      </c>
      <c r="G21" s="8">
        <v>2349793</v>
      </c>
      <c r="H21" s="5">
        <f t="shared" si="1"/>
        <v>6.5270762068916658E-3</v>
      </c>
      <c r="I21" s="5">
        <f t="shared" si="0"/>
        <v>1.0325060074184491E-2</v>
      </c>
    </row>
    <row r="22" spans="1:9" s="23" customFormat="1" ht="12" customHeight="1">
      <c r="A22" s="49">
        <v>14</v>
      </c>
      <c r="B22" s="2" t="s">
        <v>80</v>
      </c>
      <c r="C22" s="8">
        <v>1014955000</v>
      </c>
      <c r="D22" s="8">
        <v>16561491</v>
      </c>
      <c r="E22" s="8">
        <v>437473350</v>
      </c>
      <c r="F22" s="4">
        <v>560920159</v>
      </c>
      <c r="G22" s="8">
        <v>19305000</v>
      </c>
      <c r="H22" s="5">
        <f>G22/C22</f>
        <v>1.902054770901173E-2</v>
      </c>
      <c r="I22" s="5">
        <f>G22/F22</f>
        <v>3.4416662853438293E-2</v>
      </c>
    </row>
    <row r="23" spans="1:9" s="23" customFormat="1" ht="12" customHeight="1">
      <c r="A23" s="33">
        <v>195</v>
      </c>
      <c r="B23" s="50" t="s">
        <v>70</v>
      </c>
      <c r="C23" s="8">
        <v>20945592</v>
      </c>
      <c r="D23" s="8">
        <v>9145491</v>
      </c>
      <c r="E23" s="8">
        <v>2272863</v>
      </c>
      <c r="F23" s="4">
        <v>9527238</v>
      </c>
      <c r="G23" s="8">
        <v>529200</v>
      </c>
      <c r="H23" s="5">
        <f t="shared" si="1"/>
        <v>2.5265459195424032E-2</v>
      </c>
      <c r="I23" s="5">
        <f t="shared" si="0"/>
        <v>5.5546003994022194E-2</v>
      </c>
    </row>
    <row r="24" spans="1:9" s="23" customFormat="1" ht="12" customHeight="1">
      <c r="A24" s="31">
        <v>1</v>
      </c>
      <c r="B24" s="2" t="s">
        <v>111</v>
      </c>
      <c r="C24" s="8">
        <v>2499120218</v>
      </c>
      <c r="D24" s="8">
        <v>774417636</v>
      </c>
      <c r="E24" s="8">
        <v>316746555</v>
      </c>
      <c r="F24" s="4">
        <v>1407956027</v>
      </c>
      <c r="G24" s="8">
        <v>43269942</v>
      </c>
      <c r="H24" s="5">
        <f t="shared" si="1"/>
        <v>1.7314069842797774E-2</v>
      </c>
      <c r="I24" s="5">
        <f t="shared" si="0"/>
        <v>3.0732452697544366E-2</v>
      </c>
    </row>
    <row r="25" spans="1:9" s="23" customFormat="1" ht="12" customHeight="1">
      <c r="A25" s="31">
        <v>3</v>
      </c>
      <c r="B25" s="50" t="s">
        <v>81</v>
      </c>
      <c r="C25" s="8">
        <v>995990224</v>
      </c>
      <c r="D25" s="8">
        <v>490184902</v>
      </c>
      <c r="E25" s="8">
        <v>96115087</v>
      </c>
      <c r="F25" s="4">
        <v>409690235</v>
      </c>
      <c r="G25" s="8">
        <v>20748838</v>
      </c>
      <c r="H25" s="5">
        <f t="shared" si="1"/>
        <v>2.0832371141827594E-2</v>
      </c>
      <c r="I25" s="5">
        <f t="shared" si="0"/>
        <v>5.0645185624207029E-2</v>
      </c>
    </row>
    <row r="26" spans="1:9" s="23" customFormat="1" ht="12" customHeight="1">
      <c r="A26" s="34">
        <v>128</v>
      </c>
      <c r="B26" s="2" t="s">
        <v>17</v>
      </c>
      <c r="C26" s="8">
        <v>1269926036</v>
      </c>
      <c r="D26" s="8">
        <v>356215201</v>
      </c>
      <c r="E26" s="8">
        <v>215721040</v>
      </c>
      <c r="F26" s="4">
        <v>697989795</v>
      </c>
      <c r="G26" s="8">
        <v>18650391</v>
      </c>
      <c r="H26" s="5">
        <f t="shared" si="1"/>
        <v>1.468620255928039E-2</v>
      </c>
      <c r="I26" s="5">
        <f t="shared" si="0"/>
        <v>2.6720148537415223E-2</v>
      </c>
    </row>
    <row r="27" spans="1:9" s="23" customFormat="1" ht="12" customHeight="1">
      <c r="A27" s="31">
        <v>155</v>
      </c>
      <c r="B27" s="2" t="s">
        <v>18</v>
      </c>
      <c r="C27" s="8">
        <v>895926107</v>
      </c>
      <c r="D27" s="8">
        <v>284688991</v>
      </c>
      <c r="E27" s="8">
        <v>137343563</v>
      </c>
      <c r="F27" s="4">
        <v>473893553</v>
      </c>
      <c r="G27" s="8">
        <v>14124290</v>
      </c>
      <c r="H27" s="5">
        <f t="shared" si="1"/>
        <v>1.5765016656669434E-2</v>
      </c>
      <c r="I27" s="5">
        <f t="shared" si="0"/>
        <v>2.9804773478317399E-2</v>
      </c>
    </row>
    <row r="28" spans="1:9" s="23" customFormat="1" ht="12" customHeight="1">
      <c r="A28" s="31">
        <v>10</v>
      </c>
      <c r="B28" s="2" t="s">
        <v>19</v>
      </c>
      <c r="C28" s="8">
        <v>1433932402</v>
      </c>
      <c r="D28" s="8">
        <v>412589756</v>
      </c>
      <c r="E28" s="8">
        <v>52120270</v>
      </c>
      <c r="F28" s="4">
        <v>969222376</v>
      </c>
      <c r="G28" s="8">
        <v>16826510</v>
      </c>
      <c r="H28" s="5">
        <f t="shared" si="1"/>
        <v>1.1734521081001419E-2</v>
      </c>
      <c r="I28" s="5">
        <f t="shared" si="0"/>
        <v>1.7360835259956894E-2</v>
      </c>
    </row>
    <row r="29" spans="1:9" s="23" customFormat="1" ht="12" customHeight="1">
      <c r="A29" s="32"/>
      <c r="B29" s="7"/>
      <c r="C29" s="8"/>
      <c r="D29" s="8"/>
      <c r="E29" s="8"/>
      <c r="F29" s="4"/>
      <c r="G29" s="8"/>
      <c r="H29" s="5"/>
      <c r="I29" s="5"/>
    </row>
    <row r="30" spans="1:9" s="23" customFormat="1" ht="12" customHeight="1">
      <c r="A30" s="35"/>
      <c r="B30" s="13" t="s">
        <v>20</v>
      </c>
      <c r="C30" s="14">
        <f>SUM(C9:C28)</f>
        <v>13879095919</v>
      </c>
      <c r="D30" s="14">
        <f>SUM(D9:D28)</f>
        <v>4137208460</v>
      </c>
      <c r="E30" s="14">
        <f>SUM(E9:E28)</f>
        <v>1989171666</v>
      </c>
      <c r="F30" s="14">
        <f>SUM(F9:F28)</f>
        <v>7752715793</v>
      </c>
      <c r="G30" s="14">
        <f>SUM(G9:G28)</f>
        <v>344740137</v>
      </c>
      <c r="H30" s="15">
        <f>G30/C30</f>
        <v>2.4838803551178196E-2</v>
      </c>
      <c r="I30" s="15">
        <f>G30/F30</f>
        <v>4.4467015972811635E-2</v>
      </c>
    </row>
    <row r="31" spans="1:9" s="23" customFormat="1" ht="12" customHeight="1">
      <c r="A31" s="35"/>
      <c r="B31" s="7"/>
      <c r="C31" s="4"/>
      <c r="D31" s="4"/>
      <c r="E31" s="4"/>
      <c r="F31" s="4"/>
      <c r="G31" s="4"/>
      <c r="H31" s="7"/>
      <c r="I31" s="7"/>
    </row>
    <row r="32" spans="1:9" s="23" customFormat="1" ht="12" customHeight="1">
      <c r="A32" s="35"/>
      <c r="B32" s="17" t="s">
        <v>107</v>
      </c>
      <c r="C32" s="10"/>
      <c r="D32" s="4"/>
      <c r="E32" s="4"/>
      <c r="F32" s="4"/>
      <c r="G32" s="4"/>
      <c r="H32" s="7"/>
      <c r="I32" s="7"/>
    </row>
    <row r="33" spans="1:9" s="23" customFormat="1" ht="12" customHeight="1">
      <c r="A33" s="31">
        <v>106</v>
      </c>
      <c r="B33" s="2" t="s">
        <v>21</v>
      </c>
      <c r="C33" s="8">
        <v>79609564</v>
      </c>
      <c r="D33" s="8">
        <v>28370358</v>
      </c>
      <c r="E33" s="8">
        <v>16777497</v>
      </c>
      <c r="F33" s="4">
        <f t="shared" ref="F33:F49" si="2">C33-D33-E33</f>
        <v>34461709</v>
      </c>
      <c r="G33" s="8">
        <v>1065036</v>
      </c>
      <c r="H33" s="5">
        <f t="shared" ref="H33:H51" si="3">G33/C33</f>
        <v>1.337824184038993E-2</v>
      </c>
      <c r="I33" s="5">
        <f t="shared" ref="I33:I51" si="4">G33/F33</f>
        <v>3.0904909562088172E-2</v>
      </c>
    </row>
    <row r="34" spans="1:9" s="27" customFormat="1" ht="12" customHeight="1">
      <c r="A34" s="54">
        <v>54</v>
      </c>
      <c r="B34" s="18" t="s">
        <v>130</v>
      </c>
      <c r="C34" s="19">
        <v>27046792</v>
      </c>
      <c r="D34" s="19">
        <v>5601481</v>
      </c>
      <c r="E34" s="19">
        <v>7474832</v>
      </c>
      <c r="F34" s="55">
        <v>13970479</v>
      </c>
      <c r="G34" s="19">
        <v>647719</v>
      </c>
      <c r="H34" s="21">
        <f t="shared" si="3"/>
        <v>2.3948089666234722E-2</v>
      </c>
      <c r="I34" s="21">
        <f t="shared" si="4"/>
        <v>4.6363406723563309E-2</v>
      </c>
    </row>
    <row r="35" spans="1:9" s="23" customFormat="1" ht="12" customHeight="1">
      <c r="A35" s="30">
        <v>81</v>
      </c>
      <c r="B35" s="2" t="s">
        <v>131</v>
      </c>
      <c r="C35" s="8">
        <v>800157272</v>
      </c>
      <c r="D35" s="8">
        <v>335766564</v>
      </c>
      <c r="E35" s="8">
        <v>116796491</v>
      </c>
      <c r="F35" s="4">
        <f t="shared" si="2"/>
        <v>347594217</v>
      </c>
      <c r="G35" s="8">
        <v>16305628</v>
      </c>
      <c r="H35" s="5">
        <f t="shared" si="3"/>
        <v>2.037802888330183E-2</v>
      </c>
      <c r="I35" s="5">
        <f t="shared" si="4"/>
        <v>4.6909951899458673E-2</v>
      </c>
    </row>
    <row r="36" spans="1:9" s="23" customFormat="1" ht="12" customHeight="1">
      <c r="A36" s="30">
        <v>142</v>
      </c>
      <c r="B36" s="2" t="s">
        <v>22</v>
      </c>
      <c r="C36" s="8">
        <v>677786911</v>
      </c>
      <c r="D36" s="8">
        <v>329290917</v>
      </c>
      <c r="E36" s="8">
        <v>88376925</v>
      </c>
      <c r="F36" s="4">
        <f t="shared" si="2"/>
        <v>260119069</v>
      </c>
      <c r="G36" s="8">
        <v>14778330</v>
      </c>
      <c r="H36" s="5">
        <f t="shared" si="3"/>
        <v>2.1803799631061334E-2</v>
      </c>
      <c r="I36" s="5">
        <f t="shared" si="4"/>
        <v>5.681371249256624E-2</v>
      </c>
    </row>
    <row r="37" spans="1:9" s="23" customFormat="1" ht="12" customHeight="1">
      <c r="A37" s="29">
        <v>134</v>
      </c>
      <c r="B37" s="2" t="s">
        <v>23</v>
      </c>
      <c r="C37" s="8">
        <v>134482510</v>
      </c>
      <c r="D37" s="8">
        <v>48659858</v>
      </c>
      <c r="E37" s="8">
        <v>7646101</v>
      </c>
      <c r="F37" s="4">
        <f t="shared" si="2"/>
        <v>78176551</v>
      </c>
      <c r="G37" s="8">
        <v>1024284</v>
      </c>
      <c r="H37" s="5">
        <f t="shared" si="3"/>
        <v>7.6164848499630173E-3</v>
      </c>
      <c r="I37" s="5">
        <f t="shared" si="4"/>
        <v>1.3102189683451244E-2</v>
      </c>
    </row>
    <row r="38" spans="1:9" s="23" customFormat="1" ht="12" customHeight="1">
      <c r="A38" s="29">
        <v>85</v>
      </c>
      <c r="B38" s="2" t="s">
        <v>101</v>
      </c>
      <c r="C38" s="8">
        <v>99643589</v>
      </c>
      <c r="D38" s="8">
        <v>49649067</v>
      </c>
      <c r="E38" s="8">
        <v>13594905</v>
      </c>
      <c r="F38" s="4">
        <f t="shared" si="2"/>
        <v>36399617</v>
      </c>
      <c r="G38" s="8">
        <v>3918488</v>
      </c>
      <c r="H38" s="5">
        <f t="shared" si="3"/>
        <v>3.9325038763908832E-2</v>
      </c>
      <c r="I38" s="5">
        <f t="shared" si="4"/>
        <v>0.10765190194171549</v>
      </c>
    </row>
    <row r="39" spans="1:9" s="23" customFormat="1" ht="12" customHeight="1">
      <c r="A39" s="29">
        <v>175</v>
      </c>
      <c r="B39" s="2" t="s">
        <v>24</v>
      </c>
      <c r="C39" s="8">
        <v>449757234</v>
      </c>
      <c r="D39" s="8">
        <v>780653</v>
      </c>
      <c r="E39" s="8">
        <v>254520292</v>
      </c>
      <c r="F39" s="4">
        <f t="shared" si="2"/>
        <v>194456289</v>
      </c>
      <c r="G39" s="8">
        <v>1320185</v>
      </c>
      <c r="H39" s="5">
        <f t="shared" si="3"/>
        <v>2.9353279951912902E-3</v>
      </c>
      <c r="I39" s="5">
        <f t="shared" si="4"/>
        <v>6.7891092995197499E-3</v>
      </c>
    </row>
    <row r="40" spans="1:9" s="23" customFormat="1" ht="12" customHeight="1">
      <c r="A40" s="31">
        <v>38</v>
      </c>
      <c r="B40" s="2" t="s">
        <v>132</v>
      </c>
      <c r="C40" s="8">
        <v>216479407</v>
      </c>
      <c r="D40" s="8">
        <v>114378339</v>
      </c>
      <c r="E40" s="8">
        <v>24841035</v>
      </c>
      <c r="F40" s="4">
        <f t="shared" si="2"/>
        <v>77260033</v>
      </c>
      <c r="G40" s="8">
        <v>2766951</v>
      </c>
      <c r="H40" s="5">
        <f t="shared" si="3"/>
        <v>1.2781589890441635E-2</v>
      </c>
      <c r="I40" s="5">
        <f t="shared" si="4"/>
        <v>3.5813484573582827E-2</v>
      </c>
    </row>
    <row r="41" spans="1:9" s="23" customFormat="1" ht="12" customHeight="1">
      <c r="A41" s="30">
        <v>145</v>
      </c>
      <c r="B41" s="2" t="s">
        <v>83</v>
      </c>
      <c r="C41" s="8">
        <v>671228401</v>
      </c>
      <c r="D41" s="8">
        <v>315324892</v>
      </c>
      <c r="E41" s="8">
        <v>97825724</v>
      </c>
      <c r="F41" s="4">
        <f>C41-D41-E41</f>
        <v>258077785</v>
      </c>
      <c r="G41" s="8">
        <v>15411146</v>
      </c>
      <c r="H41" s="5">
        <f>G41/C41</f>
        <v>2.2959615500536604E-2</v>
      </c>
      <c r="I41" s="5">
        <f>G41/F41</f>
        <v>5.9715120385119551E-2</v>
      </c>
    </row>
    <row r="42" spans="1:9" s="23" customFormat="1" ht="12" customHeight="1">
      <c r="A42" s="29">
        <v>84</v>
      </c>
      <c r="B42" s="2" t="s">
        <v>82</v>
      </c>
      <c r="C42" s="8">
        <v>1359061903</v>
      </c>
      <c r="D42" s="8">
        <v>549478624</v>
      </c>
      <c r="E42" s="8">
        <v>176559701</v>
      </c>
      <c r="F42" s="4">
        <f t="shared" si="2"/>
        <v>633023578</v>
      </c>
      <c r="G42" s="8">
        <v>44663363</v>
      </c>
      <c r="H42" s="5">
        <f t="shared" si="3"/>
        <v>3.2863376496250735E-2</v>
      </c>
      <c r="I42" s="5">
        <f t="shared" si="4"/>
        <v>7.0555607330000589E-2</v>
      </c>
    </row>
    <row r="43" spans="1:9" s="23" customFormat="1" ht="12" customHeight="1">
      <c r="A43" s="29">
        <v>209</v>
      </c>
      <c r="B43" s="50" t="s">
        <v>103</v>
      </c>
      <c r="C43" s="8">
        <v>65873250</v>
      </c>
      <c r="D43" s="8">
        <v>23980028</v>
      </c>
      <c r="E43" s="8">
        <v>4829859</v>
      </c>
      <c r="F43" s="4">
        <f>C43-D43-E43</f>
        <v>37063363</v>
      </c>
      <c r="G43" s="8">
        <v>414585</v>
      </c>
      <c r="H43" s="5">
        <f>G43/C43</f>
        <v>6.293677630904806E-3</v>
      </c>
      <c r="I43" s="5">
        <f>G43/F43</f>
        <v>1.1185844090834391E-2</v>
      </c>
    </row>
    <row r="44" spans="1:9" s="23" customFormat="1" ht="12" customHeight="1">
      <c r="A44" s="29">
        <v>132</v>
      </c>
      <c r="B44" s="2" t="s">
        <v>25</v>
      </c>
      <c r="C44" s="8">
        <v>494038469</v>
      </c>
      <c r="D44" s="8">
        <v>157495141</v>
      </c>
      <c r="E44" s="8">
        <v>98594899</v>
      </c>
      <c r="F44" s="4">
        <f>C44-D44-E44</f>
        <v>237948429</v>
      </c>
      <c r="G44" s="8">
        <v>21538705</v>
      </c>
      <c r="H44" s="5">
        <f>G44/C44</f>
        <v>4.3597222385530467E-2</v>
      </c>
      <c r="I44" s="5">
        <f>G44/F44</f>
        <v>9.0518374466763127E-2</v>
      </c>
    </row>
    <row r="45" spans="1:9" s="23" customFormat="1" ht="12" customHeight="1">
      <c r="A45" s="30">
        <v>32</v>
      </c>
      <c r="B45" s="2" t="s">
        <v>26</v>
      </c>
      <c r="C45" s="8">
        <v>1729873408</v>
      </c>
      <c r="D45" s="8">
        <v>587483845</v>
      </c>
      <c r="E45" s="8">
        <v>247025012</v>
      </c>
      <c r="F45" s="4">
        <f t="shared" si="2"/>
        <v>895364551</v>
      </c>
      <c r="G45" s="8">
        <v>32660784</v>
      </c>
      <c r="H45" s="5">
        <f t="shared" si="3"/>
        <v>1.8880447464511809E-2</v>
      </c>
      <c r="I45" s="5">
        <f t="shared" si="4"/>
        <v>3.6477638034164254E-2</v>
      </c>
    </row>
    <row r="46" spans="1:9" s="23" customFormat="1" ht="12" customHeight="1">
      <c r="A46" s="30">
        <v>207</v>
      </c>
      <c r="B46" s="50" t="s">
        <v>75</v>
      </c>
      <c r="C46" s="8">
        <v>428803301</v>
      </c>
      <c r="D46" s="8">
        <v>171176660</v>
      </c>
      <c r="E46" s="8">
        <v>75246286</v>
      </c>
      <c r="F46" s="4">
        <f t="shared" si="2"/>
        <v>182380355</v>
      </c>
      <c r="G46" s="8">
        <v>6440416</v>
      </c>
      <c r="H46" s="5">
        <f t="shared" si="3"/>
        <v>1.5019511242055481E-2</v>
      </c>
      <c r="I46" s="5">
        <f t="shared" si="4"/>
        <v>3.5313101567326151E-2</v>
      </c>
    </row>
    <row r="47" spans="1:9" s="23" customFormat="1" ht="12" customHeight="1">
      <c r="A47" s="29">
        <v>138</v>
      </c>
      <c r="B47" s="2" t="s">
        <v>104</v>
      </c>
      <c r="C47" s="8">
        <v>443704896</v>
      </c>
      <c r="D47" s="8">
        <v>182496141</v>
      </c>
      <c r="E47" s="8">
        <v>66543932</v>
      </c>
      <c r="F47" s="4">
        <f t="shared" si="2"/>
        <v>194664823</v>
      </c>
      <c r="G47" s="8">
        <v>8968352</v>
      </c>
      <c r="H47" s="5">
        <f t="shared" si="3"/>
        <v>2.0212425152054216E-2</v>
      </c>
      <c r="I47" s="5">
        <f t="shared" si="4"/>
        <v>4.6070737700770928E-2</v>
      </c>
    </row>
    <row r="48" spans="1:9" s="23" customFormat="1" ht="12" customHeight="1">
      <c r="A48" s="29">
        <v>176</v>
      </c>
      <c r="B48" s="2" t="s">
        <v>65</v>
      </c>
      <c r="C48" s="8">
        <v>1804697780</v>
      </c>
      <c r="D48" s="8">
        <v>627899656</v>
      </c>
      <c r="E48" s="8">
        <v>364901190</v>
      </c>
      <c r="F48" s="4">
        <f t="shared" si="2"/>
        <v>811896934</v>
      </c>
      <c r="G48" s="8">
        <v>25787670</v>
      </c>
      <c r="H48" s="5">
        <f t="shared" si="3"/>
        <v>1.4289190293124868E-2</v>
      </c>
      <c r="I48" s="5">
        <f t="shared" si="4"/>
        <v>3.1762245822201864E-2</v>
      </c>
    </row>
    <row r="49" spans="1:9" s="23" customFormat="1" ht="12" customHeight="1">
      <c r="A49" s="29">
        <v>206</v>
      </c>
      <c r="B49" s="50" t="s">
        <v>76</v>
      </c>
      <c r="C49" s="8">
        <v>84268891</v>
      </c>
      <c r="D49" s="8">
        <v>28819280</v>
      </c>
      <c r="E49" s="8">
        <v>14503100</v>
      </c>
      <c r="F49" s="4">
        <f t="shared" si="2"/>
        <v>40946511</v>
      </c>
      <c r="G49" s="8">
        <v>2443736</v>
      </c>
      <c r="H49" s="5">
        <f t="shared" si="3"/>
        <v>2.8999266170478023E-2</v>
      </c>
      <c r="I49" s="5">
        <f t="shared" si="4"/>
        <v>5.9681177719879477E-2</v>
      </c>
    </row>
    <row r="50" spans="1:9" s="23" customFormat="1" ht="12" customHeight="1">
      <c r="A50" s="31">
        <v>104</v>
      </c>
      <c r="B50" s="2" t="s">
        <v>27</v>
      </c>
      <c r="C50" s="8">
        <v>97533225</v>
      </c>
      <c r="D50" s="8">
        <v>25024612</v>
      </c>
      <c r="E50" s="8">
        <v>6968205</v>
      </c>
      <c r="F50" s="4">
        <f>C50-D50-E50</f>
        <v>65540408</v>
      </c>
      <c r="G50" s="8">
        <v>5867536</v>
      </c>
      <c r="H50" s="5">
        <f t="shared" si="3"/>
        <v>6.0159355952804798E-2</v>
      </c>
      <c r="I50" s="5">
        <f t="shared" si="4"/>
        <v>8.9525472590893856E-2</v>
      </c>
    </row>
    <row r="51" spans="1:9" s="23" customFormat="1" ht="12" customHeight="1">
      <c r="A51" s="29">
        <v>156</v>
      </c>
      <c r="B51" s="2" t="s">
        <v>28</v>
      </c>
      <c r="C51" s="8">
        <v>145267264</v>
      </c>
      <c r="D51" s="8">
        <v>65418823</v>
      </c>
      <c r="E51" s="8">
        <v>11156414</v>
      </c>
      <c r="F51" s="4">
        <f>C51-D51-E51</f>
        <v>68692027</v>
      </c>
      <c r="G51" s="8">
        <v>1811850</v>
      </c>
      <c r="H51" s="5">
        <f t="shared" si="3"/>
        <v>1.2472527877994591E-2</v>
      </c>
      <c r="I51" s="5">
        <f t="shared" si="4"/>
        <v>2.6376423569506837E-2</v>
      </c>
    </row>
    <row r="52" spans="1:9" s="23" customFormat="1" ht="12" customHeight="1">
      <c r="A52" s="29"/>
      <c r="B52" s="2"/>
      <c r="C52" s="24"/>
      <c r="D52" s="24"/>
      <c r="E52" s="24"/>
      <c r="F52" s="4"/>
      <c r="G52" s="25"/>
      <c r="H52" s="5"/>
      <c r="I52" s="5"/>
    </row>
    <row r="53" spans="1:9" s="23" customFormat="1" ht="12" customHeight="1">
      <c r="A53" s="35"/>
      <c r="B53" s="13" t="s">
        <v>29</v>
      </c>
      <c r="C53" s="14">
        <f>SUM(C33:C51)</f>
        <v>9809314067</v>
      </c>
      <c r="D53" s="14">
        <f>SUM(D33:D51)</f>
        <v>3647094939</v>
      </c>
      <c r="E53" s="14">
        <f>SUM(E33:E51)</f>
        <v>1694182400</v>
      </c>
      <c r="F53" s="14">
        <f>SUM(F33:F51)</f>
        <v>4468036728</v>
      </c>
      <c r="G53" s="14">
        <f>SUM(G33:G51)</f>
        <v>207834764</v>
      </c>
      <c r="H53" s="15">
        <f>G53/C53</f>
        <v>2.1187492069316777E-2</v>
      </c>
      <c r="I53" s="15">
        <f>G53/F53</f>
        <v>4.6515903214840358E-2</v>
      </c>
    </row>
    <row r="54" spans="1:9" s="23" customFormat="1" ht="12.75" customHeight="1">
      <c r="A54" s="35"/>
      <c r="B54" s="50"/>
      <c r="C54" s="4"/>
      <c r="D54" s="4"/>
      <c r="E54" s="4"/>
      <c r="F54" s="4"/>
      <c r="G54" s="4"/>
      <c r="H54" s="5"/>
      <c r="I54" s="5"/>
    </row>
    <row r="55" spans="1:9" s="23" customFormat="1">
      <c r="A55" s="373" t="s">
        <v>0</v>
      </c>
      <c r="B55" s="374" t="s">
        <v>69</v>
      </c>
      <c r="C55" s="374"/>
      <c r="D55" s="374"/>
      <c r="E55" s="374"/>
      <c r="F55" s="374"/>
      <c r="G55" s="374"/>
      <c r="H55" s="374"/>
      <c r="I55" s="374"/>
    </row>
    <row r="56" spans="1:9" s="23" customFormat="1" ht="12" customHeight="1">
      <c r="A56" s="373"/>
      <c r="B56" s="376" t="s">
        <v>128</v>
      </c>
      <c r="C56" s="376"/>
      <c r="D56" s="376"/>
      <c r="E56" s="376"/>
      <c r="F56" s="376"/>
      <c r="G56" s="376"/>
      <c r="H56" s="376"/>
      <c r="I56" s="376"/>
    </row>
    <row r="57" spans="1:9" ht="12" customHeight="1">
      <c r="A57" s="12"/>
      <c r="B57" s="377" t="s">
        <v>1</v>
      </c>
      <c r="C57" s="377"/>
      <c r="D57" s="377"/>
      <c r="E57" s="377"/>
      <c r="F57" s="377"/>
      <c r="G57" s="377"/>
      <c r="H57" s="377"/>
      <c r="I57" s="377"/>
    </row>
    <row r="58" spans="1:9" ht="12" customHeight="1">
      <c r="A58" s="12"/>
      <c r="B58" s="11"/>
      <c r="C58" s="378" t="s">
        <v>90</v>
      </c>
      <c r="D58" s="378" t="s">
        <v>91</v>
      </c>
      <c r="E58" s="378" t="s">
        <v>92</v>
      </c>
      <c r="F58" s="378" t="s">
        <v>93</v>
      </c>
      <c r="G58" s="380" t="s">
        <v>2</v>
      </c>
      <c r="H58" s="380"/>
      <c r="I58" s="380"/>
    </row>
    <row r="59" spans="1:9" ht="12" customHeight="1">
      <c r="A59" s="12"/>
      <c r="B59" s="11"/>
      <c r="C59" s="379"/>
      <c r="D59" s="379"/>
      <c r="E59" s="379" t="s">
        <v>4</v>
      </c>
      <c r="F59" s="379"/>
      <c r="G59" s="378" t="s">
        <v>94</v>
      </c>
      <c r="H59" s="378" t="s">
        <v>95</v>
      </c>
      <c r="I59" s="378" t="s">
        <v>96</v>
      </c>
    </row>
    <row r="60" spans="1:9" ht="12" customHeight="1">
      <c r="A60" s="12" t="s">
        <v>3</v>
      </c>
      <c r="B60" s="11"/>
      <c r="C60" s="379"/>
      <c r="D60" s="379"/>
      <c r="E60" s="379" t="s">
        <v>5</v>
      </c>
      <c r="F60" s="379" t="s">
        <v>6</v>
      </c>
      <c r="G60" s="378"/>
      <c r="H60" s="378"/>
      <c r="I60" s="378"/>
    </row>
    <row r="61" spans="1:9" ht="12" customHeight="1">
      <c r="A61" s="12" t="s">
        <v>98</v>
      </c>
      <c r="B61" s="12" t="s">
        <v>74</v>
      </c>
      <c r="C61" s="379"/>
      <c r="D61" s="379"/>
      <c r="E61" s="379" t="s">
        <v>7</v>
      </c>
      <c r="F61" s="379" t="s">
        <v>7</v>
      </c>
      <c r="G61" s="378"/>
      <c r="H61" s="378"/>
      <c r="I61" s="378"/>
    </row>
    <row r="62" spans="1:9" s="23" customFormat="1" ht="12" customHeight="1">
      <c r="A62" s="35"/>
      <c r="B62" s="16" t="s">
        <v>79</v>
      </c>
      <c r="C62" s="4"/>
      <c r="D62" s="4"/>
      <c r="E62" s="4"/>
      <c r="F62" s="4"/>
      <c r="G62" s="4"/>
      <c r="H62" s="7"/>
      <c r="I62" s="7"/>
    </row>
    <row r="63" spans="1:9" s="23" customFormat="1" ht="12" customHeight="1">
      <c r="A63" s="31">
        <v>197</v>
      </c>
      <c r="B63" s="2" t="s">
        <v>30</v>
      </c>
      <c r="C63" s="8">
        <v>244558023</v>
      </c>
      <c r="D63" s="8">
        <v>86009355</v>
      </c>
      <c r="E63" s="8">
        <v>15750796</v>
      </c>
      <c r="F63" s="4">
        <v>142797872</v>
      </c>
      <c r="G63" s="9">
        <v>2052921</v>
      </c>
      <c r="H63" s="5">
        <f t="shared" ref="H63:H76" si="5">G63/C63</f>
        <v>8.3944128056677985E-3</v>
      </c>
      <c r="I63" s="5">
        <f t="shared" ref="I63:I76" si="6">G63/F63</f>
        <v>1.4376411715715203E-2</v>
      </c>
    </row>
    <row r="64" spans="1:9" s="23" customFormat="1" ht="12" customHeight="1">
      <c r="A64" s="31">
        <v>63</v>
      </c>
      <c r="B64" s="2" t="s">
        <v>31</v>
      </c>
      <c r="C64" s="8">
        <v>279460363</v>
      </c>
      <c r="D64" s="8">
        <v>108453761</v>
      </c>
      <c r="E64" s="8">
        <v>50095635</v>
      </c>
      <c r="F64" s="4">
        <v>120910967</v>
      </c>
      <c r="G64" s="9">
        <v>3423464</v>
      </c>
      <c r="H64" s="5">
        <f t="shared" si="5"/>
        <v>1.225026677575739E-2</v>
      </c>
      <c r="I64" s="5">
        <f t="shared" si="6"/>
        <v>2.8313924575592883E-2</v>
      </c>
    </row>
    <row r="65" spans="1:9" s="23" customFormat="1" ht="12" customHeight="1">
      <c r="A65" s="29">
        <v>8</v>
      </c>
      <c r="B65" s="2" t="s">
        <v>97</v>
      </c>
      <c r="C65" s="8">
        <v>25380072</v>
      </c>
      <c r="D65" s="8">
        <v>9531468</v>
      </c>
      <c r="E65" s="8">
        <v>3556984</v>
      </c>
      <c r="F65" s="4">
        <v>12291620</v>
      </c>
      <c r="G65" s="9">
        <v>485717</v>
      </c>
      <c r="H65" s="5">
        <f t="shared" si="5"/>
        <v>1.9137731366561925E-2</v>
      </c>
      <c r="I65" s="5">
        <f t="shared" si="6"/>
        <v>3.9516109349296516E-2</v>
      </c>
    </row>
    <row r="66" spans="1:9" s="23" customFormat="1" ht="12" customHeight="1">
      <c r="A66" s="29">
        <v>208</v>
      </c>
      <c r="B66" s="50" t="s">
        <v>78</v>
      </c>
      <c r="C66" s="8">
        <v>369804428</v>
      </c>
      <c r="D66" s="8">
        <v>116697560</v>
      </c>
      <c r="E66" s="8">
        <v>87223797</v>
      </c>
      <c r="F66" s="4">
        <v>165883071</v>
      </c>
      <c r="G66" s="9">
        <v>15070778</v>
      </c>
      <c r="H66" s="5">
        <f t="shared" si="5"/>
        <v>4.0753373564255971E-2</v>
      </c>
      <c r="I66" s="5">
        <f t="shared" si="6"/>
        <v>9.0851814529042563E-2</v>
      </c>
    </row>
    <row r="67" spans="1:9" s="23" customFormat="1" ht="12" customHeight="1">
      <c r="A67" s="29">
        <v>186</v>
      </c>
      <c r="B67" s="2" t="s">
        <v>110</v>
      </c>
      <c r="C67" s="8">
        <v>18757410</v>
      </c>
      <c r="D67" s="8">
        <v>5510448</v>
      </c>
      <c r="E67" s="8">
        <v>4870232</v>
      </c>
      <c r="F67" s="4">
        <v>8376730</v>
      </c>
      <c r="G67" s="9">
        <v>501702</v>
      </c>
      <c r="H67" s="5">
        <f t="shared" si="5"/>
        <v>2.6746869637119409E-2</v>
      </c>
      <c r="I67" s="5">
        <f t="shared" si="6"/>
        <v>5.9892344626124992E-2</v>
      </c>
    </row>
    <row r="68" spans="1:9" s="23" customFormat="1" ht="12" customHeight="1">
      <c r="A68" s="29">
        <v>152</v>
      </c>
      <c r="B68" s="2" t="s">
        <v>32</v>
      </c>
      <c r="C68" s="8">
        <v>120758347</v>
      </c>
      <c r="D68" s="8">
        <v>48823721</v>
      </c>
      <c r="E68" s="8">
        <v>25724837</v>
      </c>
      <c r="F68" s="4">
        <v>46209789</v>
      </c>
      <c r="G68" s="9">
        <v>3711755</v>
      </c>
      <c r="H68" s="5">
        <f t="shared" si="5"/>
        <v>3.0737047104495395E-2</v>
      </c>
      <c r="I68" s="5">
        <f t="shared" si="6"/>
        <v>8.0323998016956971E-2</v>
      </c>
    </row>
    <row r="69" spans="1:9" s="23" customFormat="1" ht="12" customHeight="1">
      <c r="A69" s="29">
        <v>173</v>
      </c>
      <c r="B69" s="2" t="s">
        <v>33</v>
      </c>
      <c r="C69" s="8">
        <v>21715497</v>
      </c>
      <c r="D69" s="8">
        <v>8213272</v>
      </c>
      <c r="E69" s="8">
        <v>2831785</v>
      </c>
      <c r="F69" s="4">
        <v>10670440</v>
      </c>
      <c r="G69" s="9">
        <v>263941</v>
      </c>
      <c r="H69" s="5">
        <f t="shared" si="5"/>
        <v>1.2154499618406155E-2</v>
      </c>
      <c r="I69" s="5">
        <f t="shared" si="6"/>
        <v>2.4735718489584311E-2</v>
      </c>
    </row>
    <row r="70" spans="1:9" s="23" customFormat="1" ht="12" customHeight="1">
      <c r="A70" s="29">
        <v>79</v>
      </c>
      <c r="B70" s="2" t="s">
        <v>133</v>
      </c>
      <c r="C70" s="8">
        <v>35678463</v>
      </c>
      <c r="D70" s="8">
        <v>20834490</v>
      </c>
      <c r="E70" s="8">
        <v>3562008</v>
      </c>
      <c r="F70" s="4">
        <v>11281965</v>
      </c>
      <c r="G70" s="9">
        <v>519350</v>
      </c>
      <c r="H70" s="5">
        <f t="shared" si="5"/>
        <v>1.4556400593826029E-2</v>
      </c>
      <c r="I70" s="5">
        <f t="shared" si="6"/>
        <v>4.6033647507326962E-2</v>
      </c>
    </row>
    <row r="71" spans="1:9" s="23" customFormat="1" ht="12" customHeight="1">
      <c r="A71" s="31">
        <v>26</v>
      </c>
      <c r="B71" s="2" t="s">
        <v>34</v>
      </c>
      <c r="C71" s="8">
        <v>433353183</v>
      </c>
      <c r="D71" s="8">
        <v>193826481</v>
      </c>
      <c r="E71" s="8">
        <v>74829557</v>
      </c>
      <c r="F71" s="4">
        <v>164697145</v>
      </c>
      <c r="G71" s="9">
        <v>19618278</v>
      </c>
      <c r="H71" s="5">
        <f t="shared" si="5"/>
        <v>4.527087551125706E-2</v>
      </c>
      <c r="I71" s="5">
        <f t="shared" si="6"/>
        <v>0.1191172925310879</v>
      </c>
    </row>
    <row r="72" spans="1:9" s="23" customFormat="1" ht="12" customHeight="1">
      <c r="A72" s="29">
        <v>191</v>
      </c>
      <c r="B72" s="2" t="s">
        <v>35</v>
      </c>
      <c r="C72" s="8">
        <v>354330415</v>
      </c>
      <c r="D72" s="8">
        <v>173870727</v>
      </c>
      <c r="E72" s="8">
        <v>61621254</v>
      </c>
      <c r="F72" s="4">
        <v>118838434</v>
      </c>
      <c r="G72" s="9">
        <v>23959101</v>
      </c>
      <c r="H72" s="5">
        <f t="shared" si="5"/>
        <v>6.7617963306932038E-2</v>
      </c>
      <c r="I72" s="5">
        <f t="shared" si="6"/>
        <v>0.20161070954536475</v>
      </c>
    </row>
    <row r="73" spans="1:9" s="23" customFormat="1" ht="12" customHeight="1">
      <c r="A73" s="30">
        <v>159</v>
      </c>
      <c r="B73" s="2" t="s">
        <v>36</v>
      </c>
      <c r="C73" s="8">
        <v>1137768435</v>
      </c>
      <c r="D73" s="8">
        <v>550062380</v>
      </c>
      <c r="E73" s="8">
        <v>140473556</v>
      </c>
      <c r="F73" s="4">
        <v>447232499</v>
      </c>
      <c r="G73" s="9">
        <v>33598351</v>
      </c>
      <c r="H73" s="5">
        <f t="shared" si="5"/>
        <v>2.9530043167351534E-2</v>
      </c>
      <c r="I73" s="5">
        <f t="shared" si="6"/>
        <v>7.5125021269977069E-2</v>
      </c>
    </row>
    <row r="74" spans="1:9" s="23" customFormat="1" ht="12" customHeight="1">
      <c r="A74" s="29">
        <v>96</v>
      </c>
      <c r="B74" s="2" t="s">
        <v>37</v>
      </c>
      <c r="C74" s="8">
        <v>23315854</v>
      </c>
      <c r="D74" s="8">
        <v>8386445</v>
      </c>
      <c r="E74" s="8">
        <v>4431556</v>
      </c>
      <c r="F74" s="4">
        <v>10497853</v>
      </c>
      <c r="G74" s="9">
        <v>101478</v>
      </c>
      <c r="H74" s="5">
        <f t="shared" si="5"/>
        <v>4.3523175260919032E-3</v>
      </c>
      <c r="I74" s="5">
        <f t="shared" si="6"/>
        <v>9.6665480074830546E-3</v>
      </c>
    </row>
    <row r="75" spans="1:9" s="23" customFormat="1" ht="12" customHeight="1">
      <c r="A75" s="34">
        <v>170</v>
      </c>
      <c r="B75" s="2" t="s">
        <v>134</v>
      </c>
      <c r="C75" s="8">
        <v>1208988845</v>
      </c>
      <c r="D75" s="8">
        <v>448334360</v>
      </c>
      <c r="E75" s="8">
        <v>211105944</v>
      </c>
      <c r="F75" s="4">
        <v>549548541</v>
      </c>
      <c r="G75" s="9">
        <v>39956101</v>
      </c>
      <c r="H75" s="5">
        <f t="shared" si="5"/>
        <v>3.3049189134577994E-2</v>
      </c>
      <c r="I75" s="5">
        <f t="shared" si="6"/>
        <v>7.2707136893299482E-2</v>
      </c>
    </row>
    <row r="76" spans="1:9" s="23" customFormat="1" ht="12" customHeight="1">
      <c r="A76" s="29">
        <v>56</v>
      </c>
      <c r="B76" s="2" t="s">
        <v>100</v>
      </c>
      <c r="C76" s="8">
        <v>16841323</v>
      </c>
      <c r="D76" s="8">
        <v>8434025</v>
      </c>
      <c r="E76" s="8">
        <v>2553577</v>
      </c>
      <c r="F76" s="4">
        <v>5853721</v>
      </c>
      <c r="G76" s="9">
        <v>542591</v>
      </c>
      <c r="H76" s="5">
        <f t="shared" si="5"/>
        <v>3.2217837042849896E-2</v>
      </c>
      <c r="I76" s="5">
        <f t="shared" si="6"/>
        <v>9.269164006962409E-2</v>
      </c>
    </row>
    <row r="77" spans="1:9" s="23" customFormat="1" ht="12" customHeight="1">
      <c r="A77" s="35"/>
      <c r="B77" s="7"/>
      <c r="C77" s="4"/>
      <c r="D77" s="4"/>
      <c r="E77" s="4"/>
      <c r="F77" s="4"/>
      <c r="G77" s="4"/>
      <c r="H77" s="7"/>
      <c r="I77" s="7"/>
    </row>
    <row r="78" spans="1:9" s="23" customFormat="1" ht="12" customHeight="1">
      <c r="A78" s="35"/>
      <c r="B78" s="13" t="s">
        <v>38</v>
      </c>
      <c r="C78" s="14">
        <f>SUM(C63:C76)</f>
        <v>4290710658</v>
      </c>
      <c r="D78" s="14">
        <f>SUM(D63:D76)</f>
        <v>1786988493</v>
      </c>
      <c r="E78" s="14">
        <f>SUM(E63:E76)</f>
        <v>688631518</v>
      </c>
      <c r="F78" s="14">
        <f>SUM(F63:F76)</f>
        <v>1815090647</v>
      </c>
      <c r="G78" s="14">
        <f>SUM(G63:G76)</f>
        <v>143805528</v>
      </c>
      <c r="H78" s="15">
        <f>G78/C78</f>
        <v>3.3515550094685501E-2</v>
      </c>
      <c r="I78" s="15">
        <f>G78/F78</f>
        <v>7.9227738976939369E-2</v>
      </c>
    </row>
    <row r="79" spans="1:9" s="23" customFormat="1" ht="12" customHeight="1">
      <c r="A79" s="35"/>
      <c r="B79" s="7"/>
      <c r="C79" s="4"/>
      <c r="D79" s="4"/>
      <c r="E79" s="4"/>
      <c r="F79" s="4"/>
      <c r="G79" s="4"/>
      <c r="H79" s="7"/>
      <c r="I79" s="7"/>
    </row>
    <row r="80" spans="1:9" s="23" customFormat="1" ht="12" customHeight="1">
      <c r="A80" s="35"/>
      <c r="B80" s="16" t="s">
        <v>68</v>
      </c>
      <c r="C80" s="4"/>
      <c r="D80" s="4"/>
      <c r="E80" s="4"/>
      <c r="F80" s="4"/>
      <c r="G80" s="4"/>
      <c r="H80" s="7"/>
      <c r="I80" s="7"/>
    </row>
    <row r="81" spans="1:9" s="27" customFormat="1" ht="12" customHeight="1">
      <c r="A81" s="36">
        <v>158</v>
      </c>
      <c r="B81" s="18" t="s">
        <v>102</v>
      </c>
      <c r="C81" s="19">
        <v>10243857</v>
      </c>
      <c r="D81" s="19">
        <v>3973756</v>
      </c>
      <c r="E81" s="19">
        <v>216450</v>
      </c>
      <c r="F81" s="4">
        <v>6053651</v>
      </c>
      <c r="G81" s="20">
        <v>315287</v>
      </c>
      <c r="H81" s="21">
        <f t="shared" ref="H81:H101" si="7">G81/C81</f>
        <v>3.077815318976046E-2</v>
      </c>
      <c r="I81" s="21">
        <f t="shared" ref="I81:I101" si="8">G81/F81</f>
        <v>5.2082123663884816E-2</v>
      </c>
    </row>
    <row r="82" spans="1:9" s="23" customFormat="1" ht="12" customHeight="1">
      <c r="A82" s="37">
        <v>168</v>
      </c>
      <c r="B82" s="2" t="s">
        <v>39</v>
      </c>
      <c r="C82" s="8">
        <v>334760162</v>
      </c>
      <c r="D82" s="8">
        <v>167687043</v>
      </c>
      <c r="E82" s="8">
        <v>52328021</v>
      </c>
      <c r="F82" s="4">
        <v>114745098</v>
      </c>
      <c r="G82" s="9">
        <v>6976487</v>
      </c>
      <c r="H82" s="5">
        <f t="shared" si="7"/>
        <v>2.0840254582025205E-2</v>
      </c>
      <c r="I82" s="5">
        <f t="shared" si="8"/>
        <v>6.0799869638004059E-2</v>
      </c>
    </row>
    <row r="83" spans="1:9" s="23" customFormat="1" ht="12" customHeight="1">
      <c r="A83" s="37">
        <v>45</v>
      </c>
      <c r="B83" s="2" t="s">
        <v>40</v>
      </c>
      <c r="C83" s="8">
        <v>16313682</v>
      </c>
      <c r="D83" s="8">
        <v>5524827</v>
      </c>
      <c r="E83" s="8">
        <v>4988545</v>
      </c>
      <c r="F83" s="4">
        <v>5800310</v>
      </c>
      <c r="G83" s="9">
        <v>94373</v>
      </c>
      <c r="H83" s="5">
        <f t="shared" si="7"/>
        <v>5.7848988352230965E-3</v>
      </c>
      <c r="I83" s="5">
        <f t="shared" si="8"/>
        <v>1.6270337275076676E-2</v>
      </c>
    </row>
    <row r="84" spans="1:9" s="23" customFormat="1" ht="12" customHeight="1">
      <c r="A84" s="37">
        <v>150</v>
      </c>
      <c r="B84" s="2" t="s">
        <v>41</v>
      </c>
      <c r="C84" s="8">
        <v>24894803</v>
      </c>
      <c r="D84" s="8">
        <v>8361620</v>
      </c>
      <c r="E84" s="8">
        <v>5117402</v>
      </c>
      <c r="F84" s="4">
        <v>11415781</v>
      </c>
      <c r="G84" s="9">
        <v>252349</v>
      </c>
      <c r="H84" s="5">
        <f t="shared" si="7"/>
        <v>1.0136613653861813E-2</v>
      </c>
      <c r="I84" s="5">
        <f t="shared" si="8"/>
        <v>2.2105276896955187E-2</v>
      </c>
    </row>
    <row r="85" spans="1:9" s="23" customFormat="1" ht="12" customHeight="1">
      <c r="A85" s="38">
        <v>161</v>
      </c>
      <c r="B85" s="2" t="s">
        <v>42</v>
      </c>
      <c r="C85" s="8">
        <v>561257797</v>
      </c>
      <c r="D85" s="8">
        <v>222598140</v>
      </c>
      <c r="E85" s="8">
        <v>81545857</v>
      </c>
      <c r="F85" s="4">
        <v>257113800</v>
      </c>
      <c r="G85" s="9">
        <v>15834739</v>
      </c>
      <c r="H85" s="5">
        <f t="shared" si="7"/>
        <v>2.8212951489741175E-2</v>
      </c>
      <c r="I85" s="5">
        <f t="shared" si="8"/>
        <v>6.1586499830036348E-2</v>
      </c>
    </row>
    <row r="86" spans="1:9" s="23" customFormat="1" ht="12" customHeight="1">
      <c r="A86" s="38">
        <v>39</v>
      </c>
      <c r="B86" s="2" t="s">
        <v>43</v>
      </c>
      <c r="C86" s="8">
        <v>265878076</v>
      </c>
      <c r="D86" s="8">
        <v>91012194</v>
      </c>
      <c r="E86" s="8">
        <v>62072020</v>
      </c>
      <c r="F86" s="4">
        <v>112793862</v>
      </c>
      <c r="G86" s="9">
        <v>5541597</v>
      </c>
      <c r="H86" s="5">
        <f t="shared" si="7"/>
        <v>2.0842624872913555E-2</v>
      </c>
      <c r="I86" s="5">
        <f t="shared" si="8"/>
        <v>4.9130306399119486E-2</v>
      </c>
    </row>
    <row r="87" spans="1:9" s="23" customFormat="1" ht="12" customHeight="1">
      <c r="A87" s="37">
        <v>140</v>
      </c>
      <c r="B87" s="2" t="s">
        <v>135</v>
      </c>
      <c r="C87" s="8">
        <v>78384547</v>
      </c>
      <c r="D87" s="8">
        <v>25731963</v>
      </c>
      <c r="E87" s="8">
        <v>9590961</v>
      </c>
      <c r="F87" s="4">
        <v>43061623</v>
      </c>
      <c r="G87" s="9">
        <v>1138851</v>
      </c>
      <c r="H87" s="5">
        <f t="shared" si="7"/>
        <v>1.4529024451720057E-2</v>
      </c>
      <c r="I87" s="5">
        <f t="shared" si="8"/>
        <v>2.6447005957021173E-2</v>
      </c>
    </row>
    <row r="88" spans="1:9" s="23" customFormat="1" ht="12" customHeight="1">
      <c r="A88" s="37">
        <v>165</v>
      </c>
      <c r="B88" s="2" t="s">
        <v>44</v>
      </c>
      <c r="C88" s="8">
        <v>24452313</v>
      </c>
      <c r="D88" s="8">
        <v>8768173</v>
      </c>
      <c r="E88" s="8">
        <v>1950651</v>
      </c>
      <c r="F88" s="4">
        <v>13733489</v>
      </c>
      <c r="G88" s="9">
        <v>147002</v>
      </c>
      <c r="H88" s="5">
        <f t="shared" si="7"/>
        <v>6.0117830161915565E-3</v>
      </c>
      <c r="I88" s="5">
        <f t="shared" si="8"/>
        <v>1.070390779793831E-2</v>
      </c>
    </row>
    <row r="89" spans="1:9" s="23" customFormat="1" ht="12" customHeight="1">
      <c r="A89" s="39">
        <v>915</v>
      </c>
      <c r="B89" s="50" t="s">
        <v>45</v>
      </c>
      <c r="C89" s="8">
        <v>28353473</v>
      </c>
      <c r="D89" s="8">
        <v>4884993</v>
      </c>
      <c r="E89" s="8">
        <v>13975375</v>
      </c>
      <c r="F89" s="4">
        <v>9493105</v>
      </c>
      <c r="G89" s="9">
        <v>161468</v>
      </c>
      <c r="H89" s="5">
        <f t="shared" si="7"/>
        <v>5.6948226413039418E-3</v>
      </c>
      <c r="I89" s="5">
        <f t="shared" si="8"/>
        <v>1.7008976515060142E-2</v>
      </c>
    </row>
    <row r="90" spans="1:9" s="23" customFormat="1" ht="12" customHeight="1">
      <c r="A90" s="39">
        <v>22</v>
      </c>
      <c r="B90" s="2" t="s">
        <v>46</v>
      </c>
      <c r="C90" s="8">
        <v>187124422</v>
      </c>
      <c r="D90" s="8">
        <v>63402435</v>
      </c>
      <c r="E90" s="8">
        <v>38684150</v>
      </c>
      <c r="F90" s="4">
        <v>85037837</v>
      </c>
      <c r="G90" s="9">
        <v>2862579</v>
      </c>
      <c r="H90" s="5">
        <f t="shared" si="7"/>
        <v>1.5297730619042339E-2</v>
      </c>
      <c r="I90" s="5">
        <f t="shared" si="8"/>
        <v>3.3662415472773606E-2</v>
      </c>
    </row>
    <row r="91" spans="1:9" s="23" customFormat="1" ht="12" customHeight="1">
      <c r="A91" s="37">
        <v>147</v>
      </c>
      <c r="B91" s="2" t="s">
        <v>47</v>
      </c>
      <c r="C91" s="8">
        <v>48016225</v>
      </c>
      <c r="D91" s="8">
        <v>17782004</v>
      </c>
      <c r="E91" s="8">
        <v>12195126</v>
      </c>
      <c r="F91" s="4">
        <v>18039095</v>
      </c>
      <c r="G91" s="9">
        <v>676166</v>
      </c>
      <c r="H91" s="5">
        <f t="shared" si="7"/>
        <v>1.4082031646594459E-2</v>
      </c>
      <c r="I91" s="5">
        <f t="shared" si="8"/>
        <v>3.7483365989258333E-2</v>
      </c>
    </row>
    <row r="92" spans="1:9" s="23" customFormat="1" ht="12" customHeight="1">
      <c r="A92" s="38">
        <v>107</v>
      </c>
      <c r="B92" s="2" t="s">
        <v>48</v>
      </c>
      <c r="C92" s="8">
        <v>23804525</v>
      </c>
      <c r="D92" s="8">
        <v>8329662</v>
      </c>
      <c r="E92" s="8">
        <v>7010205</v>
      </c>
      <c r="F92" s="4">
        <v>8464658</v>
      </c>
      <c r="G92" s="9">
        <v>386263</v>
      </c>
      <c r="H92" s="5">
        <f t="shared" si="7"/>
        <v>1.6226452743753551E-2</v>
      </c>
      <c r="I92" s="5">
        <f t="shared" si="8"/>
        <v>4.5632440200182922E-2</v>
      </c>
    </row>
    <row r="93" spans="1:9" s="23" customFormat="1" ht="12" customHeight="1">
      <c r="A93" s="38">
        <v>23</v>
      </c>
      <c r="B93" s="2" t="s">
        <v>49</v>
      </c>
      <c r="C93" s="8">
        <v>25710494</v>
      </c>
      <c r="D93" s="8">
        <v>9738289</v>
      </c>
      <c r="E93" s="8">
        <v>4086846</v>
      </c>
      <c r="F93" s="4">
        <v>11885359</v>
      </c>
      <c r="G93" s="9">
        <v>484110</v>
      </c>
      <c r="H93" s="5">
        <f t="shared" si="7"/>
        <v>1.8829276481424278E-2</v>
      </c>
      <c r="I93" s="5">
        <f t="shared" si="8"/>
        <v>4.0731626196566714E-2</v>
      </c>
    </row>
    <row r="94" spans="1:9" s="23" customFormat="1" ht="12" customHeight="1">
      <c r="A94" s="38">
        <v>46</v>
      </c>
      <c r="B94" s="2" t="s">
        <v>136</v>
      </c>
      <c r="C94" s="8">
        <v>28502890</v>
      </c>
      <c r="D94" s="8">
        <v>7695780</v>
      </c>
      <c r="E94" s="8">
        <v>9405954</v>
      </c>
      <c r="F94" s="4">
        <v>11401156</v>
      </c>
      <c r="G94" s="9">
        <v>587224</v>
      </c>
      <c r="H94" s="5">
        <f t="shared" si="7"/>
        <v>2.060226173556436E-2</v>
      </c>
      <c r="I94" s="5">
        <f t="shared" si="8"/>
        <v>5.1505654338910897E-2</v>
      </c>
    </row>
    <row r="95" spans="1:9" s="23" customFormat="1" ht="12" customHeight="1">
      <c r="A95" s="37">
        <v>129</v>
      </c>
      <c r="B95" s="2" t="s">
        <v>50</v>
      </c>
      <c r="C95" s="9">
        <v>12685212</v>
      </c>
      <c r="D95" s="9">
        <v>3091810</v>
      </c>
      <c r="E95" s="9">
        <v>2032863</v>
      </c>
      <c r="F95" s="4">
        <v>7560539</v>
      </c>
      <c r="G95" s="9">
        <v>69078</v>
      </c>
      <c r="H95" s="5">
        <f t="shared" si="7"/>
        <v>5.4455534523191254E-3</v>
      </c>
      <c r="I95" s="5">
        <f t="shared" si="8"/>
        <v>9.136650177983343E-3</v>
      </c>
    </row>
    <row r="96" spans="1:9" s="23" customFormat="1" ht="12" customHeight="1">
      <c r="A96" s="37">
        <v>78</v>
      </c>
      <c r="B96" s="2" t="s">
        <v>51</v>
      </c>
      <c r="C96" s="9">
        <v>118721313</v>
      </c>
      <c r="D96" s="9">
        <v>36402833</v>
      </c>
      <c r="E96" s="9">
        <v>15180732</v>
      </c>
      <c r="F96" s="4">
        <v>67137748</v>
      </c>
      <c r="G96" s="9">
        <v>1854262</v>
      </c>
      <c r="H96" s="5">
        <f t="shared" si="7"/>
        <v>1.5618610956568515E-2</v>
      </c>
      <c r="I96" s="5">
        <f t="shared" si="8"/>
        <v>2.7618769697190321E-2</v>
      </c>
    </row>
    <row r="97" spans="1:9" s="23" customFormat="1" ht="12" customHeight="1">
      <c r="A97" s="40">
        <v>198</v>
      </c>
      <c r="B97" s="2" t="s">
        <v>52</v>
      </c>
      <c r="C97" s="9">
        <v>66794756</v>
      </c>
      <c r="D97" s="9">
        <v>14396637</v>
      </c>
      <c r="E97" s="9">
        <v>27357259</v>
      </c>
      <c r="F97" s="4">
        <v>25040860</v>
      </c>
      <c r="G97" s="9">
        <v>970701</v>
      </c>
      <c r="H97" s="5">
        <f t="shared" si="7"/>
        <v>1.4532592947865549E-2</v>
      </c>
      <c r="I97" s="5">
        <f t="shared" si="8"/>
        <v>3.8764683002101369E-2</v>
      </c>
    </row>
    <row r="98" spans="1:9" s="23" customFormat="1" ht="12" customHeight="1">
      <c r="A98" s="38">
        <v>199</v>
      </c>
      <c r="B98" s="50" t="s">
        <v>71</v>
      </c>
      <c r="C98" s="8">
        <v>68707707</v>
      </c>
      <c r="D98" s="8">
        <v>9961956</v>
      </c>
      <c r="E98" s="8">
        <v>22580581</v>
      </c>
      <c r="F98" s="4">
        <v>36165170</v>
      </c>
      <c r="G98" s="9">
        <v>937904</v>
      </c>
      <c r="H98" s="5">
        <f t="shared" si="7"/>
        <v>1.3650637475065206E-2</v>
      </c>
      <c r="I98" s="5">
        <f t="shared" si="8"/>
        <v>2.5933902702517365E-2</v>
      </c>
    </row>
    <row r="99" spans="1:9" s="23" customFormat="1" ht="12" customHeight="1">
      <c r="A99" s="40">
        <v>205</v>
      </c>
      <c r="B99" s="50" t="s">
        <v>67</v>
      </c>
      <c r="C99" s="8">
        <v>126212040</v>
      </c>
      <c r="D99" s="8">
        <v>48496695</v>
      </c>
      <c r="E99" s="8">
        <v>13621986</v>
      </c>
      <c r="F99" s="4">
        <v>64093359</v>
      </c>
      <c r="G99" s="9">
        <v>2004246</v>
      </c>
      <c r="H99" s="5">
        <f t="shared" si="7"/>
        <v>1.5879990530221998E-2</v>
      </c>
      <c r="I99" s="5">
        <f t="shared" si="8"/>
        <v>3.1270728064041707E-2</v>
      </c>
    </row>
    <row r="100" spans="1:9" s="23" customFormat="1" ht="12" customHeight="1">
      <c r="A100" s="41">
        <v>102</v>
      </c>
      <c r="B100" s="50" t="s">
        <v>72</v>
      </c>
      <c r="C100" s="8">
        <v>349784008</v>
      </c>
      <c r="D100" s="8">
        <v>124434284</v>
      </c>
      <c r="E100" s="8">
        <v>50047056</v>
      </c>
      <c r="F100" s="4">
        <v>175302668</v>
      </c>
      <c r="G100" s="9">
        <v>4685608</v>
      </c>
      <c r="H100" s="5">
        <f t="shared" si="7"/>
        <v>1.3395718194183424E-2</v>
      </c>
      <c r="I100" s="5">
        <f t="shared" si="8"/>
        <v>2.6728674774077026E-2</v>
      </c>
    </row>
    <row r="101" spans="1:9" s="23" customFormat="1" ht="12" customHeight="1">
      <c r="A101" s="40">
        <v>58</v>
      </c>
      <c r="B101" s="2" t="s">
        <v>53</v>
      </c>
      <c r="C101" s="8">
        <v>629533122</v>
      </c>
      <c r="D101" s="8">
        <v>252854420</v>
      </c>
      <c r="E101" s="8">
        <v>115407187</v>
      </c>
      <c r="F101" s="4">
        <v>261271515</v>
      </c>
      <c r="G101" s="9">
        <v>13045086</v>
      </c>
      <c r="H101" s="5">
        <f t="shared" si="7"/>
        <v>2.0721842178146745E-2</v>
      </c>
      <c r="I101" s="5">
        <f t="shared" si="8"/>
        <v>4.9929231665380741E-2</v>
      </c>
    </row>
    <row r="102" spans="1:9" s="23" customFormat="1" ht="12" customHeight="1">
      <c r="A102" s="34"/>
      <c r="B102" s="2"/>
      <c r="C102" s="24"/>
      <c r="D102" s="24"/>
      <c r="E102" s="24"/>
      <c r="F102" s="4"/>
      <c r="G102" s="25"/>
      <c r="H102" s="5"/>
      <c r="I102" s="5"/>
    </row>
    <row r="103" spans="1:9" s="23" customFormat="1" ht="12" customHeight="1">
      <c r="A103" s="35"/>
      <c r="B103" s="13" t="s">
        <v>54</v>
      </c>
      <c r="C103" s="14">
        <f>SUM(C81:C101)</f>
        <v>3030135424</v>
      </c>
      <c r="D103" s="14">
        <f>SUM(D81:D101)</f>
        <v>1135129514</v>
      </c>
      <c r="E103" s="14">
        <f>SUM(E81:E101)</f>
        <v>549395227</v>
      </c>
      <c r="F103" s="14">
        <f>SUM(F81:F101)</f>
        <v>1345610683</v>
      </c>
      <c r="G103" s="14">
        <f>SUM(G81:G101)</f>
        <v>59025380</v>
      </c>
      <c r="H103" s="15">
        <f>G103/C103</f>
        <v>1.9479452810093282E-2</v>
      </c>
      <c r="I103" s="15">
        <f>G103/F103</f>
        <v>4.3865124397202783E-2</v>
      </c>
    </row>
    <row r="104" spans="1:9" s="23" customFormat="1" ht="12" customHeight="1">
      <c r="A104" s="29"/>
      <c r="B104" s="26"/>
      <c r="C104" s="26"/>
      <c r="D104" s="26"/>
      <c r="E104" s="26"/>
      <c r="F104" s="26"/>
      <c r="G104" s="26"/>
      <c r="H104" s="26"/>
      <c r="I104" s="26"/>
    </row>
    <row r="105" spans="1:9" s="23" customFormat="1">
      <c r="A105" s="373" t="s">
        <v>0</v>
      </c>
      <c r="B105" s="374" t="s">
        <v>69</v>
      </c>
      <c r="C105" s="374"/>
      <c r="D105" s="374"/>
      <c r="E105" s="374"/>
      <c r="F105" s="374"/>
      <c r="G105" s="374"/>
      <c r="H105" s="374"/>
      <c r="I105" s="374"/>
    </row>
    <row r="106" spans="1:9" s="23" customFormat="1" ht="12" customHeight="1">
      <c r="A106" s="373"/>
      <c r="B106" s="376" t="s">
        <v>128</v>
      </c>
      <c r="C106" s="376"/>
      <c r="D106" s="376"/>
      <c r="E106" s="376"/>
      <c r="F106" s="376"/>
      <c r="G106" s="376"/>
      <c r="H106" s="376"/>
      <c r="I106" s="376"/>
    </row>
    <row r="107" spans="1:9" ht="12" customHeight="1">
      <c r="A107" s="12"/>
      <c r="B107" s="377" t="s">
        <v>1</v>
      </c>
      <c r="C107" s="377"/>
      <c r="D107" s="377"/>
      <c r="E107" s="377"/>
      <c r="F107" s="377"/>
      <c r="G107" s="377"/>
      <c r="H107" s="377"/>
      <c r="I107" s="377"/>
    </row>
    <row r="108" spans="1:9" ht="12" customHeight="1">
      <c r="A108" s="12"/>
      <c r="B108" s="11"/>
      <c r="C108" s="378" t="s">
        <v>90</v>
      </c>
      <c r="D108" s="378" t="s">
        <v>91</v>
      </c>
      <c r="E108" s="378" t="s">
        <v>92</v>
      </c>
      <c r="F108" s="378" t="s">
        <v>93</v>
      </c>
      <c r="G108" s="380" t="s">
        <v>2</v>
      </c>
      <c r="H108" s="380"/>
      <c r="I108" s="380"/>
    </row>
    <row r="109" spans="1:9" ht="12" customHeight="1">
      <c r="A109" s="12"/>
      <c r="B109" s="11"/>
      <c r="C109" s="379"/>
      <c r="D109" s="379"/>
      <c r="E109" s="379" t="s">
        <v>4</v>
      </c>
      <c r="F109" s="379"/>
      <c r="G109" s="378" t="s">
        <v>94</v>
      </c>
      <c r="H109" s="378" t="s">
        <v>95</v>
      </c>
      <c r="I109" s="378" t="s">
        <v>96</v>
      </c>
    </row>
    <row r="110" spans="1:9" ht="12" customHeight="1">
      <c r="A110" s="12" t="s">
        <v>3</v>
      </c>
      <c r="B110" s="11"/>
      <c r="C110" s="379"/>
      <c r="D110" s="379"/>
      <c r="E110" s="379" t="s">
        <v>5</v>
      </c>
      <c r="F110" s="379" t="s">
        <v>6</v>
      </c>
      <c r="G110" s="378"/>
      <c r="H110" s="378"/>
      <c r="I110" s="378"/>
    </row>
    <row r="111" spans="1:9" ht="12" customHeight="1">
      <c r="A111" s="12" t="s">
        <v>98</v>
      </c>
      <c r="B111" s="12" t="s">
        <v>74</v>
      </c>
      <c r="C111" s="379"/>
      <c r="D111" s="379"/>
      <c r="E111" s="379" t="s">
        <v>7</v>
      </c>
      <c r="F111" s="379" t="s">
        <v>7</v>
      </c>
      <c r="G111" s="378"/>
      <c r="H111" s="378"/>
      <c r="I111" s="378"/>
    </row>
    <row r="112" spans="1:9" s="23" customFormat="1" ht="12" customHeight="1">
      <c r="A112" s="35"/>
      <c r="B112" s="16" t="s">
        <v>108</v>
      </c>
      <c r="C112" s="4"/>
      <c r="D112" s="4"/>
      <c r="E112" s="4"/>
      <c r="F112" s="4"/>
      <c r="G112" s="4"/>
      <c r="H112" s="7"/>
      <c r="I112" s="7"/>
    </row>
    <row r="113" spans="1:9" s="23" customFormat="1" ht="12" customHeight="1">
      <c r="A113" s="37">
        <v>141</v>
      </c>
      <c r="B113" s="2" t="s">
        <v>55</v>
      </c>
      <c r="C113" s="8">
        <v>9628882</v>
      </c>
      <c r="D113" s="8">
        <v>3560449</v>
      </c>
      <c r="E113" s="8">
        <v>2420263</v>
      </c>
      <c r="F113" s="4">
        <v>3648170</v>
      </c>
      <c r="G113" s="9">
        <v>47564</v>
      </c>
      <c r="H113" s="5">
        <f t="shared" ref="H113:H132" si="9">G113/C113</f>
        <v>4.9397219739529472E-3</v>
      </c>
      <c r="I113" s="5">
        <f t="shared" ref="I113:I132" si="10">G113/F113</f>
        <v>1.3037769621481454E-2</v>
      </c>
    </row>
    <row r="114" spans="1:9" s="23" customFormat="1" ht="12" customHeight="1">
      <c r="A114" s="37">
        <v>37</v>
      </c>
      <c r="B114" s="50" t="s">
        <v>137</v>
      </c>
      <c r="C114" s="8">
        <v>583613013</v>
      </c>
      <c r="D114" s="8">
        <v>201632015</v>
      </c>
      <c r="E114" s="8">
        <v>113276906</v>
      </c>
      <c r="F114" s="4">
        <v>268704092</v>
      </c>
      <c r="G114" s="9">
        <v>9092830</v>
      </c>
      <c r="H114" s="5">
        <f t="shared" si="9"/>
        <v>1.5580238612671236E-2</v>
      </c>
      <c r="I114" s="5">
        <f t="shared" si="10"/>
        <v>3.3839566537006815E-2</v>
      </c>
    </row>
    <row r="115" spans="1:9" s="27" customFormat="1" ht="12" customHeight="1">
      <c r="A115" s="42">
        <v>111</v>
      </c>
      <c r="B115" s="18" t="s">
        <v>105</v>
      </c>
      <c r="C115" s="19">
        <v>5896184</v>
      </c>
      <c r="D115" s="19">
        <v>2919602</v>
      </c>
      <c r="E115" s="19">
        <v>618541</v>
      </c>
      <c r="F115" s="55">
        <v>2358041</v>
      </c>
      <c r="G115" s="20">
        <v>25740</v>
      </c>
      <c r="H115" s="21">
        <f t="shared" si="9"/>
        <v>4.365535403915482E-3</v>
      </c>
      <c r="I115" s="21">
        <f t="shared" si="10"/>
        <v>1.0915840733897333E-2</v>
      </c>
    </row>
    <row r="116" spans="1:9" s="27" customFormat="1" ht="12" customHeight="1">
      <c r="A116" s="43">
        <v>167</v>
      </c>
      <c r="B116" s="18" t="s">
        <v>56</v>
      </c>
      <c r="C116" s="19">
        <v>9861038</v>
      </c>
      <c r="D116" s="19">
        <v>3610501</v>
      </c>
      <c r="E116" s="19">
        <v>1615664</v>
      </c>
      <c r="F116" s="55">
        <v>4634873</v>
      </c>
      <c r="G116" s="20">
        <v>138839</v>
      </c>
      <c r="H116" s="21">
        <f t="shared" si="9"/>
        <v>1.4079552274314327E-2</v>
      </c>
      <c r="I116" s="21">
        <f t="shared" si="10"/>
        <v>2.9955297588520766E-2</v>
      </c>
    </row>
    <row r="117" spans="1:9" s="27" customFormat="1" ht="12" customHeight="1">
      <c r="A117" s="42">
        <v>82</v>
      </c>
      <c r="B117" s="18" t="s">
        <v>57</v>
      </c>
      <c r="C117" s="19">
        <v>6148869</v>
      </c>
      <c r="D117" s="19">
        <v>2302068</v>
      </c>
      <c r="E117" s="19">
        <v>1598671</v>
      </c>
      <c r="F117" s="55">
        <v>2248130</v>
      </c>
      <c r="G117" s="20">
        <v>1702</v>
      </c>
      <c r="H117" s="21">
        <f t="shared" si="9"/>
        <v>2.7679887146725684E-4</v>
      </c>
      <c r="I117" s="21">
        <f t="shared" si="10"/>
        <v>7.5707365677251759E-4</v>
      </c>
    </row>
    <row r="118" spans="1:9" s="27" customFormat="1" ht="12" customHeight="1">
      <c r="A118" s="42">
        <v>137</v>
      </c>
      <c r="B118" s="18" t="s">
        <v>106</v>
      </c>
      <c r="C118" s="19">
        <v>24092557</v>
      </c>
      <c r="D118" s="19">
        <v>9962640</v>
      </c>
      <c r="E118" s="19">
        <v>4427835</v>
      </c>
      <c r="F118" s="55">
        <v>9702082</v>
      </c>
      <c r="G118" s="20">
        <v>350064</v>
      </c>
      <c r="H118" s="21">
        <f t="shared" si="9"/>
        <v>1.452996458615829E-2</v>
      </c>
      <c r="I118" s="21">
        <f t="shared" si="10"/>
        <v>3.6081327698529037E-2</v>
      </c>
    </row>
    <row r="119" spans="1:9" s="27" customFormat="1" ht="12" customHeight="1">
      <c r="A119" s="42">
        <v>21</v>
      </c>
      <c r="B119" s="18" t="s">
        <v>58</v>
      </c>
      <c r="C119" s="19">
        <v>30221870</v>
      </c>
      <c r="D119" s="19">
        <v>10230636</v>
      </c>
      <c r="E119" s="19">
        <v>8785429</v>
      </c>
      <c r="F119" s="55">
        <v>11205805</v>
      </c>
      <c r="G119" s="20">
        <v>478784</v>
      </c>
      <c r="H119" s="21">
        <f t="shared" si="9"/>
        <v>1.5842302279772891E-2</v>
      </c>
      <c r="I119" s="21">
        <f t="shared" si="10"/>
        <v>4.2726426169293508E-2</v>
      </c>
    </row>
    <row r="120" spans="1:9" s="27" customFormat="1" ht="12" customHeight="1">
      <c r="A120" s="42">
        <v>80</v>
      </c>
      <c r="B120" s="18" t="s">
        <v>59</v>
      </c>
      <c r="C120" s="19">
        <v>4088254</v>
      </c>
      <c r="D120" s="19">
        <v>1159738</v>
      </c>
      <c r="E120" s="19">
        <v>1480095</v>
      </c>
      <c r="F120" s="55">
        <v>1448421</v>
      </c>
      <c r="G120" s="20">
        <v>45696</v>
      </c>
      <c r="H120" s="21">
        <f t="shared" si="9"/>
        <v>1.1177387706341142E-2</v>
      </c>
      <c r="I120" s="21">
        <f t="shared" si="10"/>
        <v>3.154883835569907E-2</v>
      </c>
    </row>
    <row r="121" spans="1:9" s="27" customFormat="1" ht="12" customHeight="1">
      <c r="A121" s="42">
        <v>125</v>
      </c>
      <c r="B121" s="18" t="s">
        <v>60</v>
      </c>
      <c r="C121" s="19">
        <v>32832527</v>
      </c>
      <c r="D121" s="19">
        <v>4753370</v>
      </c>
      <c r="E121" s="19">
        <v>14166063</v>
      </c>
      <c r="F121" s="55">
        <v>13913094</v>
      </c>
      <c r="G121" s="20">
        <v>1292502</v>
      </c>
      <c r="H121" s="21">
        <f t="shared" si="9"/>
        <v>3.9366509924746274E-2</v>
      </c>
      <c r="I121" s="21">
        <f t="shared" si="10"/>
        <v>9.2898243913251785E-2</v>
      </c>
    </row>
    <row r="122" spans="1:9" s="27" customFormat="1" ht="12" customHeight="1">
      <c r="A122" s="43">
        <v>139</v>
      </c>
      <c r="B122" s="18" t="s">
        <v>84</v>
      </c>
      <c r="C122" s="19">
        <v>475886198</v>
      </c>
      <c r="D122" s="19">
        <v>198099362</v>
      </c>
      <c r="E122" s="19">
        <v>96642209</v>
      </c>
      <c r="F122" s="55">
        <v>181144627</v>
      </c>
      <c r="G122" s="20">
        <v>15416570</v>
      </c>
      <c r="H122" s="21">
        <f>G122/C122</f>
        <v>3.2395497210868887E-2</v>
      </c>
      <c r="I122" s="21">
        <f>G122/F122</f>
        <v>8.5106416101428176E-2</v>
      </c>
    </row>
    <row r="123" spans="1:9" s="27" customFormat="1" ht="12" customHeight="1">
      <c r="A123" s="43">
        <v>193</v>
      </c>
      <c r="B123" s="18" t="s">
        <v>85</v>
      </c>
      <c r="C123" s="19">
        <v>59421520</v>
      </c>
      <c r="D123" s="19">
        <v>35080278</v>
      </c>
      <c r="E123" s="19">
        <v>11266712</v>
      </c>
      <c r="F123" s="55">
        <v>13074530</v>
      </c>
      <c r="G123" s="20">
        <v>1101771</v>
      </c>
      <c r="H123" s="21">
        <f>G123/C123</f>
        <v>1.854161589942499E-2</v>
      </c>
      <c r="I123" s="21">
        <f>G123/F123</f>
        <v>8.426849760565007E-2</v>
      </c>
    </row>
    <row r="124" spans="1:9" s="27" customFormat="1" ht="12" customHeight="1">
      <c r="A124" s="42">
        <v>162</v>
      </c>
      <c r="B124" s="18" t="s">
        <v>86</v>
      </c>
      <c r="C124" s="19">
        <v>1809973505</v>
      </c>
      <c r="D124" s="19">
        <v>766642791</v>
      </c>
      <c r="E124" s="19">
        <v>355097767</v>
      </c>
      <c r="F124" s="55">
        <v>688232947</v>
      </c>
      <c r="G124" s="20">
        <v>25248094</v>
      </c>
      <c r="H124" s="21">
        <f t="shared" si="9"/>
        <v>1.394942739783365E-2</v>
      </c>
      <c r="I124" s="21">
        <f t="shared" si="10"/>
        <v>3.6685389896046347E-2</v>
      </c>
    </row>
    <row r="125" spans="1:9" s="27" customFormat="1" ht="12" customHeight="1">
      <c r="A125" s="43">
        <v>194</v>
      </c>
      <c r="B125" s="18" t="s">
        <v>87</v>
      </c>
      <c r="C125" s="19">
        <v>36828454</v>
      </c>
      <c r="D125" s="19">
        <v>21065607</v>
      </c>
      <c r="E125" s="19">
        <v>9491964</v>
      </c>
      <c r="F125" s="55">
        <v>6270883</v>
      </c>
      <c r="G125" s="20">
        <v>2051794</v>
      </c>
      <c r="H125" s="21">
        <f t="shared" si="9"/>
        <v>5.5712194706842702E-2</v>
      </c>
      <c r="I125" s="21">
        <f t="shared" si="10"/>
        <v>0.32719379392025016</v>
      </c>
    </row>
    <row r="126" spans="1:9" s="27" customFormat="1" ht="12" customHeight="1">
      <c r="A126" s="42">
        <v>50</v>
      </c>
      <c r="B126" s="18" t="s">
        <v>88</v>
      </c>
      <c r="C126" s="19">
        <v>284483256</v>
      </c>
      <c r="D126" s="19">
        <v>108472845</v>
      </c>
      <c r="E126" s="19">
        <v>28038957</v>
      </c>
      <c r="F126" s="55">
        <v>147971454</v>
      </c>
      <c r="G126" s="20">
        <v>6890590</v>
      </c>
      <c r="H126" s="21">
        <f>G126/C126</f>
        <v>2.4221425530928261E-2</v>
      </c>
      <c r="I126" s="21">
        <f>G126/F126</f>
        <v>4.6567022312290048E-2</v>
      </c>
    </row>
    <row r="127" spans="1:9" s="27" customFormat="1" ht="12" customHeight="1">
      <c r="A127" s="42">
        <v>172</v>
      </c>
      <c r="B127" s="18" t="s">
        <v>89</v>
      </c>
      <c r="C127" s="19">
        <v>66543905</v>
      </c>
      <c r="D127" s="19">
        <v>20280909</v>
      </c>
      <c r="E127" s="19">
        <v>5720752</v>
      </c>
      <c r="F127" s="55">
        <v>40542244</v>
      </c>
      <c r="G127" s="20">
        <v>851555</v>
      </c>
      <c r="H127" s="21">
        <f>G127/C127</f>
        <v>1.2796889512270131E-2</v>
      </c>
      <c r="I127" s="21">
        <f>G127/F127</f>
        <v>2.1004140767343811E-2</v>
      </c>
    </row>
    <row r="128" spans="1:9" s="27" customFormat="1" ht="12" customHeight="1">
      <c r="A128" s="44">
        <v>157</v>
      </c>
      <c r="B128" s="18" t="s">
        <v>61</v>
      </c>
      <c r="C128" s="19">
        <v>54029034</v>
      </c>
      <c r="D128" s="19">
        <v>34533996</v>
      </c>
      <c r="E128" s="19">
        <v>5886045</v>
      </c>
      <c r="F128" s="55">
        <v>13608993</v>
      </c>
      <c r="G128" s="20">
        <v>56187</v>
      </c>
      <c r="H128" s="21">
        <f t="shared" si="9"/>
        <v>1.0399408584650985E-3</v>
      </c>
      <c r="I128" s="21">
        <f t="shared" si="10"/>
        <v>4.1286669777844693E-3</v>
      </c>
    </row>
    <row r="129" spans="1:9" s="27" customFormat="1" ht="12" customHeight="1">
      <c r="A129" s="56">
        <v>108</v>
      </c>
      <c r="B129" s="18" t="s">
        <v>125</v>
      </c>
      <c r="C129" s="19">
        <v>86215343</v>
      </c>
      <c r="D129" s="19">
        <v>53227278</v>
      </c>
      <c r="E129" s="19">
        <v>6622481</v>
      </c>
      <c r="F129" s="55">
        <v>26365584</v>
      </c>
      <c r="G129" s="20">
        <v>1349919</v>
      </c>
      <c r="H129" s="21">
        <f t="shared" si="9"/>
        <v>1.5657526294362709E-2</v>
      </c>
      <c r="I129" s="21">
        <f t="shared" si="10"/>
        <v>5.1200041690713169E-2</v>
      </c>
    </row>
    <row r="130" spans="1:9" s="27" customFormat="1" ht="12" customHeight="1">
      <c r="A130" s="42">
        <v>180</v>
      </c>
      <c r="B130" s="18" t="s">
        <v>138</v>
      </c>
      <c r="C130" s="19">
        <v>204781600</v>
      </c>
      <c r="D130" s="19">
        <v>64111852</v>
      </c>
      <c r="E130" s="19">
        <v>36164827</v>
      </c>
      <c r="F130" s="55">
        <v>104504921</v>
      </c>
      <c r="G130" s="20">
        <v>3423540</v>
      </c>
      <c r="H130" s="21">
        <f t="shared" si="9"/>
        <v>1.6718005914593888E-2</v>
      </c>
      <c r="I130" s="21">
        <f t="shared" si="10"/>
        <v>3.2759605645747536E-2</v>
      </c>
    </row>
    <row r="131" spans="1:9" s="23" customFormat="1" ht="12" customHeight="1">
      <c r="A131" s="37">
        <v>43</v>
      </c>
      <c r="B131" s="2" t="s">
        <v>62</v>
      </c>
      <c r="C131" s="8">
        <v>106164142</v>
      </c>
      <c r="D131" s="8">
        <v>37797702</v>
      </c>
      <c r="E131" s="8">
        <v>15163015</v>
      </c>
      <c r="F131" s="4">
        <v>53203425</v>
      </c>
      <c r="G131" s="9">
        <v>2776872</v>
      </c>
      <c r="H131" s="5">
        <f t="shared" si="9"/>
        <v>2.6156402224773785E-2</v>
      </c>
      <c r="I131" s="5">
        <f t="shared" si="10"/>
        <v>5.2193481904595426E-2</v>
      </c>
    </row>
    <row r="132" spans="1:9" s="23" customFormat="1" ht="12" customHeight="1">
      <c r="A132" s="37">
        <v>153</v>
      </c>
      <c r="B132" s="2" t="s">
        <v>139</v>
      </c>
      <c r="C132" s="8">
        <v>33170857</v>
      </c>
      <c r="D132" s="8">
        <v>17096795</v>
      </c>
      <c r="E132" s="8">
        <v>2900737</v>
      </c>
      <c r="F132" s="4">
        <v>13173325</v>
      </c>
      <c r="G132" s="9">
        <v>216355</v>
      </c>
      <c r="H132" s="5">
        <f t="shared" si="9"/>
        <v>6.5224422751573767E-3</v>
      </c>
      <c r="I132" s="5">
        <f t="shared" si="10"/>
        <v>1.6423719903668966E-2</v>
      </c>
    </row>
    <row r="133" spans="1:9" s="23" customFormat="1" ht="12" customHeight="1">
      <c r="A133" s="35"/>
      <c r="B133" s="7"/>
      <c r="C133" s="4"/>
      <c r="D133" s="4"/>
      <c r="E133" s="4"/>
      <c r="F133" s="4"/>
      <c r="G133" s="4"/>
      <c r="H133" s="7"/>
      <c r="I133" s="7"/>
    </row>
    <row r="134" spans="1:9" s="23" customFormat="1" ht="12" customHeight="1">
      <c r="A134" s="35"/>
      <c r="B134" s="13" t="s">
        <v>63</v>
      </c>
      <c r="C134" s="14">
        <f>SUM(C113:C132)</f>
        <v>3923881008</v>
      </c>
      <c r="D134" s="14">
        <f>SUM(D113:D132)</f>
        <v>1596540434</v>
      </c>
      <c r="E134" s="14">
        <f>SUM(E113:E132)</f>
        <v>721384933</v>
      </c>
      <c r="F134" s="14">
        <f>SUM(F113:F132)</f>
        <v>1605955641</v>
      </c>
      <c r="G134" s="14">
        <f>SUM(G113:G132)</f>
        <v>70856968</v>
      </c>
      <c r="H134" s="15">
        <f>G134/C134</f>
        <v>1.8057878884588235E-2</v>
      </c>
      <c r="I134" s="15">
        <f>G134/F134</f>
        <v>4.4121373088411478E-2</v>
      </c>
    </row>
    <row r="135" spans="1:9" s="23" customFormat="1" ht="12" customHeight="1">
      <c r="A135" s="49" t="s">
        <v>0</v>
      </c>
      <c r="B135" s="7"/>
      <c r="C135" s="4"/>
      <c r="D135" s="4"/>
      <c r="E135" s="4"/>
      <c r="F135" s="4"/>
      <c r="G135" s="4"/>
      <c r="H135" s="7"/>
      <c r="I135" s="7"/>
    </row>
    <row r="136" spans="1:9" s="23" customFormat="1" ht="12" customHeight="1">
      <c r="A136" s="35"/>
      <c r="B136" s="13" t="s">
        <v>77</v>
      </c>
      <c r="C136" s="14">
        <f>C30+C53+C78+C103+C134</f>
        <v>34933137076</v>
      </c>
      <c r="D136" s="14">
        <f>D30+D53+D78+D103+D134</f>
        <v>12302961840</v>
      </c>
      <c r="E136" s="14">
        <f>E30+E53+E78+E103+E134</f>
        <v>5642765744</v>
      </c>
      <c r="F136" s="14">
        <f>F30+F53+F78+F103+F134</f>
        <v>16987409492</v>
      </c>
      <c r="G136" s="14">
        <f>G30+G53+G78+G103+G134</f>
        <v>826262777</v>
      </c>
      <c r="H136" s="15">
        <f>G136/C136</f>
        <v>2.3652693292400145E-2</v>
      </c>
      <c r="I136" s="15">
        <f>G136/F136</f>
        <v>4.8639716219775461E-2</v>
      </c>
    </row>
    <row r="137" spans="1:9" s="23" customFormat="1" ht="12" customHeight="1">
      <c r="A137" s="35"/>
      <c r="B137" s="50" t="s">
        <v>140</v>
      </c>
      <c r="C137" s="4"/>
      <c r="D137" s="4"/>
      <c r="E137" s="4"/>
      <c r="F137" s="4"/>
      <c r="G137" s="4"/>
      <c r="H137" s="5"/>
      <c r="I137" s="5"/>
    </row>
    <row r="138" spans="1:9" s="23" customFormat="1" ht="12" customHeight="1">
      <c r="A138" s="45"/>
      <c r="B138" s="57" t="s">
        <v>141</v>
      </c>
    </row>
    <row r="139" spans="1:9" s="23" customFormat="1" ht="12" customHeight="1">
      <c r="A139" s="45"/>
      <c r="B139" s="381" t="s">
        <v>64</v>
      </c>
      <c r="C139" s="381"/>
      <c r="D139" s="381"/>
    </row>
    <row r="140" spans="1:9" s="23" customFormat="1" ht="12" customHeight="1">
      <c r="A140" s="45"/>
    </row>
    <row r="141" spans="1:9" s="23" customFormat="1" ht="12" customHeight="1">
      <c r="A141" s="45"/>
    </row>
    <row r="142" spans="1:9" s="23" customFormat="1" ht="12" customHeight="1">
      <c r="A142" s="45"/>
    </row>
    <row r="143" spans="1:9" s="23" customFormat="1" ht="12" customHeight="1">
      <c r="A143" s="45"/>
    </row>
    <row r="144" spans="1:9" s="23" customFormat="1" ht="12" customHeight="1">
      <c r="A144" s="45"/>
    </row>
    <row r="145" spans="1:1" s="23" customFormat="1" ht="12" customHeight="1">
      <c r="A145" s="45"/>
    </row>
    <row r="146" spans="1:1" s="23" customFormat="1" ht="12" customHeight="1">
      <c r="A146" s="45"/>
    </row>
    <row r="147" spans="1:1" s="23" customFormat="1" ht="12" customHeight="1">
      <c r="A147" s="45"/>
    </row>
    <row r="148" spans="1:1" s="23" customFormat="1" ht="12" customHeight="1">
      <c r="A148" s="45"/>
    </row>
    <row r="149" spans="1:1" s="23" customFormat="1" ht="12" customHeight="1">
      <c r="A149" s="45"/>
    </row>
    <row r="150" spans="1:1" s="23" customFormat="1" ht="12" customHeight="1">
      <c r="A150" s="45"/>
    </row>
    <row r="151" spans="1:1" s="23" customFormat="1" ht="12" customHeight="1">
      <c r="A151" s="45"/>
    </row>
    <row r="152" spans="1:1" s="23" customFormat="1" ht="12" customHeight="1">
      <c r="A152" s="45"/>
    </row>
    <row r="153" spans="1:1" s="23" customFormat="1" ht="12" customHeight="1">
      <c r="A153" s="45"/>
    </row>
    <row r="154" spans="1:1" s="23" customFormat="1" ht="12" customHeight="1">
      <c r="A154" s="45"/>
    </row>
    <row r="155" spans="1:1" s="23" customFormat="1" ht="12" customHeight="1">
      <c r="A155" s="45"/>
    </row>
    <row r="156" spans="1:1" s="23" customFormat="1" ht="12" customHeight="1">
      <c r="A156" s="45"/>
    </row>
    <row r="157" spans="1:1" s="23" customFormat="1" ht="12" customHeight="1">
      <c r="A157" s="45"/>
    </row>
    <row r="158" spans="1:1" s="23" customFormat="1" ht="12" customHeight="1">
      <c r="A158" s="45"/>
    </row>
    <row r="159" spans="1:1" s="23" customFormat="1" ht="12" customHeight="1">
      <c r="A159" s="45"/>
    </row>
    <row r="160" spans="1:1" s="23" customFormat="1" ht="12" customHeight="1">
      <c r="A160" s="45"/>
    </row>
    <row r="161" spans="1:1" s="23" customFormat="1" ht="12" customHeight="1">
      <c r="A161" s="45"/>
    </row>
    <row r="162" spans="1:1" s="23" customFormat="1" ht="12" customHeight="1">
      <c r="A162" s="45"/>
    </row>
    <row r="163" spans="1:1" s="23" customFormat="1" ht="12" customHeight="1">
      <c r="A163" s="45"/>
    </row>
    <row r="164" spans="1:1" s="23" customFormat="1" ht="12" customHeight="1">
      <c r="A164" s="45"/>
    </row>
    <row r="165" spans="1:1" s="23" customFormat="1" ht="12" customHeight="1">
      <c r="A165" s="45"/>
    </row>
    <row r="166" spans="1:1" s="23" customFormat="1" ht="12" customHeight="1">
      <c r="A166" s="45"/>
    </row>
    <row r="167" spans="1:1" s="23" customFormat="1" ht="12" customHeight="1">
      <c r="A167" s="45"/>
    </row>
    <row r="168" spans="1:1" s="23" customFormat="1" ht="12" customHeight="1">
      <c r="A168" s="45"/>
    </row>
    <row r="169" spans="1:1" s="23" customFormat="1" ht="12" customHeight="1">
      <c r="A169" s="45"/>
    </row>
    <row r="170" spans="1:1" s="23" customFormat="1" ht="12" customHeight="1">
      <c r="A170" s="45"/>
    </row>
    <row r="171" spans="1:1" s="23" customFormat="1" ht="12" customHeight="1">
      <c r="A171" s="45"/>
    </row>
    <row r="172" spans="1:1" s="23" customFormat="1" ht="12" customHeight="1">
      <c r="A172" s="45"/>
    </row>
  </sheetData>
  <mergeCells count="37">
    <mergeCell ref="H109:H111"/>
    <mergeCell ref="I109:I111"/>
    <mergeCell ref="B139:D139"/>
    <mergeCell ref="A105:A106"/>
    <mergeCell ref="B105:I105"/>
    <mergeCell ref="B106:I106"/>
    <mergeCell ref="B107:I107"/>
    <mergeCell ref="C108:C111"/>
    <mergeCell ref="D108:D111"/>
    <mergeCell ref="E108:E111"/>
    <mergeCell ref="F108:F111"/>
    <mergeCell ref="G108:I108"/>
    <mergeCell ref="G109:G111"/>
    <mergeCell ref="C58:C61"/>
    <mergeCell ref="D58:D61"/>
    <mergeCell ref="E58:E61"/>
    <mergeCell ref="F58:F61"/>
    <mergeCell ref="G58:I58"/>
    <mergeCell ref="G59:G61"/>
    <mergeCell ref="H59:H61"/>
    <mergeCell ref="I59:I61"/>
    <mergeCell ref="B57:I57"/>
    <mergeCell ref="A1:A2"/>
    <mergeCell ref="B1:I1"/>
    <mergeCell ref="B2:I2"/>
    <mergeCell ref="B3:I3"/>
    <mergeCell ref="C4:C7"/>
    <mergeCell ref="D4:D7"/>
    <mergeCell ref="E4:E7"/>
    <mergeCell ref="F4:F7"/>
    <mergeCell ref="G4:I4"/>
    <mergeCell ref="G5:G7"/>
    <mergeCell ref="H5:H7"/>
    <mergeCell ref="I5:I7"/>
    <mergeCell ref="A55:A56"/>
    <mergeCell ref="B55:I55"/>
    <mergeCell ref="B56:I56"/>
  </mergeCells>
  <printOptions gridLinesSet="0"/>
  <pageMargins left="0.25" right="0.21" top="0.51" bottom="0.53" header="0.5" footer="0.42"/>
  <pageSetup scale="96" fitToHeight="0" orientation="portrait" r:id="rId1"/>
  <headerFooter alignWithMargins="0">
    <oddFooter>&amp;L&amp;"Times New Roman,Italic"&amp;9 21&amp;R&amp;"Times New Roman,Italic"&amp;9Charity Care in Washington Hospitals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71"/>
  <sheetViews>
    <sheetView showGridLines="0" zoomScaleNormal="100" workbookViewId="0">
      <selection sqref="A1:A2"/>
    </sheetView>
  </sheetViews>
  <sheetFormatPr defaultColWidth="9.6640625" defaultRowHeight="12" customHeight="1"/>
  <cols>
    <col min="1" max="1" width="6" style="106" customWidth="1"/>
    <col min="2" max="2" width="27.21875" style="60" customWidth="1"/>
    <col min="3" max="3" width="10.88671875" style="60" customWidth="1"/>
    <col min="4" max="4" width="10.44140625" style="60" customWidth="1"/>
    <col min="5" max="5" width="11" style="60" customWidth="1"/>
    <col min="6" max="6" width="10.88671875" style="60" customWidth="1"/>
    <col min="7" max="7" width="8.88671875" style="60" customWidth="1"/>
    <col min="8" max="8" width="7" style="60" customWidth="1"/>
    <col min="9" max="9" width="7.33203125" style="60" customWidth="1"/>
    <col min="10" max="256" width="9.6640625" style="60"/>
    <col min="257" max="257" width="6" style="60" customWidth="1"/>
    <col min="258" max="258" width="27.21875" style="60" customWidth="1"/>
    <col min="259" max="259" width="10.88671875" style="60" customWidth="1"/>
    <col min="260" max="260" width="10.44140625" style="60" customWidth="1"/>
    <col min="261" max="261" width="11" style="60" customWidth="1"/>
    <col min="262" max="262" width="10.88671875" style="60" customWidth="1"/>
    <col min="263" max="263" width="8.88671875" style="60" customWidth="1"/>
    <col min="264" max="264" width="7" style="60" customWidth="1"/>
    <col min="265" max="265" width="7.33203125" style="60" customWidth="1"/>
    <col min="266" max="512" width="9.6640625" style="60"/>
    <col min="513" max="513" width="6" style="60" customWidth="1"/>
    <col min="514" max="514" width="27.21875" style="60" customWidth="1"/>
    <col min="515" max="515" width="10.88671875" style="60" customWidth="1"/>
    <col min="516" max="516" width="10.44140625" style="60" customWidth="1"/>
    <col min="517" max="517" width="11" style="60" customWidth="1"/>
    <col min="518" max="518" width="10.88671875" style="60" customWidth="1"/>
    <col min="519" max="519" width="8.88671875" style="60" customWidth="1"/>
    <col min="520" max="520" width="7" style="60" customWidth="1"/>
    <col min="521" max="521" width="7.33203125" style="60" customWidth="1"/>
    <col min="522" max="768" width="9.6640625" style="60"/>
    <col min="769" max="769" width="6" style="60" customWidth="1"/>
    <col min="770" max="770" width="27.21875" style="60" customWidth="1"/>
    <col min="771" max="771" width="10.88671875" style="60" customWidth="1"/>
    <col min="772" max="772" width="10.44140625" style="60" customWidth="1"/>
    <col min="773" max="773" width="11" style="60" customWidth="1"/>
    <col min="774" max="774" width="10.88671875" style="60" customWidth="1"/>
    <col min="775" max="775" width="8.88671875" style="60" customWidth="1"/>
    <col min="776" max="776" width="7" style="60" customWidth="1"/>
    <col min="777" max="777" width="7.33203125" style="60" customWidth="1"/>
    <col min="778" max="1024" width="9.6640625" style="60"/>
    <col min="1025" max="1025" width="6" style="60" customWidth="1"/>
    <col min="1026" max="1026" width="27.21875" style="60" customWidth="1"/>
    <col min="1027" max="1027" width="10.88671875" style="60" customWidth="1"/>
    <col min="1028" max="1028" width="10.44140625" style="60" customWidth="1"/>
    <col min="1029" max="1029" width="11" style="60" customWidth="1"/>
    <col min="1030" max="1030" width="10.88671875" style="60" customWidth="1"/>
    <col min="1031" max="1031" width="8.88671875" style="60" customWidth="1"/>
    <col min="1032" max="1032" width="7" style="60" customWidth="1"/>
    <col min="1033" max="1033" width="7.33203125" style="60" customWidth="1"/>
    <col min="1034" max="1280" width="9.6640625" style="60"/>
    <col min="1281" max="1281" width="6" style="60" customWidth="1"/>
    <col min="1282" max="1282" width="27.21875" style="60" customWidth="1"/>
    <col min="1283" max="1283" width="10.88671875" style="60" customWidth="1"/>
    <col min="1284" max="1284" width="10.44140625" style="60" customWidth="1"/>
    <col min="1285" max="1285" width="11" style="60" customWidth="1"/>
    <col min="1286" max="1286" width="10.88671875" style="60" customWidth="1"/>
    <col min="1287" max="1287" width="8.88671875" style="60" customWidth="1"/>
    <col min="1288" max="1288" width="7" style="60" customWidth="1"/>
    <col min="1289" max="1289" width="7.33203125" style="60" customWidth="1"/>
    <col min="1290" max="1536" width="9.6640625" style="60"/>
    <col min="1537" max="1537" width="6" style="60" customWidth="1"/>
    <col min="1538" max="1538" width="27.21875" style="60" customWidth="1"/>
    <col min="1539" max="1539" width="10.88671875" style="60" customWidth="1"/>
    <col min="1540" max="1540" width="10.44140625" style="60" customWidth="1"/>
    <col min="1541" max="1541" width="11" style="60" customWidth="1"/>
    <col min="1542" max="1542" width="10.88671875" style="60" customWidth="1"/>
    <col min="1543" max="1543" width="8.88671875" style="60" customWidth="1"/>
    <col min="1544" max="1544" width="7" style="60" customWidth="1"/>
    <col min="1545" max="1545" width="7.33203125" style="60" customWidth="1"/>
    <col min="1546" max="1792" width="9.6640625" style="60"/>
    <col min="1793" max="1793" width="6" style="60" customWidth="1"/>
    <col min="1794" max="1794" width="27.21875" style="60" customWidth="1"/>
    <col min="1795" max="1795" width="10.88671875" style="60" customWidth="1"/>
    <col min="1796" max="1796" width="10.44140625" style="60" customWidth="1"/>
    <col min="1797" max="1797" width="11" style="60" customWidth="1"/>
    <col min="1798" max="1798" width="10.88671875" style="60" customWidth="1"/>
    <col min="1799" max="1799" width="8.88671875" style="60" customWidth="1"/>
    <col min="1800" max="1800" width="7" style="60" customWidth="1"/>
    <col min="1801" max="1801" width="7.33203125" style="60" customWidth="1"/>
    <col min="1802" max="2048" width="9.6640625" style="60"/>
    <col min="2049" max="2049" width="6" style="60" customWidth="1"/>
    <col min="2050" max="2050" width="27.21875" style="60" customWidth="1"/>
    <col min="2051" max="2051" width="10.88671875" style="60" customWidth="1"/>
    <col min="2052" max="2052" width="10.44140625" style="60" customWidth="1"/>
    <col min="2053" max="2053" width="11" style="60" customWidth="1"/>
    <col min="2054" max="2054" width="10.88671875" style="60" customWidth="1"/>
    <col min="2055" max="2055" width="8.88671875" style="60" customWidth="1"/>
    <col min="2056" max="2056" width="7" style="60" customWidth="1"/>
    <col min="2057" max="2057" width="7.33203125" style="60" customWidth="1"/>
    <col min="2058" max="2304" width="9.6640625" style="60"/>
    <col min="2305" max="2305" width="6" style="60" customWidth="1"/>
    <col min="2306" max="2306" width="27.21875" style="60" customWidth="1"/>
    <col min="2307" max="2307" width="10.88671875" style="60" customWidth="1"/>
    <col min="2308" max="2308" width="10.44140625" style="60" customWidth="1"/>
    <col min="2309" max="2309" width="11" style="60" customWidth="1"/>
    <col min="2310" max="2310" width="10.88671875" style="60" customWidth="1"/>
    <col min="2311" max="2311" width="8.88671875" style="60" customWidth="1"/>
    <col min="2312" max="2312" width="7" style="60" customWidth="1"/>
    <col min="2313" max="2313" width="7.33203125" style="60" customWidth="1"/>
    <col min="2314" max="2560" width="9.6640625" style="60"/>
    <col min="2561" max="2561" width="6" style="60" customWidth="1"/>
    <col min="2562" max="2562" width="27.21875" style="60" customWidth="1"/>
    <col min="2563" max="2563" width="10.88671875" style="60" customWidth="1"/>
    <col min="2564" max="2564" width="10.44140625" style="60" customWidth="1"/>
    <col min="2565" max="2565" width="11" style="60" customWidth="1"/>
    <col min="2566" max="2566" width="10.88671875" style="60" customWidth="1"/>
    <col min="2567" max="2567" width="8.88671875" style="60" customWidth="1"/>
    <col min="2568" max="2568" width="7" style="60" customWidth="1"/>
    <col min="2569" max="2569" width="7.33203125" style="60" customWidth="1"/>
    <col min="2570" max="2816" width="9.6640625" style="60"/>
    <col min="2817" max="2817" width="6" style="60" customWidth="1"/>
    <col min="2818" max="2818" width="27.21875" style="60" customWidth="1"/>
    <col min="2819" max="2819" width="10.88671875" style="60" customWidth="1"/>
    <col min="2820" max="2820" width="10.44140625" style="60" customWidth="1"/>
    <col min="2821" max="2821" width="11" style="60" customWidth="1"/>
    <col min="2822" max="2822" width="10.88671875" style="60" customWidth="1"/>
    <col min="2823" max="2823" width="8.88671875" style="60" customWidth="1"/>
    <col min="2824" max="2824" width="7" style="60" customWidth="1"/>
    <col min="2825" max="2825" width="7.33203125" style="60" customWidth="1"/>
    <col min="2826" max="3072" width="9.6640625" style="60"/>
    <col min="3073" max="3073" width="6" style="60" customWidth="1"/>
    <col min="3074" max="3074" width="27.21875" style="60" customWidth="1"/>
    <col min="3075" max="3075" width="10.88671875" style="60" customWidth="1"/>
    <col min="3076" max="3076" width="10.44140625" style="60" customWidth="1"/>
    <col min="3077" max="3077" width="11" style="60" customWidth="1"/>
    <col min="3078" max="3078" width="10.88671875" style="60" customWidth="1"/>
    <col min="3079" max="3079" width="8.88671875" style="60" customWidth="1"/>
    <col min="3080" max="3080" width="7" style="60" customWidth="1"/>
    <col min="3081" max="3081" width="7.33203125" style="60" customWidth="1"/>
    <col min="3082" max="3328" width="9.6640625" style="60"/>
    <col min="3329" max="3329" width="6" style="60" customWidth="1"/>
    <col min="3330" max="3330" width="27.21875" style="60" customWidth="1"/>
    <col min="3331" max="3331" width="10.88671875" style="60" customWidth="1"/>
    <col min="3332" max="3332" width="10.44140625" style="60" customWidth="1"/>
    <col min="3333" max="3333" width="11" style="60" customWidth="1"/>
    <col min="3334" max="3334" width="10.88671875" style="60" customWidth="1"/>
    <col min="3335" max="3335" width="8.88671875" style="60" customWidth="1"/>
    <col min="3336" max="3336" width="7" style="60" customWidth="1"/>
    <col min="3337" max="3337" width="7.33203125" style="60" customWidth="1"/>
    <col min="3338" max="3584" width="9.6640625" style="60"/>
    <col min="3585" max="3585" width="6" style="60" customWidth="1"/>
    <col min="3586" max="3586" width="27.21875" style="60" customWidth="1"/>
    <col min="3587" max="3587" width="10.88671875" style="60" customWidth="1"/>
    <col min="3588" max="3588" width="10.44140625" style="60" customWidth="1"/>
    <col min="3589" max="3589" width="11" style="60" customWidth="1"/>
    <col min="3590" max="3590" width="10.88671875" style="60" customWidth="1"/>
    <col min="3591" max="3591" width="8.88671875" style="60" customWidth="1"/>
    <col min="3592" max="3592" width="7" style="60" customWidth="1"/>
    <col min="3593" max="3593" width="7.33203125" style="60" customWidth="1"/>
    <col min="3594" max="3840" width="9.6640625" style="60"/>
    <col min="3841" max="3841" width="6" style="60" customWidth="1"/>
    <col min="3842" max="3842" width="27.21875" style="60" customWidth="1"/>
    <col min="3843" max="3843" width="10.88671875" style="60" customWidth="1"/>
    <col min="3844" max="3844" width="10.44140625" style="60" customWidth="1"/>
    <col min="3845" max="3845" width="11" style="60" customWidth="1"/>
    <col min="3846" max="3846" width="10.88671875" style="60" customWidth="1"/>
    <col min="3847" max="3847" width="8.88671875" style="60" customWidth="1"/>
    <col min="3848" max="3848" width="7" style="60" customWidth="1"/>
    <col min="3849" max="3849" width="7.33203125" style="60" customWidth="1"/>
    <col min="3850" max="4096" width="9.6640625" style="60"/>
    <col min="4097" max="4097" width="6" style="60" customWidth="1"/>
    <col min="4098" max="4098" width="27.21875" style="60" customWidth="1"/>
    <col min="4099" max="4099" width="10.88671875" style="60" customWidth="1"/>
    <col min="4100" max="4100" width="10.44140625" style="60" customWidth="1"/>
    <col min="4101" max="4101" width="11" style="60" customWidth="1"/>
    <col min="4102" max="4102" width="10.88671875" style="60" customWidth="1"/>
    <col min="4103" max="4103" width="8.88671875" style="60" customWidth="1"/>
    <col min="4104" max="4104" width="7" style="60" customWidth="1"/>
    <col min="4105" max="4105" width="7.33203125" style="60" customWidth="1"/>
    <col min="4106" max="4352" width="9.6640625" style="60"/>
    <col min="4353" max="4353" width="6" style="60" customWidth="1"/>
    <col min="4354" max="4354" width="27.21875" style="60" customWidth="1"/>
    <col min="4355" max="4355" width="10.88671875" style="60" customWidth="1"/>
    <col min="4356" max="4356" width="10.44140625" style="60" customWidth="1"/>
    <col min="4357" max="4357" width="11" style="60" customWidth="1"/>
    <col min="4358" max="4358" width="10.88671875" style="60" customWidth="1"/>
    <col min="4359" max="4359" width="8.88671875" style="60" customWidth="1"/>
    <col min="4360" max="4360" width="7" style="60" customWidth="1"/>
    <col min="4361" max="4361" width="7.33203125" style="60" customWidth="1"/>
    <col min="4362" max="4608" width="9.6640625" style="60"/>
    <col min="4609" max="4609" width="6" style="60" customWidth="1"/>
    <col min="4610" max="4610" width="27.21875" style="60" customWidth="1"/>
    <col min="4611" max="4611" width="10.88671875" style="60" customWidth="1"/>
    <col min="4612" max="4612" width="10.44140625" style="60" customWidth="1"/>
    <col min="4613" max="4613" width="11" style="60" customWidth="1"/>
    <col min="4614" max="4614" width="10.88671875" style="60" customWidth="1"/>
    <col min="4615" max="4615" width="8.88671875" style="60" customWidth="1"/>
    <col min="4616" max="4616" width="7" style="60" customWidth="1"/>
    <col min="4617" max="4617" width="7.33203125" style="60" customWidth="1"/>
    <col min="4618" max="4864" width="9.6640625" style="60"/>
    <col min="4865" max="4865" width="6" style="60" customWidth="1"/>
    <col min="4866" max="4866" width="27.21875" style="60" customWidth="1"/>
    <col min="4867" max="4867" width="10.88671875" style="60" customWidth="1"/>
    <col min="4868" max="4868" width="10.44140625" style="60" customWidth="1"/>
    <col min="4869" max="4869" width="11" style="60" customWidth="1"/>
    <col min="4870" max="4870" width="10.88671875" style="60" customWidth="1"/>
    <col min="4871" max="4871" width="8.88671875" style="60" customWidth="1"/>
    <col min="4872" max="4872" width="7" style="60" customWidth="1"/>
    <col min="4873" max="4873" width="7.33203125" style="60" customWidth="1"/>
    <col min="4874" max="5120" width="9.6640625" style="60"/>
    <col min="5121" max="5121" width="6" style="60" customWidth="1"/>
    <col min="5122" max="5122" width="27.21875" style="60" customWidth="1"/>
    <col min="5123" max="5123" width="10.88671875" style="60" customWidth="1"/>
    <col min="5124" max="5124" width="10.44140625" style="60" customWidth="1"/>
    <col min="5125" max="5125" width="11" style="60" customWidth="1"/>
    <col min="5126" max="5126" width="10.88671875" style="60" customWidth="1"/>
    <col min="5127" max="5127" width="8.88671875" style="60" customWidth="1"/>
    <col min="5128" max="5128" width="7" style="60" customWidth="1"/>
    <col min="5129" max="5129" width="7.33203125" style="60" customWidth="1"/>
    <col min="5130" max="5376" width="9.6640625" style="60"/>
    <col min="5377" max="5377" width="6" style="60" customWidth="1"/>
    <col min="5378" max="5378" width="27.21875" style="60" customWidth="1"/>
    <col min="5379" max="5379" width="10.88671875" style="60" customWidth="1"/>
    <col min="5380" max="5380" width="10.44140625" style="60" customWidth="1"/>
    <col min="5381" max="5381" width="11" style="60" customWidth="1"/>
    <col min="5382" max="5382" width="10.88671875" style="60" customWidth="1"/>
    <col min="5383" max="5383" width="8.88671875" style="60" customWidth="1"/>
    <col min="5384" max="5384" width="7" style="60" customWidth="1"/>
    <col min="5385" max="5385" width="7.33203125" style="60" customWidth="1"/>
    <col min="5386" max="5632" width="9.6640625" style="60"/>
    <col min="5633" max="5633" width="6" style="60" customWidth="1"/>
    <col min="5634" max="5634" width="27.21875" style="60" customWidth="1"/>
    <col min="5635" max="5635" width="10.88671875" style="60" customWidth="1"/>
    <col min="5636" max="5636" width="10.44140625" style="60" customWidth="1"/>
    <col min="5637" max="5637" width="11" style="60" customWidth="1"/>
    <col min="5638" max="5638" width="10.88671875" style="60" customWidth="1"/>
    <col min="5639" max="5639" width="8.88671875" style="60" customWidth="1"/>
    <col min="5640" max="5640" width="7" style="60" customWidth="1"/>
    <col min="5641" max="5641" width="7.33203125" style="60" customWidth="1"/>
    <col min="5642" max="5888" width="9.6640625" style="60"/>
    <col min="5889" max="5889" width="6" style="60" customWidth="1"/>
    <col min="5890" max="5890" width="27.21875" style="60" customWidth="1"/>
    <col min="5891" max="5891" width="10.88671875" style="60" customWidth="1"/>
    <col min="5892" max="5892" width="10.44140625" style="60" customWidth="1"/>
    <col min="5893" max="5893" width="11" style="60" customWidth="1"/>
    <col min="5894" max="5894" width="10.88671875" style="60" customWidth="1"/>
    <col min="5895" max="5895" width="8.88671875" style="60" customWidth="1"/>
    <col min="5896" max="5896" width="7" style="60" customWidth="1"/>
    <col min="5897" max="5897" width="7.33203125" style="60" customWidth="1"/>
    <col min="5898" max="6144" width="9.6640625" style="60"/>
    <col min="6145" max="6145" width="6" style="60" customWidth="1"/>
    <col min="6146" max="6146" width="27.21875" style="60" customWidth="1"/>
    <col min="6147" max="6147" width="10.88671875" style="60" customWidth="1"/>
    <col min="6148" max="6148" width="10.44140625" style="60" customWidth="1"/>
    <col min="6149" max="6149" width="11" style="60" customWidth="1"/>
    <col min="6150" max="6150" width="10.88671875" style="60" customWidth="1"/>
    <col min="6151" max="6151" width="8.88671875" style="60" customWidth="1"/>
    <col min="6152" max="6152" width="7" style="60" customWidth="1"/>
    <col min="6153" max="6153" width="7.33203125" style="60" customWidth="1"/>
    <col min="6154" max="6400" width="9.6640625" style="60"/>
    <col min="6401" max="6401" width="6" style="60" customWidth="1"/>
    <col min="6402" max="6402" width="27.21875" style="60" customWidth="1"/>
    <col min="6403" max="6403" width="10.88671875" style="60" customWidth="1"/>
    <col min="6404" max="6404" width="10.44140625" style="60" customWidth="1"/>
    <col min="6405" max="6405" width="11" style="60" customWidth="1"/>
    <col min="6406" max="6406" width="10.88671875" style="60" customWidth="1"/>
    <col min="6407" max="6407" width="8.88671875" style="60" customWidth="1"/>
    <col min="6408" max="6408" width="7" style="60" customWidth="1"/>
    <col min="6409" max="6409" width="7.33203125" style="60" customWidth="1"/>
    <col min="6410" max="6656" width="9.6640625" style="60"/>
    <col min="6657" max="6657" width="6" style="60" customWidth="1"/>
    <col min="6658" max="6658" width="27.21875" style="60" customWidth="1"/>
    <col min="6659" max="6659" width="10.88671875" style="60" customWidth="1"/>
    <col min="6660" max="6660" width="10.44140625" style="60" customWidth="1"/>
    <col min="6661" max="6661" width="11" style="60" customWidth="1"/>
    <col min="6662" max="6662" width="10.88671875" style="60" customWidth="1"/>
    <col min="6663" max="6663" width="8.88671875" style="60" customWidth="1"/>
    <col min="6664" max="6664" width="7" style="60" customWidth="1"/>
    <col min="6665" max="6665" width="7.33203125" style="60" customWidth="1"/>
    <col min="6666" max="6912" width="9.6640625" style="60"/>
    <col min="6913" max="6913" width="6" style="60" customWidth="1"/>
    <col min="6914" max="6914" width="27.21875" style="60" customWidth="1"/>
    <col min="6915" max="6915" width="10.88671875" style="60" customWidth="1"/>
    <col min="6916" max="6916" width="10.44140625" style="60" customWidth="1"/>
    <col min="6917" max="6917" width="11" style="60" customWidth="1"/>
    <col min="6918" max="6918" width="10.88671875" style="60" customWidth="1"/>
    <col min="6919" max="6919" width="8.88671875" style="60" customWidth="1"/>
    <col min="6920" max="6920" width="7" style="60" customWidth="1"/>
    <col min="6921" max="6921" width="7.33203125" style="60" customWidth="1"/>
    <col min="6922" max="7168" width="9.6640625" style="60"/>
    <col min="7169" max="7169" width="6" style="60" customWidth="1"/>
    <col min="7170" max="7170" width="27.21875" style="60" customWidth="1"/>
    <col min="7171" max="7171" width="10.88671875" style="60" customWidth="1"/>
    <col min="7172" max="7172" width="10.44140625" style="60" customWidth="1"/>
    <col min="7173" max="7173" width="11" style="60" customWidth="1"/>
    <col min="7174" max="7174" width="10.88671875" style="60" customWidth="1"/>
    <col min="7175" max="7175" width="8.88671875" style="60" customWidth="1"/>
    <col min="7176" max="7176" width="7" style="60" customWidth="1"/>
    <col min="7177" max="7177" width="7.33203125" style="60" customWidth="1"/>
    <col min="7178" max="7424" width="9.6640625" style="60"/>
    <col min="7425" max="7425" width="6" style="60" customWidth="1"/>
    <col min="7426" max="7426" width="27.21875" style="60" customWidth="1"/>
    <col min="7427" max="7427" width="10.88671875" style="60" customWidth="1"/>
    <col min="7428" max="7428" width="10.44140625" style="60" customWidth="1"/>
    <col min="7429" max="7429" width="11" style="60" customWidth="1"/>
    <col min="7430" max="7430" width="10.88671875" style="60" customWidth="1"/>
    <col min="7431" max="7431" width="8.88671875" style="60" customWidth="1"/>
    <col min="7432" max="7432" width="7" style="60" customWidth="1"/>
    <col min="7433" max="7433" width="7.33203125" style="60" customWidth="1"/>
    <col min="7434" max="7680" width="9.6640625" style="60"/>
    <col min="7681" max="7681" width="6" style="60" customWidth="1"/>
    <col min="7682" max="7682" width="27.21875" style="60" customWidth="1"/>
    <col min="7683" max="7683" width="10.88671875" style="60" customWidth="1"/>
    <col min="7684" max="7684" width="10.44140625" style="60" customWidth="1"/>
    <col min="7685" max="7685" width="11" style="60" customWidth="1"/>
    <col min="7686" max="7686" width="10.88671875" style="60" customWidth="1"/>
    <col min="7687" max="7687" width="8.88671875" style="60" customWidth="1"/>
    <col min="7688" max="7688" width="7" style="60" customWidth="1"/>
    <col min="7689" max="7689" width="7.33203125" style="60" customWidth="1"/>
    <col min="7690" max="7936" width="9.6640625" style="60"/>
    <col min="7937" max="7937" width="6" style="60" customWidth="1"/>
    <col min="7938" max="7938" width="27.21875" style="60" customWidth="1"/>
    <col min="7939" max="7939" width="10.88671875" style="60" customWidth="1"/>
    <col min="7940" max="7940" width="10.44140625" style="60" customWidth="1"/>
    <col min="7941" max="7941" width="11" style="60" customWidth="1"/>
    <col min="7942" max="7942" width="10.88671875" style="60" customWidth="1"/>
    <col min="7943" max="7943" width="8.88671875" style="60" customWidth="1"/>
    <col min="7944" max="7944" width="7" style="60" customWidth="1"/>
    <col min="7945" max="7945" width="7.33203125" style="60" customWidth="1"/>
    <col min="7946" max="8192" width="9.6640625" style="60"/>
    <col min="8193" max="8193" width="6" style="60" customWidth="1"/>
    <col min="8194" max="8194" width="27.21875" style="60" customWidth="1"/>
    <col min="8195" max="8195" width="10.88671875" style="60" customWidth="1"/>
    <col min="8196" max="8196" width="10.44140625" style="60" customWidth="1"/>
    <col min="8197" max="8197" width="11" style="60" customWidth="1"/>
    <col min="8198" max="8198" width="10.88671875" style="60" customWidth="1"/>
    <col min="8199" max="8199" width="8.88671875" style="60" customWidth="1"/>
    <col min="8200" max="8200" width="7" style="60" customWidth="1"/>
    <col min="8201" max="8201" width="7.33203125" style="60" customWidth="1"/>
    <col min="8202" max="8448" width="9.6640625" style="60"/>
    <col min="8449" max="8449" width="6" style="60" customWidth="1"/>
    <col min="8450" max="8450" width="27.21875" style="60" customWidth="1"/>
    <col min="8451" max="8451" width="10.88671875" style="60" customWidth="1"/>
    <col min="8452" max="8452" width="10.44140625" style="60" customWidth="1"/>
    <col min="8453" max="8453" width="11" style="60" customWidth="1"/>
    <col min="8454" max="8454" width="10.88671875" style="60" customWidth="1"/>
    <col min="8455" max="8455" width="8.88671875" style="60" customWidth="1"/>
    <col min="8456" max="8456" width="7" style="60" customWidth="1"/>
    <col min="8457" max="8457" width="7.33203125" style="60" customWidth="1"/>
    <col min="8458" max="8704" width="9.6640625" style="60"/>
    <col min="8705" max="8705" width="6" style="60" customWidth="1"/>
    <col min="8706" max="8706" width="27.21875" style="60" customWidth="1"/>
    <col min="8707" max="8707" width="10.88671875" style="60" customWidth="1"/>
    <col min="8708" max="8708" width="10.44140625" style="60" customWidth="1"/>
    <col min="8709" max="8709" width="11" style="60" customWidth="1"/>
    <col min="8710" max="8710" width="10.88671875" style="60" customWidth="1"/>
    <col min="8711" max="8711" width="8.88671875" style="60" customWidth="1"/>
    <col min="8712" max="8712" width="7" style="60" customWidth="1"/>
    <col min="8713" max="8713" width="7.33203125" style="60" customWidth="1"/>
    <col min="8714" max="8960" width="9.6640625" style="60"/>
    <col min="8961" max="8961" width="6" style="60" customWidth="1"/>
    <col min="8962" max="8962" width="27.21875" style="60" customWidth="1"/>
    <col min="8963" max="8963" width="10.88671875" style="60" customWidth="1"/>
    <col min="8964" max="8964" width="10.44140625" style="60" customWidth="1"/>
    <col min="8965" max="8965" width="11" style="60" customWidth="1"/>
    <col min="8966" max="8966" width="10.88671875" style="60" customWidth="1"/>
    <col min="8967" max="8967" width="8.88671875" style="60" customWidth="1"/>
    <col min="8968" max="8968" width="7" style="60" customWidth="1"/>
    <col min="8969" max="8969" width="7.33203125" style="60" customWidth="1"/>
    <col min="8970" max="9216" width="9.6640625" style="60"/>
    <col min="9217" max="9217" width="6" style="60" customWidth="1"/>
    <col min="9218" max="9218" width="27.21875" style="60" customWidth="1"/>
    <col min="9219" max="9219" width="10.88671875" style="60" customWidth="1"/>
    <col min="9220" max="9220" width="10.44140625" style="60" customWidth="1"/>
    <col min="9221" max="9221" width="11" style="60" customWidth="1"/>
    <col min="9222" max="9222" width="10.88671875" style="60" customWidth="1"/>
    <col min="9223" max="9223" width="8.88671875" style="60" customWidth="1"/>
    <col min="9224" max="9224" width="7" style="60" customWidth="1"/>
    <col min="9225" max="9225" width="7.33203125" style="60" customWidth="1"/>
    <col min="9226" max="9472" width="9.6640625" style="60"/>
    <col min="9473" max="9473" width="6" style="60" customWidth="1"/>
    <col min="9474" max="9474" width="27.21875" style="60" customWidth="1"/>
    <col min="9475" max="9475" width="10.88671875" style="60" customWidth="1"/>
    <col min="9476" max="9476" width="10.44140625" style="60" customWidth="1"/>
    <col min="9477" max="9477" width="11" style="60" customWidth="1"/>
    <col min="9478" max="9478" width="10.88671875" style="60" customWidth="1"/>
    <col min="9479" max="9479" width="8.88671875" style="60" customWidth="1"/>
    <col min="9480" max="9480" width="7" style="60" customWidth="1"/>
    <col min="9481" max="9481" width="7.33203125" style="60" customWidth="1"/>
    <col min="9482" max="9728" width="9.6640625" style="60"/>
    <col min="9729" max="9729" width="6" style="60" customWidth="1"/>
    <col min="9730" max="9730" width="27.21875" style="60" customWidth="1"/>
    <col min="9731" max="9731" width="10.88671875" style="60" customWidth="1"/>
    <col min="9732" max="9732" width="10.44140625" style="60" customWidth="1"/>
    <col min="9733" max="9733" width="11" style="60" customWidth="1"/>
    <col min="9734" max="9734" width="10.88671875" style="60" customWidth="1"/>
    <col min="9735" max="9735" width="8.88671875" style="60" customWidth="1"/>
    <col min="9736" max="9736" width="7" style="60" customWidth="1"/>
    <col min="9737" max="9737" width="7.33203125" style="60" customWidth="1"/>
    <col min="9738" max="9984" width="9.6640625" style="60"/>
    <col min="9985" max="9985" width="6" style="60" customWidth="1"/>
    <col min="9986" max="9986" width="27.21875" style="60" customWidth="1"/>
    <col min="9987" max="9987" width="10.88671875" style="60" customWidth="1"/>
    <col min="9988" max="9988" width="10.44140625" style="60" customWidth="1"/>
    <col min="9989" max="9989" width="11" style="60" customWidth="1"/>
    <col min="9990" max="9990" width="10.88671875" style="60" customWidth="1"/>
    <col min="9991" max="9991" width="8.88671875" style="60" customWidth="1"/>
    <col min="9992" max="9992" width="7" style="60" customWidth="1"/>
    <col min="9993" max="9993" width="7.33203125" style="60" customWidth="1"/>
    <col min="9994" max="10240" width="9.6640625" style="60"/>
    <col min="10241" max="10241" width="6" style="60" customWidth="1"/>
    <col min="10242" max="10242" width="27.21875" style="60" customWidth="1"/>
    <col min="10243" max="10243" width="10.88671875" style="60" customWidth="1"/>
    <col min="10244" max="10244" width="10.44140625" style="60" customWidth="1"/>
    <col min="10245" max="10245" width="11" style="60" customWidth="1"/>
    <col min="10246" max="10246" width="10.88671875" style="60" customWidth="1"/>
    <col min="10247" max="10247" width="8.88671875" style="60" customWidth="1"/>
    <col min="10248" max="10248" width="7" style="60" customWidth="1"/>
    <col min="10249" max="10249" width="7.33203125" style="60" customWidth="1"/>
    <col min="10250" max="10496" width="9.6640625" style="60"/>
    <col min="10497" max="10497" width="6" style="60" customWidth="1"/>
    <col min="10498" max="10498" width="27.21875" style="60" customWidth="1"/>
    <col min="10499" max="10499" width="10.88671875" style="60" customWidth="1"/>
    <col min="10500" max="10500" width="10.44140625" style="60" customWidth="1"/>
    <col min="10501" max="10501" width="11" style="60" customWidth="1"/>
    <col min="10502" max="10502" width="10.88671875" style="60" customWidth="1"/>
    <col min="10503" max="10503" width="8.88671875" style="60" customWidth="1"/>
    <col min="10504" max="10504" width="7" style="60" customWidth="1"/>
    <col min="10505" max="10505" width="7.33203125" style="60" customWidth="1"/>
    <col min="10506" max="10752" width="9.6640625" style="60"/>
    <col min="10753" max="10753" width="6" style="60" customWidth="1"/>
    <col min="10754" max="10754" width="27.21875" style="60" customWidth="1"/>
    <col min="10755" max="10755" width="10.88671875" style="60" customWidth="1"/>
    <col min="10756" max="10756" width="10.44140625" style="60" customWidth="1"/>
    <col min="10757" max="10757" width="11" style="60" customWidth="1"/>
    <col min="10758" max="10758" width="10.88671875" style="60" customWidth="1"/>
    <col min="10759" max="10759" width="8.88671875" style="60" customWidth="1"/>
    <col min="10760" max="10760" width="7" style="60" customWidth="1"/>
    <col min="10761" max="10761" width="7.33203125" style="60" customWidth="1"/>
    <col min="10762" max="11008" width="9.6640625" style="60"/>
    <col min="11009" max="11009" width="6" style="60" customWidth="1"/>
    <col min="11010" max="11010" width="27.21875" style="60" customWidth="1"/>
    <col min="11011" max="11011" width="10.88671875" style="60" customWidth="1"/>
    <col min="11012" max="11012" width="10.44140625" style="60" customWidth="1"/>
    <col min="11013" max="11013" width="11" style="60" customWidth="1"/>
    <col min="11014" max="11014" width="10.88671875" style="60" customWidth="1"/>
    <col min="11015" max="11015" width="8.88671875" style="60" customWidth="1"/>
    <col min="11016" max="11016" width="7" style="60" customWidth="1"/>
    <col min="11017" max="11017" width="7.33203125" style="60" customWidth="1"/>
    <col min="11018" max="11264" width="9.6640625" style="60"/>
    <col min="11265" max="11265" width="6" style="60" customWidth="1"/>
    <col min="11266" max="11266" width="27.21875" style="60" customWidth="1"/>
    <col min="11267" max="11267" width="10.88671875" style="60" customWidth="1"/>
    <col min="11268" max="11268" width="10.44140625" style="60" customWidth="1"/>
    <col min="11269" max="11269" width="11" style="60" customWidth="1"/>
    <col min="11270" max="11270" width="10.88671875" style="60" customWidth="1"/>
    <col min="11271" max="11271" width="8.88671875" style="60" customWidth="1"/>
    <col min="11272" max="11272" width="7" style="60" customWidth="1"/>
    <col min="11273" max="11273" width="7.33203125" style="60" customWidth="1"/>
    <col min="11274" max="11520" width="9.6640625" style="60"/>
    <col min="11521" max="11521" width="6" style="60" customWidth="1"/>
    <col min="11522" max="11522" width="27.21875" style="60" customWidth="1"/>
    <col min="11523" max="11523" width="10.88671875" style="60" customWidth="1"/>
    <col min="11524" max="11524" width="10.44140625" style="60" customWidth="1"/>
    <col min="11525" max="11525" width="11" style="60" customWidth="1"/>
    <col min="11526" max="11526" width="10.88671875" style="60" customWidth="1"/>
    <col min="11527" max="11527" width="8.88671875" style="60" customWidth="1"/>
    <col min="11528" max="11528" width="7" style="60" customWidth="1"/>
    <col min="11529" max="11529" width="7.33203125" style="60" customWidth="1"/>
    <col min="11530" max="11776" width="9.6640625" style="60"/>
    <col min="11777" max="11777" width="6" style="60" customWidth="1"/>
    <col min="11778" max="11778" width="27.21875" style="60" customWidth="1"/>
    <col min="11779" max="11779" width="10.88671875" style="60" customWidth="1"/>
    <col min="11780" max="11780" width="10.44140625" style="60" customWidth="1"/>
    <col min="11781" max="11781" width="11" style="60" customWidth="1"/>
    <col min="11782" max="11782" width="10.88671875" style="60" customWidth="1"/>
    <col min="11783" max="11783" width="8.88671875" style="60" customWidth="1"/>
    <col min="11784" max="11784" width="7" style="60" customWidth="1"/>
    <col min="11785" max="11785" width="7.33203125" style="60" customWidth="1"/>
    <col min="11786" max="12032" width="9.6640625" style="60"/>
    <col min="12033" max="12033" width="6" style="60" customWidth="1"/>
    <col min="12034" max="12034" width="27.21875" style="60" customWidth="1"/>
    <col min="12035" max="12035" width="10.88671875" style="60" customWidth="1"/>
    <col min="12036" max="12036" width="10.44140625" style="60" customWidth="1"/>
    <col min="12037" max="12037" width="11" style="60" customWidth="1"/>
    <col min="12038" max="12038" width="10.88671875" style="60" customWidth="1"/>
    <col min="12039" max="12039" width="8.88671875" style="60" customWidth="1"/>
    <col min="12040" max="12040" width="7" style="60" customWidth="1"/>
    <col min="12041" max="12041" width="7.33203125" style="60" customWidth="1"/>
    <col min="12042" max="12288" width="9.6640625" style="60"/>
    <col min="12289" max="12289" width="6" style="60" customWidth="1"/>
    <col min="12290" max="12290" width="27.21875" style="60" customWidth="1"/>
    <col min="12291" max="12291" width="10.88671875" style="60" customWidth="1"/>
    <col min="12292" max="12292" width="10.44140625" style="60" customWidth="1"/>
    <col min="12293" max="12293" width="11" style="60" customWidth="1"/>
    <col min="12294" max="12294" width="10.88671875" style="60" customWidth="1"/>
    <col min="12295" max="12295" width="8.88671875" style="60" customWidth="1"/>
    <col min="12296" max="12296" width="7" style="60" customWidth="1"/>
    <col min="12297" max="12297" width="7.33203125" style="60" customWidth="1"/>
    <col min="12298" max="12544" width="9.6640625" style="60"/>
    <col min="12545" max="12545" width="6" style="60" customWidth="1"/>
    <col min="12546" max="12546" width="27.21875" style="60" customWidth="1"/>
    <col min="12547" max="12547" width="10.88671875" style="60" customWidth="1"/>
    <col min="12548" max="12548" width="10.44140625" style="60" customWidth="1"/>
    <col min="12549" max="12549" width="11" style="60" customWidth="1"/>
    <col min="12550" max="12550" width="10.88671875" style="60" customWidth="1"/>
    <col min="12551" max="12551" width="8.88671875" style="60" customWidth="1"/>
    <col min="12552" max="12552" width="7" style="60" customWidth="1"/>
    <col min="12553" max="12553" width="7.33203125" style="60" customWidth="1"/>
    <col min="12554" max="12800" width="9.6640625" style="60"/>
    <col min="12801" max="12801" width="6" style="60" customWidth="1"/>
    <col min="12802" max="12802" width="27.21875" style="60" customWidth="1"/>
    <col min="12803" max="12803" width="10.88671875" style="60" customWidth="1"/>
    <col min="12804" max="12804" width="10.44140625" style="60" customWidth="1"/>
    <col min="12805" max="12805" width="11" style="60" customWidth="1"/>
    <col min="12806" max="12806" width="10.88671875" style="60" customWidth="1"/>
    <col min="12807" max="12807" width="8.88671875" style="60" customWidth="1"/>
    <col min="12808" max="12808" width="7" style="60" customWidth="1"/>
    <col min="12809" max="12809" width="7.33203125" style="60" customWidth="1"/>
    <col min="12810" max="13056" width="9.6640625" style="60"/>
    <col min="13057" max="13057" width="6" style="60" customWidth="1"/>
    <col min="13058" max="13058" width="27.21875" style="60" customWidth="1"/>
    <col min="13059" max="13059" width="10.88671875" style="60" customWidth="1"/>
    <col min="13060" max="13060" width="10.44140625" style="60" customWidth="1"/>
    <col min="13061" max="13061" width="11" style="60" customWidth="1"/>
    <col min="13062" max="13062" width="10.88671875" style="60" customWidth="1"/>
    <col min="13063" max="13063" width="8.88671875" style="60" customWidth="1"/>
    <col min="13064" max="13064" width="7" style="60" customWidth="1"/>
    <col min="13065" max="13065" width="7.33203125" style="60" customWidth="1"/>
    <col min="13066" max="13312" width="9.6640625" style="60"/>
    <col min="13313" max="13313" width="6" style="60" customWidth="1"/>
    <col min="13314" max="13314" width="27.21875" style="60" customWidth="1"/>
    <col min="13315" max="13315" width="10.88671875" style="60" customWidth="1"/>
    <col min="13316" max="13316" width="10.44140625" style="60" customWidth="1"/>
    <col min="13317" max="13317" width="11" style="60" customWidth="1"/>
    <col min="13318" max="13318" width="10.88671875" style="60" customWidth="1"/>
    <col min="13319" max="13319" width="8.88671875" style="60" customWidth="1"/>
    <col min="13320" max="13320" width="7" style="60" customWidth="1"/>
    <col min="13321" max="13321" width="7.33203125" style="60" customWidth="1"/>
    <col min="13322" max="13568" width="9.6640625" style="60"/>
    <col min="13569" max="13569" width="6" style="60" customWidth="1"/>
    <col min="13570" max="13570" width="27.21875" style="60" customWidth="1"/>
    <col min="13571" max="13571" width="10.88671875" style="60" customWidth="1"/>
    <col min="13572" max="13572" width="10.44140625" style="60" customWidth="1"/>
    <col min="13573" max="13573" width="11" style="60" customWidth="1"/>
    <col min="13574" max="13574" width="10.88671875" style="60" customWidth="1"/>
    <col min="13575" max="13575" width="8.88671875" style="60" customWidth="1"/>
    <col min="13576" max="13576" width="7" style="60" customWidth="1"/>
    <col min="13577" max="13577" width="7.33203125" style="60" customWidth="1"/>
    <col min="13578" max="13824" width="9.6640625" style="60"/>
    <col min="13825" max="13825" width="6" style="60" customWidth="1"/>
    <col min="13826" max="13826" width="27.21875" style="60" customWidth="1"/>
    <col min="13827" max="13827" width="10.88671875" style="60" customWidth="1"/>
    <col min="13828" max="13828" width="10.44140625" style="60" customWidth="1"/>
    <col min="13829" max="13829" width="11" style="60" customWidth="1"/>
    <col min="13830" max="13830" width="10.88671875" style="60" customWidth="1"/>
    <col min="13831" max="13831" width="8.88671875" style="60" customWidth="1"/>
    <col min="13832" max="13832" width="7" style="60" customWidth="1"/>
    <col min="13833" max="13833" width="7.33203125" style="60" customWidth="1"/>
    <col min="13834" max="14080" width="9.6640625" style="60"/>
    <col min="14081" max="14081" width="6" style="60" customWidth="1"/>
    <col min="14082" max="14082" width="27.21875" style="60" customWidth="1"/>
    <col min="14083" max="14083" width="10.88671875" style="60" customWidth="1"/>
    <col min="14084" max="14084" width="10.44140625" style="60" customWidth="1"/>
    <col min="14085" max="14085" width="11" style="60" customWidth="1"/>
    <col min="14086" max="14086" width="10.88671875" style="60" customWidth="1"/>
    <col min="14087" max="14087" width="8.88671875" style="60" customWidth="1"/>
    <col min="14088" max="14088" width="7" style="60" customWidth="1"/>
    <col min="14089" max="14089" width="7.33203125" style="60" customWidth="1"/>
    <col min="14090" max="14336" width="9.6640625" style="60"/>
    <col min="14337" max="14337" width="6" style="60" customWidth="1"/>
    <col min="14338" max="14338" width="27.21875" style="60" customWidth="1"/>
    <col min="14339" max="14339" width="10.88671875" style="60" customWidth="1"/>
    <col min="14340" max="14340" width="10.44140625" style="60" customWidth="1"/>
    <col min="14341" max="14341" width="11" style="60" customWidth="1"/>
    <col min="14342" max="14342" width="10.88671875" style="60" customWidth="1"/>
    <col min="14343" max="14343" width="8.88671875" style="60" customWidth="1"/>
    <col min="14344" max="14344" width="7" style="60" customWidth="1"/>
    <col min="14345" max="14345" width="7.33203125" style="60" customWidth="1"/>
    <col min="14346" max="14592" width="9.6640625" style="60"/>
    <col min="14593" max="14593" width="6" style="60" customWidth="1"/>
    <col min="14594" max="14594" width="27.21875" style="60" customWidth="1"/>
    <col min="14595" max="14595" width="10.88671875" style="60" customWidth="1"/>
    <col min="14596" max="14596" width="10.44140625" style="60" customWidth="1"/>
    <col min="14597" max="14597" width="11" style="60" customWidth="1"/>
    <col min="14598" max="14598" width="10.88671875" style="60" customWidth="1"/>
    <col min="14599" max="14599" width="8.88671875" style="60" customWidth="1"/>
    <col min="14600" max="14600" width="7" style="60" customWidth="1"/>
    <col min="14601" max="14601" width="7.33203125" style="60" customWidth="1"/>
    <col min="14602" max="14848" width="9.6640625" style="60"/>
    <col min="14849" max="14849" width="6" style="60" customWidth="1"/>
    <col min="14850" max="14850" width="27.21875" style="60" customWidth="1"/>
    <col min="14851" max="14851" width="10.88671875" style="60" customWidth="1"/>
    <col min="14852" max="14852" width="10.44140625" style="60" customWidth="1"/>
    <col min="14853" max="14853" width="11" style="60" customWidth="1"/>
    <col min="14854" max="14854" width="10.88671875" style="60" customWidth="1"/>
    <col min="14855" max="14855" width="8.88671875" style="60" customWidth="1"/>
    <col min="14856" max="14856" width="7" style="60" customWidth="1"/>
    <col min="14857" max="14857" width="7.33203125" style="60" customWidth="1"/>
    <col min="14858" max="15104" width="9.6640625" style="60"/>
    <col min="15105" max="15105" width="6" style="60" customWidth="1"/>
    <col min="15106" max="15106" width="27.21875" style="60" customWidth="1"/>
    <col min="15107" max="15107" width="10.88671875" style="60" customWidth="1"/>
    <col min="15108" max="15108" width="10.44140625" style="60" customWidth="1"/>
    <col min="15109" max="15109" width="11" style="60" customWidth="1"/>
    <col min="15110" max="15110" width="10.88671875" style="60" customWidth="1"/>
    <col min="15111" max="15111" width="8.88671875" style="60" customWidth="1"/>
    <col min="15112" max="15112" width="7" style="60" customWidth="1"/>
    <col min="15113" max="15113" width="7.33203125" style="60" customWidth="1"/>
    <col min="15114" max="15360" width="9.6640625" style="60"/>
    <col min="15361" max="15361" width="6" style="60" customWidth="1"/>
    <col min="15362" max="15362" width="27.21875" style="60" customWidth="1"/>
    <col min="15363" max="15363" width="10.88671875" style="60" customWidth="1"/>
    <col min="15364" max="15364" width="10.44140625" style="60" customWidth="1"/>
    <col min="15365" max="15365" width="11" style="60" customWidth="1"/>
    <col min="15366" max="15366" width="10.88671875" style="60" customWidth="1"/>
    <col min="15367" max="15367" width="8.88671875" style="60" customWidth="1"/>
    <col min="15368" max="15368" width="7" style="60" customWidth="1"/>
    <col min="15369" max="15369" width="7.33203125" style="60" customWidth="1"/>
    <col min="15370" max="15616" width="9.6640625" style="60"/>
    <col min="15617" max="15617" width="6" style="60" customWidth="1"/>
    <col min="15618" max="15618" width="27.21875" style="60" customWidth="1"/>
    <col min="15619" max="15619" width="10.88671875" style="60" customWidth="1"/>
    <col min="15620" max="15620" width="10.44140625" style="60" customWidth="1"/>
    <col min="15621" max="15621" width="11" style="60" customWidth="1"/>
    <col min="15622" max="15622" width="10.88671875" style="60" customWidth="1"/>
    <col min="15623" max="15623" width="8.88671875" style="60" customWidth="1"/>
    <col min="15624" max="15624" width="7" style="60" customWidth="1"/>
    <col min="15625" max="15625" width="7.33203125" style="60" customWidth="1"/>
    <col min="15626" max="15872" width="9.6640625" style="60"/>
    <col min="15873" max="15873" width="6" style="60" customWidth="1"/>
    <col min="15874" max="15874" width="27.21875" style="60" customWidth="1"/>
    <col min="15875" max="15875" width="10.88671875" style="60" customWidth="1"/>
    <col min="15876" max="15876" width="10.44140625" style="60" customWidth="1"/>
    <col min="15877" max="15877" width="11" style="60" customWidth="1"/>
    <col min="15878" max="15878" width="10.88671875" style="60" customWidth="1"/>
    <col min="15879" max="15879" width="8.88671875" style="60" customWidth="1"/>
    <col min="15880" max="15880" width="7" style="60" customWidth="1"/>
    <col min="15881" max="15881" width="7.33203125" style="60" customWidth="1"/>
    <col min="15882" max="16128" width="9.6640625" style="60"/>
    <col min="16129" max="16129" width="6" style="60" customWidth="1"/>
    <col min="16130" max="16130" width="27.21875" style="60" customWidth="1"/>
    <col min="16131" max="16131" width="10.88671875" style="60" customWidth="1"/>
    <col min="16132" max="16132" width="10.44140625" style="60" customWidth="1"/>
    <col min="16133" max="16133" width="11" style="60" customWidth="1"/>
    <col min="16134" max="16134" width="10.88671875" style="60" customWidth="1"/>
    <col min="16135" max="16135" width="8.88671875" style="60" customWidth="1"/>
    <col min="16136" max="16136" width="7" style="60" customWidth="1"/>
    <col min="16137" max="16137" width="7.33203125" style="60" customWidth="1"/>
    <col min="16138" max="16384" width="9.6640625" style="60"/>
  </cols>
  <sheetData>
    <row r="1" spans="1:9" s="58" customFormat="1">
      <c r="A1" s="386" t="s">
        <v>0</v>
      </c>
      <c r="B1" s="387" t="s">
        <v>69</v>
      </c>
      <c r="C1" s="387"/>
      <c r="D1" s="387"/>
      <c r="E1" s="387"/>
      <c r="F1" s="387"/>
      <c r="G1" s="387"/>
      <c r="H1" s="387"/>
      <c r="I1" s="387"/>
    </row>
    <row r="2" spans="1:9" s="58" customFormat="1" ht="12" customHeight="1">
      <c r="A2" s="386"/>
      <c r="B2" s="388" t="s">
        <v>142</v>
      </c>
      <c r="C2" s="388"/>
      <c r="D2" s="388"/>
      <c r="E2" s="388"/>
      <c r="F2" s="388"/>
      <c r="G2" s="388"/>
      <c r="H2" s="388"/>
      <c r="I2" s="388"/>
    </row>
    <row r="3" spans="1:9" ht="12" customHeight="1">
      <c r="A3" s="59"/>
      <c r="B3" s="385" t="s">
        <v>1</v>
      </c>
      <c r="C3" s="385"/>
      <c r="D3" s="385"/>
      <c r="E3" s="385"/>
      <c r="F3" s="385"/>
      <c r="G3" s="385"/>
      <c r="H3" s="385"/>
      <c r="I3" s="385"/>
    </row>
    <row r="4" spans="1:9" ht="12" customHeight="1">
      <c r="A4" s="59"/>
      <c r="B4" s="61"/>
      <c r="C4" s="389" t="s">
        <v>90</v>
      </c>
      <c r="D4" s="389" t="s">
        <v>91</v>
      </c>
      <c r="E4" s="389" t="s">
        <v>92</v>
      </c>
      <c r="F4" s="389" t="s">
        <v>93</v>
      </c>
      <c r="G4" s="391" t="s">
        <v>2</v>
      </c>
      <c r="H4" s="391"/>
      <c r="I4" s="391"/>
    </row>
    <row r="5" spans="1:9" ht="12" customHeight="1">
      <c r="A5" s="59"/>
      <c r="B5" s="61"/>
      <c r="C5" s="390"/>
      <c r="D5" s="390"/>
      <c r="E5" s="390" t="s">
        <v>4</v>
      </c>
      <c r="F5" s="390"/>
      <c r="G5" s="389" t="s">
        <v>94</v>
      </c>
      <c r="H5" s="389" t="s">
        <v>95</v>
      </c>
      <c r="I5" s="389" t="s">
        <v>96</v>
      </c>
    </row>
    <row r="6" spans="1:9" ht="12" customHeight="1">
      <c r="A6" s="59" t="s">
        <v>3</v>
      </c>
      <c r="B6" s="61"/>
      <c r="C6" s="390"/>
      <c r="D6" s="390"/>
      <c r="E6" s="390" t="s">
        <v>5</v>
      </c>
      <c r="F6" s="390" t="s">
        <v>6</v>
      </c>
      <c r="G6" s="389"/>
      <c r="H6" s="389"/>
      <c r="I6" s="389"/>
    </row>
    <row r="7" spans="1:9" ht="12" customHeight="1">
      <c r="A7" s="59" t="s">
        <v>98</v>
      </c>
      <c r="B7" s="59" t="s">
        <v>74</v>
      </c>
      <c r="C7" s="390"/>
      <c r="D7" s="390"/>
      <c r="E7" s="390" t="s">
        <v>7</v>
      </c>
      <c r="F7" s="390" t="s">
        <v>7</v>
      </c>
      <c r="G7" s="389"/>
      <c r="H7" s="389"/>
      <c r="I7" s="389"/>
    </row>
    <row r="8" spans="1:9" s="58" customFormat="1" ht="15" customHeight="1">
      <c r="A8" s="62"/>
      <c r="B8" s="63" t="s">
        <v>73</v>
      </c>
      <c r="C8" s="64"/>
      <c r="D8" s="64"/>
      <c r="E8" s="64"/>
      <c r="F8" s="64"/>
      <c r="G8" s="64"/>
      <c r="H8" s="64"/>
      <c r="I8" s="64"/>
    </row>
    <row r="9" spans="1:9" s="58" customFormat="1" ht="12" customHeight="1">
      <c r="A9" s="65">
        <v>183</v>
      </c>
      <c r="B9" s="66" t="s">
        <v>8</v>
      </c>
      <c r="C9" s="67">
        <v>329406440</v>
      </c>
      <c r="D9" s="67">
        <v>94897646</v>
      </c>
      <c r="E9" s="67">
        <v>34931777</v>
      </c>
      <c r="F9" s="68">
        <f>C9-D9-E9</f>
        <v>199577017</v>
      </c>
      <c r="G9" s="67">
        <v>1948130</v>
      </c>
      <c r="H9" s="69">
        <f>G9/C9</f>
        <v>5.9140616680111047E-3</v>
      </c>
      <c r="I9" s="69">
        <f t="shared" ref="I9:I28" si="0">G9/F9</f>
        <v>9.7612943077508771E-3</v>
      </c>
    </row>
    <row r="10" spans="1:9" s="58" customFormat="1" ht="12" customHeight="1">
      <c r="A10" s="70">
        <v>904</v>
      </c>
      <c r="B10" s="71" t="s">
        <v>9</v>
      </c>
      <c r="C10" s="67">
        <v>74697971</v>
      </c>
      <c r="D10" s="67">
        <v>7915803</v>
      </c>
      <c r="E10" s="67">
        <v>29632518</v>
      </c>
      <c r="F10" s="68">
        <f>C10-D10-E10</f>
        <v>37149650</v>
      </c>
      <c r="G10" s="67">
        <v>1540566</v>
      </c>
      <c r="H10" s="69">
        <f>G10/C10</f>
        <v>2.0623933680876016E-2</v>
      </c>
      <c r="I10" s="69">
        <f t="shared" si="0"/>
        <v>4.1469192845693031E-2</v>
      </c>
    </row>
    <row r="11" spans="1:9" s="58" customFormat="1" ht="12" customHeight="1">
      <c r="A11" s="72">
        <v>35</v>
      </c>
      <c r="B11" s="71" t="s">
        <v>129</v>
      </c>
      <c r="C11" s="67">
        <v>74606812</v>
      </c>
      <c r="D11" s="67">
        <v>23600273</v>
      </c>
      <c r="E11" s="67">
        <v>7098661</v>
      </c>
      <c r="F11" s="68">
        <f t="shared" ref="F11:F28" si="1">C11-D11-E11</f>
        <v>43907878</v>
      </c>
      <c r="G11" s="67">
        <v>1372514</v>
      </c>
      <c r="H11" s="69">
        <f t="shared" ref="H11:H28" si="2">G11/C11</f>
        <v>1.839663112799941E-2</v>
      </c>
      <c r="I11" s="69">
        <f t="shared" si="0"/>
        <v>3.1258946287497653E-2</v>
      </c>
    </row>
    <row r="12" spans="1:9" s="58" customFormat="1" ht="12" customHeight="1">
      <c r="A12" s="65">
        <v>164</v>
      </c>
      <c r="B12" s="66" t="s">
        <v>10</v>
      </c>
      <c r="C12" s="67">
        <v>668595444</v>
      </c>
      <c r="D12" s="67">
        <v>220769650</v>
      </c>
      <c r="E12" s="67">
        <v>48570594</v>
      </c>
      <c r="F12" s="68">
        <f t="shared" si="1"/>
        <v>399255200</v>
      </c>
      <c r="G12" s="67">
        <v>4230096</v>
      </c>
      <c r="H12" s="69">
        <f t="shared" si="2"/>
        <v>6.326839403350765E-3</v>
      </c>
      <c r="I12" s="69">
        <f t="shared" si="0"/>
        <v>1.0594967830099646E-2</v>
      </c>
    </row>
    <row r="13" spans="1:9" s="58" customFormat="1" ht="12" customHeight="1">
      <c r="A13" s="70">
        <v>29</v>
      </c>
      <c r="B13" s="66" t="s">
        <v>11</v>
      </c>
      <c r="C13" s="67">
        <v>1209718000</v>
      </c>
      <c r="D13" s="67">
        <v>314163000</v>
      </c>
      <c r="E13" s="67">
        <v>283630000</v>
      </c>
      <c r="F13" s="68">
        <f t="shared" si="1"/>
        <v>611925000</v>
      </c>
      <c r="G13" s="67">
        <v>120352000</v>
      </c>
      <c r="H13" s="69">
        <f t="shared" si="2"/>
        <v>9.9487649187661911E-2</v>
      </c>
      <c r="I13" s="69">
        <f t="shared" si="0"/>
        <v>0.19667769743024063</v>
      </c>
    </row>
    <row r="14" spans="1:9" s="58" customFormat="1" ht="12" customHeight="1">
      <c r="A14" s="65">
        <v>126</v>
      </c>
      <c r="B14" s="71" t="s">
        <v>12</v>
      </c>
      <c r="C14" s="67">
        <v>543767295</v>
      </c>
      <c r="D14" s="67">
        <v>207321084</v>
      </c>
      <c r="E14" s="67">
        <v>91548636</v>
      </c>
      <c r="F14" s="68">
        <f t="shared" si="1"/>
        <v>244897575</v>
      </c>
      <c r="G14" s="67">
        <v>11074643</v>
      </c>
      <c r="H14" s="69">
        <f t="shared" si="2"/>
        <v>2.0366511744697703E-2</v>
      </c>
      <c r="I14" s="69">
        <f t="shared" si="0"/>
        <v>4.5221529857941631E-2</v>
      </c>
    </row>
    <row r="15" spans="1:9" s="58" customFormat="1" ht="12" customHeight="1">
      <c r="A15" s="73">
        <v>148</v>
      </c>
      <c r="B15" s="71" t="s">
        <v>109</v>
      </c>
      <c r="C15" s="67">
        <v>45458893</v>
      </c>
      <c r="D15" s="67">
        <v>25530604</v>
      </c>
      <c r="E15" s="67">
        <v>4212199</v>
      </c>
      <c r="F15" s="68">
        <f t="shared" si="1"/>
        <v>15716090</v>
      </c>
      <c r="G15" s="67">
        <v>0</v>
      </c>
      <c r="H15" s="69">
        <f t="shared" si="2"/>
        <v>0</v>
      </c>
      <c r="I15" s="69">
        <f t="shared" si="0"/>
        <v>0</v>
      </c>
    </row>
    <row r="16" spans="1:9" s="58" customFormat="1" ht="12" customHeight="1">
      <c r="A16" s="74">
        <v>919</v>
      </c>
      <c r="B16" s="75" t="s">
        <v>99</v>
      </c>
      <c r="C16" s="67">
        <v>11161284</v>
      </c>
      <c r="D16" s="67">
        <v>5234870</v>
      </c>
      <c r="E16" s="67">
        <v>4512132</v>
      </c>
      <c r="F16" s="68">
        <f>C16-D16-E16</f>
        <v>1414282</v>
      </c>
      <c r="G16" s="67">
        <v>269374</v>
      </c>
      <c r="H16" s="69">
        <f>G16/C16</f>
        <v>2.4134678411551931E-2</v>
      </c>
      <c r="I16" s="69">
        <f>G16/F16</f>
        <v>0.19046696486273601</v>
      </c>
    </row>
    <row r="17" spans="1:9" s="58" customFormat="1" ht="12" customHeight="1">
      <c r="A17" s="65">
        <v>130</v>
      </c>
      <c r="B17" s="66" t="s">
        <v>13</v>
      </c>
      <c r="C17" s="67">
        <v>505904637</v>
      </c>
      <c r="D17" s="67">
        <v>231099895</v>
      </c>
      <c r="E17" s="67">
        <v>28331664</v>
      </c>
      <c r="F17" s="68">
        <f>C17-D17-E17</f>
        <v>246473078</v>
      </c>
      <c r="G17" s="67">
        <v>6872998</v>
      </c>
      <c r="H17" s="69">
        <f t="shared" si="2"/>
        <v>1.3585560394853625E-2</v>
      </c>
      <c r="I17" s="69">
        <f t="shared" si="0"/>
        <v>2.7885390387342831E-2</v>
      </c>
    </row>
    <row r="18" spans="1:9" s="58" customFormat="1" ht="12" customHeight="1">
      <c r="A18" s="70">
        <v>131</v>
      </c>
      <c r="B18" s="66" t="s">
        <v>14</v>
      </c>
      <c r="C18" s="67">
        <v>683000329</v>
      </c>
      <c r="D18" s="67">
        <v>226435118</v>
      </c>
      <c r="E18" s="67">
        <v>19677074</v>
      </c>
      <c r="F18" s="68">
        <f t="shared" si="1"/>
        <v>436888137</v>
      </c>
      <c r="G18" s="67">
        <v>5884487</v>
      </c>
      <c r="H18" s="69">
        <f t="shared" si="2"/>
        <v>8.6156429948074011E-3</v>
      </c>
      <c r="I18" s="69">
        <f t="shared" si="0"/>
        <v>1.3469093119367533E-2</v>
      </c>
    </row>
    <row r="19" spans="1:9" s="58" customFormat="1" ht="12" customHeight="1">
      <c r="A19" s="72">
        <v>202</v>
      </c>
      <c r="B19" s="66" t="s">
        <v>15</v>
      </c>
      <c r="C19" s="67">
        <v>39748890</v>
      </c>
      <c r="D19" s="67">
        <v>20990360</v>
      </c>
      <c r="E19" s="67">
        <v>1441706</v>
      </c>
      <c r="F19" s="68">
        <f t="shared" si="1"/>
        <v>17316824</v>
      </c>
      <c r="G19" s="67">
        <v>49408</v>
      </c>
      <c r="H19" s="69">
        <f t="shared" si="2"/>
        <v>1.2430032637389371E-3</v>
      </c>
      <c r="I19" s="69">
        <f t="shared" si="0"/>
        <v>2.8531790817992952E-3</v>
      </c>
    </row>
    <row r="20" spans="1:9" s="58" customFormat="1" ht="12" customHeight="1">
      <c r="A20" s="72">
        <v>201</v>
      </c>
      <c r="B20" s="66" t="s">
        <v>16</v>
      </c>
      <c r="C20" s="67">
        <v>523450278</v>
      </c>
      <c r="D20" s="67">
        <v>125821140</v>
      </c>
      <c r="E20" s="67">
        <v>71758705</v>
      </c>
      <c r="F20" s="68">
        <f t="shared" si="1"/>
        <v>325870433</v>
      </c>
      <c r="G20" s="67">
        <v>10877734</v>
      </c>
      <c r="H20" s="69">
        <f t="shared" si="2"/>
        <v>2.0780835271616761E-2</v>
      </c>
      <c r="I20" s="69">
        <f t="shared" si="0"/>
        <v>3.3380549133771829E-2</v>
      </c>
    </row>
    <row r="21" spans="1:9" s="58" customFormat="1" ht="12" customHeight="1">
      <c r="A21" s="76">
        <v>204</v>
      </c>
      <c r="B21" s="71" t="s">
        <v>66</v>
      </c>
      <c r="C21" s="67">
        <v>305399312</v>
      </c>
      <c r="D21" s="67">
        <v>76165897</v>
      </c>
      <c r="E21" s="67">
        <v>33148614</v>
      </c>
      <c r="F21" s="68">
        <f t="shared" si="1"/>
        <v>196084801</v>
      </c>
      <c r="G21" s="67">
        <v>2102330</v>
      </c>
      <c r="H21" s="69">
        <f t="shared" si="2"/>
        <v>6.8838727442843747E-3</v>
      </c>
      <c r="I21" s="69">
        <f t="shared" si="0"/>
        <v>1.0721534709872796E-2</v>
      </c>
    </row>
    <row r="22" spans="1:9" s="58" customFormat="1" ht="12" customHeight="1">
      <c r="A22" s="72">
        <v>14</v>
      </c>
      <c r="B22" s="66" t="s">
        <v>80</v>
      </c>
      <c r="C22" s="67">
        <v>868424000</v>
      </c>
      <c r="D22" s="67">
        <v>8651214</v>
      </c>
      <c r="E22" s="67">
        <v>382117202</v>
      </c>
      <c r="F22" s="68">
        <f>C22-D22-E22</f>
        <v>477655584</v>
      </c>
      <c r="G22" s="67">
        <v>14261000</v>
      </c>
      <c r="H22" s="69">
        <f>G22/C22</f>
        <v>1.6421701841496779E-2</v>
      </c>
      <c r="I22" s="69">
        <f>G22/F22</f>
        <v>2.9856240516597833E-2</v>
      </c>
    </row>
    <row r="23" spans="1:9" s="58" customFormat="1" ht="12" customHeight="1">
      <c r="A23" s="77">
        <v>195</v>
      </c>
      <c r="B23" s="71" t="s">
        <v>70</v>
      </c>
      <c r="C23" s="67">
        <v>14902617</v>
      </c>
      <c r="D23" s="67">
        <v>2424446</v>
      </c>
      <c r="E23" s="67">
        <v>981345</v>
      </c>
      <c r="F23" s="68">
        <f t="shared" si="1"/>
        <v>11496826</v>
      </c>
      <c r="G23" s="67">
        <v>249675</v>
      </c>
      <c r="H23" s="69">
        <f t="shared" si="2"/>
        <v>1.6753768817919699E-2</v>
      </c>
      <c r="I23" s="69">
        <f t="shared" si="0"/>
        <v>2.1716863419521178E-2</v>
      </c>
    </row>
    <row r="24" spans="1:9" s="58" customFormat="1" ht="12" customHeight="1">
      <c r="A24" s="73">
        <v>1</v>
      </c>
      <c r="B24" s="71" t="s">
        <v>143</v>
      </c>
      <c r="C24" s="67">
        <v>2273673555</v>
      </c>
      <c r="D24" s="67">
        <v>624252375</v>
      </c>
      <c r="E24" s="67">
        <v>212343064</v>
      </c>
      <c r="F24" s="68">
        <f t="shared" si="1"/>
        <v>1437078116</v>
      </c>
      <c r="G24" s="67">
        <v>35341645</v>
      </c>
      <c r="H24" s="69">
        <f t="shared" si="2"/>
        <v>1.5543851896540178E-2</v>
      </c>
      <c r="I24" s="69">
        <f t="shared" si="0"/>
        <v>2.459270975357334E-2</v>
      </c>
    </row>
    <row r="25" spans="1:9" s="58" customFormat="1" ht="12" customHeight="1">
      <c r="A25" s="73">
        <v>3</v>
      </c>
      <c r="B25" s="71" t="s">
        <v>81</v>
      </c>
      <c r="C25" s="67">
        <v>883232669</v>
      </c>
      <c r="D25" s="67">
        <v>362250733</v>
      </c>
      <c r="E25" s="67">
        <v>96974003</v>
      </c>
      <c r="F25" s="68">
        <f t="shared" si="1"/>
        <v>424007933</v>
      </c>
      <c r="G25" s="67">
        <v>18002432</v>
      </c>
      <c r="H25" s="69">
        <f t="shared" si="2"/>
        <v>2.0382434472654226E-2</v>
      </c>
      <c r="I25" s="69">
        <f t="shared" si="0"/>
        <v>4.24577716568336E-2</v>
      </c>
    </row>
    <row r="26" spans="1:9" s="58" customFormat="1" ht="12" customHeight="1">
      <c r="A26" s="78">
        <v>128</v>
      </c>
      <c r="B26" s="66" t="s">
        <v>17</v>
      </c>
      <c r="C26" s="67">
        <v>1134024199</v>
      </c>
      <c r="D26" s="67">
        <v>314210481</v>
      </c>
      <c r="E26" s="67">
        <v>183699620</v>
      </c>
      <c r="F26" s="68">
        <f t="shared" si="1"/>
        <v>636114098</v>
      </c>
      <c r="G26" s="67">
        <v>17956619</v>
      </c>
      <c r="H26" s="69">
        <f t="shared" si="2"/>
        <v>1.5834423124157688E-2</v>
      </c>
      <c r="I26" s="69">
        <f t="shared" si="0"/>
        <v>2.8228613477451966E-2</v>
      </c>
    </row>
    <row r="27" spans="1:9" s="58" customFormat="1" ht="12" customHeight="1">
      <c r="A27" s="73">
        <v>155</v>
      </c>
      <c r="B27" s="66" t="s">
        <v>18</v>
      </c>
      <c r="C27" s="67">
        <v>804431604</v>
      </c>
      <c r="D27" s="67">
        <v>245471735</v>
      </c>
      <c r="E27" s="67">
        <v>115112336</v>
      </c>
      <c r="F27" s="68">
        <f t="shared" si="1"/>
        <v>443847533</v>
      </c>
      <c r="G27" s="67">
        <v>8874603</v>
      </c>
      <c r="H27" s="69">
        <f t="shared" si="2"/>
        <v>1.1032141148944715E-2</v>
      </c>
      <c r="I27" s="69">
        <f t="shared" si="0"/>
        <v>1.9994710661149488E-2</v>
      </c>
    </row>
    <row r="28" spans="1:9" s="58" customFormat="1" ht="12" customHeight="1">
      <c r="A28" s="73">
        <v>10</v>
      </c>
      <c r="B28" s="66" t="s">
        <v>19</v>
      </c>
      <c r="C28" s="67">
        <v>1264091812</v>
      </c>
      <c r="D28" s="67">
        <v>474531044</v>
      </c>
      <c r="E28" s="67">
        <v>36387557</v>
      </c>
      <c r="F28" s="68">
        <f t="shared" si="1"/>
        <v>753173211</v>
      </c>
      <c r="G28" s="67">
        <v>9970153</v>
      </c>
      <c r="H28" s="69">
        <f t="shared" si="2"/>
        <v>7.8872063764305125E-3</v>
      </c>
      <c r="I28" s="69">
        <f t="shared" si="0"/>
        <v>1.3237530032118999E-2</v>
      </c>
    </row>
    <row r="29" spans="1:9" s="58" customFormat="1" ht="12" customHeight="1">
      <c r="A29" s="74"/>
      <c r="B29" s="79"/>
      <c r="C29" s="67"/>
      <c r="D29" s="67"/>
      <c r="E29" s="67"/>
      <c r="F29" s="68"/>
      <c r="G29" s="67"/>
      <c r="H29" s="69"/>
      <c r="I29" s="69"/>
    </row>
    <row r="30" spans="1:9" s="58" customFormat="1" ht="12" customHeight="1">
      <c r="A30" s="80"/>
      <c r="B30" s="81" t="s">
        <v>20</v>
      </c>
      <c r="C30" s="82">
        <f>SUM(C9:C28)</f>
        <v>12257696041</v>
      </c>
      <c r="D30" s="82">
        <f>SUM(D9:D28)</f>
        <v>3611737368</v>
      </c>
      <c r="E30" s="82">
        <f>SUM(E9:E28)</f>
        <v>1686109407</v>
      </c>
      <c r="F30" s="82">
        <f>SUM(F9:F28)</f>
        <v>6959849266</v>
      </c>
      <c r="G30" s="82">
        <f>SUM(G9:G28)</f>
        <v>271230407</v>
      </c>
      <c r="H30" s="83">
        <f>G30/C30</f>
        <v>2.2127356241562722E-2</v>
      </c>
      <c r="I30" s="83">
        <f>G30/F30</f>
        <v>3.8970730059486321E-2</v>
      </c>
    </row>
    <row r="31" spans="1:9" s="58" customFormat="1" ht="12" customHeight="1">
      <c r="A31" s="80"/>
      <c r="B31" s="79"/>
      <c r="C31" s="68"/>
      <c r="D31" s="68"/>
      <c r="E31" s="68"/>
      <c r="F31" s="68"/>
      <c r="G31" s="68"/>
      <c r="H31" s="79"/>
      <c r="I31" s="79"/>
    </row>
    <row r="32" spans="1:9" s="58" customFormat="1" ht="12" customHeight="1">
      <c r="A32" s="80"/>
      <c r="B32" s="84" t="s">
        <v>144</v>
      </c>
      <c r="C32" s="85"/>
      <c r="D32" s="68"/>
      <c r="E32" s="68"/>
      <c r="F32" s="68"/>
      <c r="G32" s="68"/>
      <c r="H32" s="79"/>
      <c r="I32" s="79"/>
    </row>
    <row r="33" spans="1:9" s="58" customFormat="1" ht="12" customHeight="1">
      <c r="A33" s="73">
        <v>106</v>
      </c>
      <c r="B33" s="66" t="s">
        <v>21</v>
      </c>
      <c r="C33" s="67">
        <v>74056653</v>
      </c>
      <c r="D33" s="67">
        <v>24661752</v>
      </c>
      <c r="E33" s="67">
        <v>13051177</v>
      </c>
      <c r="F33" s="68">
        <f t="shared" ref="F33:F48" si="3">C33-D33-E33</f>
        <v>36343724</v>
      </c>
      <c r="G33" s="67">
        <v>771191</v>
      </c>
      <c r="H33" s="69">
        <f t="shared" ref="H33:H50" si="4">G33/C33</f>
        <v>1.0413527600281908E-2</v>
      </c>
      <c r="I33" s="69">
        <f t="shared" ref="I33:I50" si="5">G33/F33</f>
        <v>2.1219372015922198E-2</v>
      </c>
    </row>
    <row r="34" spans="1:9" s="91" customFormat="1" ht="12" customHeight="1">
      <c r="A34" s="86">
        <v>54</v>
      </c>
      <c r="B34" s="87" t="s">
        <v>130</v>
      </c>
      <c r="C34" s="88">
        <v>26514515</v>
      </c>
      <c r="D34" s="88">
        <v>5104429</v>
      </c>
      <c r="E34" s="88">
        <v>6687883</v>
      </c>
      <c r="F34" s="89">
        <f>C34-D34-E34</f>
        <v>14722203</v>
      </c>
      <c r="G34" s="88">
        <v>597153</v>
      </c>
      <c r="H34" s="90">
        <f t="shared" si="4"/>
        <v>2.2521739507586694E-2</v>
      </c>
      <c r="I34" s="90">
        <f t="shared" si="5"/>
        <v>4.0561388808454821E-2</v>
      </c>
    </row>
    <row r="35" spans="1:9" s="58" customFormat="1" ht="12" customHeight="1">
      <c r="A35" s="70">
        <v>81</v>
      </c>
      <c r="B35" s="66" t="s">
        <v>131</v>
      </c>
      <c r="C35" s="67">
        <v>760210339</v>
      </c>
      <c r="D35" s="67">
        <v>321568974</v>
      </c>
      <c r="E35" s="67">
        <v>104148816</v>
      </c>
      <c r="F35" s="68">
        <f t="shared" si="3"/>
        <v>334492549</v>
      </c>
      <c r="G35" s="67">
        <v>8394723</v>
      </c>
      <c r="H35" s="69">
        <f t="shared" si="4"/>
        <v>1.1042631978726614E-2</v>
      </c>
      <c r="I35" s="69">
        <f t="shared" si="5"/>
        <v>2.5096890872747062E-2</v>
      </c>
    </row>
    <row r="36" spans="1:9" s="58" customFormat="1" ht="12" customHeight="1">
      <c r="A36" s="70">
        <v>142</v>
      </c>
      <c r="B36" s="66" t="s">
        <v>22</v>
      </c>
      <c r="C36" s="67">
        <v>554179130</v>
      </c>
      <c r="D36" s="67">
        <v>271355643</v>
      </c>
      <c r="E36" s="67">
        <v>67949343</v>
      </c>
      <c r="F36" s="68">
        <f t="shared" si="3"/>
        <v>214874144</v>
      </c>
      <c r="G36" s="67">
        <v>13064088</v>
      </c>
      <c r="H36" s="69">
        <f t="shared" si="4"/>
        <v>2.3573763956069582E-2</v>
      </c>
      <c r="I36" s="69">
        <f t="shared" si="5"/>
        <v>6.0798790197856473E-2</v>
      </c>
    </row>
    <row r="37" spans="1:9" s="58" customFormat="1" ht="12" customHeight="1">
      <c r="A37" s="65">
        <v>134</v>
      </c>
      <c r="B37" s="66" t="s">
        <v>23</v>
      </c>
      <c r="C37" s="67">
        <v>118743127</v>
      </c>
      <c r="D37" s="67">
        <v>46486572</v>
      </c>
      <c r="E37" s="67">
        <v>5668564</v>
      </c>
      <c r="F37" s="68">
        <f t="shared" si="3"/>
        <v>66587991</v>
      </c>
      <c r="G37" s="67">
        <v>1057611</v>
      </c>
      <c r="H37" s="69">
        <f t="shared" si="4"/>
        <v>8.9067133965572594E-3</v>
      </c>
      <c r="I37" s="69">
        <f t="shared" si="5"/>
        <v>1.5882908976785317E-2</v>
      </c>
    </row>
    <row r="38" spans="1:9" s="58" customFormat="1" ht="12" customHeight="1">
      <c r="A38" s="65">
        <v>85</v>
      </c>
      <c r="B38" s="66" t="s">
        <v>101</v>
      </c>
      <c r="C38" s="67">
        <v>77777161</v>
      </c>
      <c r="D38" s="67">
        <v>39260923</v>
      </c>
      <c r="E38" s="67">
        <v>10244651</v>
      </c>
      <c r="F38" s="68">
        <v>28271587</v>
      </c>
      <c r="G38" s="67">
        <v>2830119</v>
      </c>
      <c r="H38" s="69">
        <f t="shared" si="4"/>
        <v>3.6387532838849698E-2</v>
      </c>
      <c r="I38" s="69">
        <f t="shared" si="5"/>
        <v>0.10010470936774792</v>
      </c>
    </row>
    <row r="39" spans="1:9" s="58" customFormat="1" ht="12" customHeight="1">
      <c r="A39" s="65">
        <v>175</v>
      </c>
      <c r="B39" s="66" t="s">
        <v>24</v>
      </c>
      <c r="C39" s="67">
        <v>380928115</v>
      </c>
      <c r="D39" s="67">
        <v>0</v>
      </c>
      <c r="E39" s="67">
        <v>177554018</v>
      </c>
      <c r="F39" s="68">
        <f t="shared" si="3"/>
        <v>203374097</v>
      </c>
      <c r="G39" s="67">
        <v>1651799</v>
      </c>
      <c r="H39" s="69">
        <f t="shared" si="4"/>
        <v>4.336248585904456E-3</v>
      </c>
      <c r="I39" s="69">
        <f t="shared" si="5"/>
        <v>8.1219733700895053E-3</v>
      </c>
    </row>
    <row r="40" spans="1:9" s="58" customFormat="1" ht="12" customHeight="1">
      <c r="A40" s="73">
        <v>38</v>
      </c>
      <c r="B40" s="66" t="s">
        <v>132</v>
      </c>
      <c r="C40" s="67">
        <v>209109599</v>
      </c>
      <c r="D40" s="67">
        <v>111207019</v>
      </c>
      <c r="E40" s="67">
        <v>23177561</v>
      </c>
      <c r="F40" s="68">
        <f t="shared" si="3"/>
        <v>74725019</v>
      </c>
      <c r="G40" s="67">
        <v>2293979</v>
      </c>
      <c r="H40" s="69">
        <f t="shared" si="4"/>
        <v>1.097022332293794E-2</v>
      </c>
      <c r="I40" s="69">
        <f t="shared" si="5"/>
        <v>3.0698941675745845E-2</v>
      </c>
    </row>
    <row r="41" spans="1:9" s="58" customFormat="1" ht="12" customHeight="1">
      <c r="A41" s="70">
        <v>145</v>
      </c>
      <c r="B41" s="66" t="s">
        <v>83</v>
      </c>
      <c r="C41" s="67">
        <v>557645285</v>
      </c>
      <c r="D41" s="67">
        <v>263765505</v>
      </c>
      <c r="E41" s="67">
        <v>76193410</v>
      </c>
      <c r="F41" s="68">
        <f>C41-D41-E41</f>
        <v>217686370</v>
      </c>
      <c r="G41" s="67">
        <v>13292795</v>
      </c>
      <c r="H41" s="69">
        <f>G41/C41</f>
        <v>2.3837366436264228E-2</v>
      </c>
      <c r="I41" s="69">
        <f>G41/F41</f>
        <v>6.1063974744950726E-2</v>
      </c>
    </row>
    <row r="42" spans="1:9" s="58" customFormat="1" ht="12" customHeight="1">
      <c r="A42" s="65">
        <v>84</v>
      </c>
      <c r="B42" s="66" t="s">
        <v>82</v>
      </c>
      <c r="C42" s="67">
        <v>1240860379</v>
      </c>
      <c r="D42" s="67">
        <v>522363643</v>
      </c>
      <c r="E42" s="67">
        <v>160352941</v>
      </c>
      <c r="F42" s="68">
        <f t="shared" si="3"/>
        <v>558143795</v>
      </c>
      <c r="G42" s="67">
        <v>45069711</v>
      </c>
      <c r="H42" s="69">
        <f t="shared" si="4"/>
        <v>3.6321339421217833E-2</v>
      </c>
      <c r="I42" s="69">
        <f t="shared" si="5"/>
        <v>8.0749282539278253E-2</v>
      </c>
    </row>
    <row r="43" spans="1:9" s="58" customFormat="1" ht="12" customHeight="1">
      <c r="A43" s="65">
        <v>132</v>
      </c>
      <c r="B43" s="66" t="s">
        <v>25</v>
      </c>
      <c r="C43" s="67">
        <v>422993177</v>
      </c>
      <c r="D43" s="67">
        <v>142213878</v>
      </c>
      <c r="E43" s="67">
        <v>75847198</v>
      </c>
      <c r="F43" s="68">
        <f t="shared" si="3"/>
        <v>204932101</v>
      </c>
      <c r="G43" s="67">
        <v>15007075</v>
      </c>
      <c r="H43" s="69">
        <f t="shared" si="4"/>
        <v>3.5478290941794555E-2</v>
      </c>
      <c r="I43" s="69">
        <f t="shared" si="5"/>
        <v>7.3229498584021252E-2</v>
      </c>
    </row>
    <row r="44" spans="1:9" s="58" customFormat="1" ht="12" customHeight="1">
      <c r="A44" s="70">
        <v>32</v>
      </c>
      <c r="B44" s="66" t="s">
        <v>26</v>
      </c>
      <c r="C44" s="67">
        <v>1534112958</v>
      </c>
      <c r="D44" s="67">
        <v>528488871</v>
      </c>
      <c r="E44" s="67">
        <v>210731560</v>
      </c>
      <c r="F44" s="68">
        <f t="shared" si="3"/>
        <v>794892527</v>
      </c>
      <c r="G44" s="67">
        <v>29139138</v>
      </c>
      <c r="H44" s="69">
        <f t="shared" si="4"/>
        <v>1.8994128071239458E-2</v>
      </c>
      <c r="I44" s="69">
        <f t="shared" si="5"/>
        <v>3.6657959422481776E-2</v>
      </c>
    </row>
    <row r="45" spans="1:9" s="58" customFormat="1" ht="12" customHeight="1">
      <c r="A45" s="70">
        <v>207</v>
      </c>
      <c r="B45" s="71" t="s">
        <v>75</v>
      </c>
      <c r="C45" s="67">
        <v>376791171</v>
      </c>
      <c r="D45" s="67">
        <v>143582692</v>
      </c>
      <c r="E45" s="67">
        <v>59674687</v>
      </c>
      <c r="F45" s="68">
        <f t="shared" si="3"/>
        <v>173533792</v>
      </c>
      <c r="G45" s="67">
        <v>4645113</v>
      </c>
      <c r="H45" s="69">
        <f t="shared" si="4"/>
        <v>1.2328083451828016E-2</v>
      </c>
      <c r="I45" s="69">
        <f t="shared" si="5"/>
        <v>2.6767772123598845E-2</v>
      </c>
    </row>
    <row r="46" spans="1:9" s="58" customFormat="1" ht="12" customHeight="1">
      <c r="A46" s="65">
        <v>138</v>
      </c>
      <c r="B46" s="66" t="s">
        <v>145</v>
      </c>
      <c r="C46" s="67">
        <v>354839825</v>
      </c>
      <c r="D46" s="67">
        <v>145825491</v>
      </c>
      <c r="E46" s="67">
        <v>46581130</v>
      </c>
      <c r="F46" s="68">
        <f t="shared" si="3"/>
        <v>162433204</v>
      </c>
      <c r="G46" s="67">
        <v>6635068</v>
      </c>
      <c r="H46" s="69">
        <f t="shared" si="4"/>
        <v>1.8698769226368546E-2</v>
      </c>
      <c r="I46" s="69">
        <f t="shared" si="5"/>
        <v>4.0847978348072231E-2</v>
      </c>
    </row>
    <row r="47" spans="1:9" s="58" customFormat="1" ht="12" customHeight="1">
      <c r="A47" s="65">
        <v>176</v>
      </c>
      <c r="B47" s="66" t="s">
        <v>65</v>
      </c>
      <c r="C47" s="67">
        <v>1646148068</v>
      </c>
      <c r="D47" s="67">
        <v>568250313</v>
      </c>
      <c r="E47" s="67">
        <v>320669644</v>
      </c>
      <c r="F47" s="68">
        <f t="shared" si="3"/>
        <v>757228111</v>
      </c>
      <c r="G47" s="67">
        <v>21813947</v>
      </c>
      <c r="H47" s="69">
        <f t="shared" si="4"/>
        <v>1.3251509644878433E-2</v>
      </c>
      <c r="I47" s="69">
        <f t="shared" si="5"/>
        <v>2.8807629673431392E-2</v>
      </c>
    </row>
    <row r="48" spans="1:9" s="58" customFormat="1" ht="12" customHeight="1">
      <c r="A48" s="65">
        <v>206</v>
      </c>
      <c r="B48" s="71" t="s">
        <v>76</v>
      </c>
      <c r="C48" s="67">
        <v>81479239</v>
      </c>
      <c r="D48" s="67">
        <v>28901651</v>
      </c>
      <c r="E48" s="67">
        <v>12213129</v>
      </c>
      <c r="F48" s="68">
        <f t="shared" si="3"/>
        <v>40364459</v>
      </c>
      <c r="G48" s="67">
        <v>2766017</v>
      </c>
      <c r="H48" s="69">
        <f t="shared" si="4"/>
        <v>3.3947506554399702E-2</v>
      </c>
      <c r="I48" s="69">
        <f t="shared" si="5"/>
        <v>6.852605159405209E-2</v>
      </c>
    </row>
    <row r="49" spans="1:9" s="58" customFormat="1" ht="12" customHeight="1">
      <c r="A49" s="73">
        <v>104</v>
      </c>
      <c r="B49" s="66" t="s">
        <v>27</v>
      </c>
      <c r="C49" s="67">
        <v>88118789</v>
      </c>
      <c r="D49" s="67">
        <v>24481339</v>
      </c>
      <c r="E49" s="67">
        <v>12146007</v>
      </c>
      <c r="F49" s="68">
        <f>C49-D49-E49</f>
        <v>51491443</v>
      </c>
      <c r="G49" s="67">
        <v>4468446</v>
      </c>
      <c r="H49" s="69">
        <f t="shared" si="4"/>
        <v>5.0709344178572403E-2</v>
      </c>
      <c r="I49" s="69">
        <f t="shared" si="5"/>
        <v>8.6780360767904685E-2</v>
      </c>
    </row>
    <row r="50" spans="1:9" s="58" customFormat="1" ht="12" customHeight="1">
      <c r="A50" s="65">
        <v>156</v>
      </c>
      <c r="B50" s="66" t="s">
        <v>28</v>
      </c>
      <c r="C50" s="67">
        <v>134780031</v>
      </c>
      <c r="D50" s="67">
        <v>63786099</v>
      </c>
      <c r="E50" s="67">
        <v>9566984</v>
      </c>
      <c r="F50" s="68">
        <f>C50-D50-E50</f>
        <v>61426948</v>
      </c>
      <c r="G50" s="67">
        <v>1086114</v>
      </c>
      <c r="H50" s="69">
        <f t="shared" si="4"/>
        <v>8.0584192772592544E-3</v>
      </c>
      <c r="I50" s="69">
        <f t="shared" si="5"/>
        <v>1.7681392863601167E-2</v>
      </c>
    </row>
    <row r="51" spans="1:9" s="58" customFormat="1" ht="12" customHeight="1">
      <c r="A51" s="65"/>
      <c r="B51" s="66"/>
      <c r="C51" s="92"/>
      <c r="D51" s="92"/>
      <c r="E51" s="92"/>
      <c r="F51" s="68"/>
      <c r="G51" s="25"/>
      <c r="H51" s="69"/>
      <c r="I51" s="69"/>
    </row>
    <row r="52" spans="1:9" s="58" customFormat="1" ht="12" customHeight="1">
      <c r="A52" s="80"/>
      <c r="B52" s="81" t="s">
        <v>29</v>
      </c>
      <c r="C52" s="82">
        <f>SUM(C33:C50)</f>
        <v>8639287561</v>
      </c>
      <c r="D52" s="82">
        <f>SUM(D33:D50)</f>
        <v>3251304794</v>
      </c>
      <c r="E52" s="82">
        <f>SUM(E33:E50)</f>
        <v>1392458703</v>
      </c>
      <c r="F52" s="82">
        <f>SUM(F33:F50)</f>
        <v>3995524064</v>
      </c>
      <c r="G52" s="82">
        <f>SUM(G33:G50)</f>
        <v>174584087</v>
      </c>
      <c r="H52" s="83">
        <f>G52/C52</f>
        <v>2.0208157879605507E-2</v>
      </c>
      <c r="I52" s="83">
        <f>G52/F52</f>
        <v>4.3694915661506573E-2</v>
      </c>
    </row>
    <row r="53" spans="1:9" s="58" customFormat="1" ht="12.75" customHeight="1">
      <c r="A53" s="80"/>
      <c r="B53" s="71"/>
      <c r="C53" s="68"/>
      <c r="D53" s="68"/>
      <c r="E53" s="68"/>
      <c r="F53" s="68"/>
      <c r="G53" s="68"/>
      <c r="H53" s="69"/>
      <c r="I53" s="69"/>
    </row>
    <row r="54" spans="1:9" s="58" customFormat="1">
      <c r="A54" s="386" t="s">
        <v>0</v>
      </c>
      <c r="B54" s="387" t="s">
        <v>69</v>
      </c>
      <c r="C54" s="387"/>
      <c r="D54" s="387"/>
      <c r="E54" s="387"/>
      <c r="F54" s="387"/>
      <c r="G54" s="387"/>
      <c r="H54" s="387"/>
      <c r="I54" s="387"/>
    </row>
    <row r="55" spans="1:9" s="58" customFormat="1" ht="12" customHeight="1">
      <c r="A55" s="386"/>
      <c r="B55" s="388" t="s">
        <v>142</v>
      </c>
      <c r="C55" s="388"/>
      <c r="D55" s="388"/>
      <c r="E55" s="388"/>
      <c r="F55" s="388"/>
      <c r="G55" s="388"/>
      <c r="H55" s="388"/>
      <c r="I55" s="388"/>
    </row>
    <row r="56" spans="1:9" ht="12" customHeight="1">
      <c r="A56" s="59"/>
      <c r="B56" s="385" t="s">
        <v>1</v>
      </c>
      <c r="C56" s="385"/>
      <c r="D56" s="385"/>
      <c r="E56" s="385"/>
      <c r="F56" s="385"/>
      <c r="G56" s="385"/>
      <c r="H56" s="385"/>
      <c r="I56" s="385"/>
    </row>
    <row r="57" spans="1:9" ht="12" customHeight="1">
      <c r="A57" s="59"/>
      <c r="B57" s="61"/>
      <c r="C57" s="389" t="s">
        <v>90</v>
      </c>
      <c r="D57" s="389" t="s">
        <v>91</v>
      </c>
      <c r="E57" s="389" t="s">
        <v>92</v>
      </c>
      <c r="F57" s="389" t="s">
        <v>93</v>
      </c>
      <c r="G57" s="391" t="s">
        <v>2</v>
      </c>
      <c r="H57" s="391"/>
      <c r="I57" s="391"/>
    </row>
    <row r="58" spans="1:9" ht="12" customHeight="1">
      <c r="A58" s="59"/>
      <c r="B58" s="61"/>
      <c r="C58" s="390"/>
      <c r="D58" s="390"/>
      <c r="E58" s="390" t="s">
        <v>4</v>
      </c>
      <c r="F58" s="390"/>
      <c r="G58" s="389" t="s">
        <v>94</v>
      </c>
      <c r="H58" s="389" t="s">
        <v>95</v>
      </c>
      <c r="I58" s="389" t="s">
        <v>96</v>
      </c>
    </row>
    <row r="59" spans="1:9" ht="12" customHeight="1">
      <c r="A59" s="59" t="s">
        <v>3</v>
      </c>
      <c r="B59" s="61"/>
      <c r="C59" s="390"/>
      <c r="D59" s="390"/>
      <c r="E59" s="390" t="s">
        <v>5</v>
      </c>
      <c r="F59" s="390" t="s">
        <v>6</v>
      </c>
      <c r="G59" s="389"/>
      <c r="H59" s="389"/>
      <c r="I59" s="389"/>
    </row>
    <row r="60" spans="1:9" ht="12" customHeight="1">
      <c r="A60" s="59" t="s">
        <v>98</v>
      </c>
      <c r="B60" s="59" t="s">
        <v>74</v>
      </c>
      <c r="C60" s="390"/>
      <c r="D60" s="390"/>
      <c r="E60" s="390" t="s">
        <v>7</v>
      </c>
      <c r="F60" s="390" t="s">
        <v>7</v>
      </c>
      <c r="G60" s="389"/>
      <c r="H60" s="389"/>
      <c r="I60" s="389"/>
    </row>
    <row r="61" spans="1:9" s="58" customFormat="1" ht="12" customHeight="1">
      <c r="A61" s="80"/>
      <c r="B61" s="63" t="s">
        <v>79</v>
      </c>
      <c r="C61" s="68"/>
      <c r="D61" s="68"/>
      <c r="E61" s="68"/>
      <c r="F61" s="68"/>
      <c r="G61" s="68"/>
      <c r="H61" s="79"/>
      <c r="I61" s="79"/>
    </row>
    <row r="62" spans="1:9" s="58" customFormat="1" ht="12" customHeight="1">
      <c r="A62" s="73">
        <v>197</v>
      </c>
      <c r="B62" s="66" t="s">
        <v>30</v>
      </c>
      <c r="C62" s="67">
        <v>205719455</v>
      </c>
      <c r="D62" s="67">
        <v>75795334</v>
      </c>
      <c r="E62" s="67">
        <v>12678730</v>
      </c>
      <c r="F62" s="68">
        <f t="shared" ref="F62:F75" si="6">C62-D62-E62</f>
        <v>117245391</v>
      </c>
      <c r="G62" s="93">
        <v>206950</v>
      </c>
      <c r="H62" s="69">
        <f t="shared" ref="H62:H75" si="7">G62/C62</f>
        <v>1.0059816656621029E-3</v>
      </c>
      <c r="I62" s="69">
        <f t="shared" ref="I62:I75" si="8">G62/F62</f>
        <v>1.76510136760941E-3</v>
      </c>
    </row>
    <row r="63" spans="1:9" s="58" customFormat="1" ht="12" customHeight="1">
      <c r="A63" s="73">
        <v>63</v>
      </c>
      <c r="B63" s="66" t="s">
        <v>31</v>
      </c>
      <c r="C63" s="67">
        <v>262922537</v>
      </c>
      <c r="D63" s="67">
        <v>97302541</v>
      </c>
      <c r="E63" s="67">
        <v>43550066</v>
      </c>
      <c r="F63" s="68">
        <f t="shared" si="6"/>
        <v>122069930</v>
      </c>
      <c r="G63" s="93">
        <v>2020310</v>
      </c>
      <c r="H63" s="69">
        <f t="shared" si="7"/>
        <v>7.6840503026182191E-3</v>
      </c>
      <c r="I63" s="69">
        <f t="shared" si="8"/>
        <v>1.6550431379783702E-2</v>
      </c>
    </row>
    <row r="64" spans="1:9" s="58" customFormat="1" ht="12" customHeight="1">
      <c r="A64" s="65">
        <v>8</v>
      </c>
      <c r="B64" s="66" t="s">
        <v>97</v>
      </c>
      <c r="C64" s="67">
        <v>21181976</v>
      </c>
      <c r="D64" s="67">
        <v>8215371</v>
      </c>
      <c r="E64" s="67">
        <v>4999520</v>
      </c>
      <c r="F64" s="68">
        <f t="shared" si="6"/>
        <v>7967085</v>
      </c>
      <c r="G64" s="93">
        <v>424334</v>
      </c>
      <c r="H64" s="69">
        <f t="shared" si="7"/>
        <v>2.0032786365162532E-2</v>
      </c>
      <c r="I64" s="69">
        <f t="shared" si="8"/>
        <v>5.3260885254770095E-2</v>
      </c>
    </row>
    <row r="65" spans="1:9" s="58" customFormat="1" ht="12" customHeight="1">
      <c r="A65" s="65">
        <v>208</v>
      </c>
      <c r="B65" s="71" t="s">
        <v>78</v>
      </c>
      <c r="C65" s="67">
        <v>300241731</v>
      </c>
      <c r="D65" s="67">
        <v>93533408</v>
      </c>
      <c r="E65" s="67">
        <v>63116352</v>
      </c>
      <c r="F65" s="68">
        <f>C65-D65-E65</f>
        <v>143591971</v>
      </c>
      <c r="G65" s="93">
        <v>12910761</v>
      </c>
      <c r="H65" s="69">
        <f t="shared" si="7"/>
        <v>4.3001220906230389E-2</v>
      </c>
      <c r="I65" s="69">
        <f t="shared" si="8"/>
        <v>8.9912833636081227E-2</v>
      </c>
    </row>
    <row r="66" spans="1:9" s="58" customFormat="1" ht="12" customHeight="1">
      <c r="A66" s="65">
        <v>186</v>
      </c>
      <c r="B66" s="66" t="s">
        <v>110</v>
      </c>
      <c r="C66" s="67">
        <v>13803129</v>
      </c>
      <c r="D66" s="67">
        <v>5513957</v>
      </c>
      <c r="E66" s="67">
        <v>2910420</v>
      </c>
      <c r="F66" s="68">
        <f t="shared" si="6"/>
        <v>5378752</v>
      </c>
      <c r="G66" s="93">
        <v>107700</v>
      </c>
      <c r="H66" s="69">
        <f t="shared" si="7"/>
        <v>7.8025786761827696E-3</v>
      </c>
      <c r="I66" s="69">
        <f t="shared" si="8"/>
        <v>2.002323215496829E-2</v>
      </c>
    </row>
    <row r="67" spans="1:9" s="58" customFormat="1" ht="12" customHeight="1">
      <c r="A67" s="65">
        <v>152</v>
      </c>
      <c r="B67" s="66" t="s">
        <v>32</v>
      </c>
      <c r="C67" s="67">
        <v>103911923</v>
      </c>
      <c r="D67" s="67">
        <v>44248011</v>
      </c>
      <c r="E67" s="67">
        <v>19794054</v>
      </c>
      <c r="F67" s="68">
        <f t="shared" si="6"/>
        <v>39869858</v>
      </c>
      <c r="G67" s="93">
        <v>2780402</v>
      </c>
      <c r="H67" s="69">
        <f t="shared" si="7"/>
        <v>2.6757295214332621E-2</v>
      </c>
      <c r="I67" s="69">
        <f t="shared" si="8"/>
        <v>6.9736942629692836E-2</v>
      </c>
    </row>
    <row r="68" spans="1:9" s="58" customFormat="1" ht="12" customHeight="1">
      <c r="A68" s="65">
        <v>173</v>
      </c>
      <c r="B68" s="66" t="s">
        <v>33</v>
      </c>
      <c r="C68" s="67">
        <v>19771559</v>
      </c>
      <c r="D68" s="67">
        <v>7342762</v>
      </c>
      <c r="E68" s="67">
        <v>1666102</v>
      </c>
      <c r="F68" s="68">
        <f t="shared" si="6"/>
        <v>10762695</v>
      </c>
      <c r="G68" s="93">
        <v>207475</v>
      </c>
      <c r="H68" s="69">
        <f t="shared" si="7"/>
        <v>1.0493608521209683E-2</v>
      </c>
      <c r="I68" s="69">
        <f t="shared" si="8"/>
        <v>1.9277234930470483E-2</v>
      </c>
    </row>
    <row r="69" spans="1:9" s="58" customFormat="1" ht="12" customHeight="1">
      <c r="A69" s="65">
        <v>79</v>
      </c>
      <c r="B69" s="66" t="s">
        <v>133</v>
      </c>
      <c r="C69" s="67">
        <v>39013976</v>
      </c>
      <c r="D69" s="67">
        <v>19729015</v>
      </c>
      <c r="E69" s="67">
        <v>3315608</v>
      </c>
      <c r="F69" s="68">
        <f t="shared" si="6"/>
        <v>15969353</v>
      </c>
      <c r="G69" s="93">
        <v>480554</v>
      </c>
      <c r="H69" s="69">
        <f t="shared" si="7"/>
        <v>1.2317483355195584E-2</v>
      </c>
      <c r="I69" s="69">
        <f t="shared" si="8"/>
        <v>3.0092264852558524E-2</v>
      </c>
    </row>
    <row r="70" spans="1:9" s="58" customFormat="1" ht="12" customHeight="1">
      <c r="A70" s="73">
        <v>26</v>
      </c>
      <c r="B70" s="66" t="s">
        <v>34</v>
      </c>
      <c r="C70" s="67">
        <v>390644543</v>
      </c>
      <c r="D70" s="67">
        <v>173953814</v>
      </c>
      <c r="E70" s="67">
        <v>63493324</v>
      </c>
      <c r="F70" s="68">
        <f t="shared" si="6"/>
        <v>153197405</v>
      </c>
      <c r="G70" s="93">
        <v>15377133</v>
      </c>
      <c r="H70" s="69">
        <f t="shared" si="7"/>
        <v>3.9363491121390121E-2</v>
      </c>
      <c r="I70" s="69">
        <f t="shared" si="8"/>
        <v>0.10037463101937007</v>
      </c>
    </row>
    <row r="71" spans="1:9" s="58" customFormat="1" ht="12" customHeight="1">
      <c r="A71" s="65">
        <v>191</v>
      </c>
      <c r="B71" s="66" t="s">
        <v>35</v>
      </c>
      <c r="C71" s="67">
        <v>314151737</v>
      </c>
      <c r="D71" s="67">
        <v>134475887</v>
      </c>
      <c r="E71" s="67">
        <v>54842947</v>
      </c>
      <c r="F71" s="68">
        <f t="shared" si="6"/>
        <v>124832903</v>
      </c>
      <c r="G71" s="93">
        <v>22162300</v>
      </c>
      <c r="H71" s="69">
        <f t="shared" si="7"/>
        <v>7.0546482447111217E-2</v>
      </c>
      <c r="I71" s="69">
        <f t="shared" si="8"/>
        <v>0.17753572549698696</v>
      </c>
    </row>
    <row r="72" spans="1:9" s="58" customFormat="1" ht="12" customHeight="1">
      <c r="A72" s="70">
        <v>159</v>
      </c>
      <c r="B72" s="66" t="s">
        <v>36</v>
      </c>
      <c r="C72" s="67">
        <v>1017505278</v>
      </c>
      <c r="D72" s="67">
        <v>492921849</v>
      </c>
      <c r="E72" s="67">
        <v>107089892</v>
      </c>
      <c r="F72" s="68">
        <f t="shared" si="6"/>
        <v>417493537</v>
      </c>
      <c r="G72" s="93">
        <v>33969925</v>
      </c>
      <c r="H72" s="69">
        <f t="shared" si="7"/>
        <v>3.3385502497609645E-2</v>
      </c>
      <c r="I72" s="69">
        <f t="shared" si="8"/>
        <v>8.1366349390936801E-2</v>
      </c>
    </row>
    <row r="73" spans="1:9" s="58" customFormat="1" ht="12" customHeight="1">
      <c r="A73" s="65">
        <v>96</v>
      </c>
      <c r="B73" s="66" t="s">
        <v>37</v>
      </c>
      <c r="C73" s="67">
        <v>20878505</v>
      </c>
      <c r="D73" s="67">
        <v>7733161</v>
      </c>
      <c r="E73" s="67">
        <v>3771795</v>
      </c>
      <c r="F73" s="68">
        <f t="shared" si="6"/>
        <v>9373549</v>
      </c>
      <c r="G73" s="93">
        <v>127618</v>
      </c>
      <c r="H73" s="69">
        <f t="shared" si="7"/>
        <v>6.1124108263498752E-3</v>
      </c>
      <c r="I73" s="69">
        <f t="shared" si="8"/>
        <v>1.3614693858217416E-2</v>
      </c>
    </row>
    <row r="74" spans="1:9" s="58" customFormat="1" ht="12" customHeight="1">
      <c r="A74" s="78">
        <v>170</v>
      </c>
      <c r="B74" s="66" t="s">
        <v>134</v>
      </c>
      <c r="C74" s="67">
        <v>1064875616</v>
      </c>
      <c r="D74" s="67">
        <v>376008948</v>
      </c>
      <c r="E74" s="67">
        <v>173612347</v>
      </c>
      <c r="F74" s="68">
        <f t="shared" si="6"/>
        <v>515254321</v>
      </c>
      <c r="G74" s="93">
        <v>26303244</v>
      </c>
      <c r="H74" s="69">
        <f t="shared" si="7"/>
        <v>2.4700766554128704E-2</v>
      </c>
      <c r="I74" s="69">
        <f t="shared" si="8"/>
        <v>5.1049050785155863E-2</v>
      </c>
    </row>
    <row r="75" spans="1:9" s="58" customFormat="1" ht="12" customHeight="1">
      <c r="A75" s="65">
        <v>56</v>
      </c>
      <c r="B75" s="66" t="s">
        <v>100</v>
      </c>
      <c r="C75" s="67">
        <v>16824269</v>
      </c>
      <c r="D75" s="67">
        <v>8717867</v>
      </c>
      <c r="E75" s="67">
        <v>2228950</v>
      </c>
      <c r="F75" s="68">
        <f t="shared" si="6"/>
        <v>5877452</v>
      </c>
      <c r="G75" s="93">
        <v>478658</v>
      </c>
      <c r="H75" s="69">
        <f t="shared" si="7"/>
        <v>2.8450448575210015E-2</v>
      </c>
      <c r="I75" s="69">
        <f t="shared" si="8"/>
        <v>8.1439712310708789E-2</v>
      </c>
    </row>
    <row r="76" spans="1:9" s="58" customFormat="1" ht="12" customHeight="1">
      <c r="A76" s="80"/>
      <c r="B76" s="79"/>
      <c r="C76" s="68"/>
      <c r="D76" s="68"/>
      <c r="E76" s="68"/>
      <c r="F76" s="68"/>
      <c r="G76" s="68"/>
      <c r="H76" s="79"/>
      <c r="I76" s="79"/>
    </row>
    <row r="77" spans="1:9" s="58" customFormat="1" ht="12" customHeight="1">
      <c r="A77" s="80"/>
      <c r="B77" s="81" t="s">
        <v>38</v>
      </c>
      <c r="C77" s="82">
        <f>SUM(C62:C75)</f>
        <v>3791446234</v>
      </c>
      <c r="D77" s="82">
        <f>SUM(D62:D75)</f>
        <v>1545491925</v>
      </c>
      <c r="E77" s="82">
        <f>SUM(E62:E75)</f>
        <v>557070107</v>
      </c>
      <c r="F77" s="82">
        <f>SUM(F62:F75)</f>
        <v>1688884202</v>
      </c>
      <c r="G77" s="82">
        <f>SUM(G62:G75)</f>
        <v>117557364</v>
      </c>
      <c r="H77" s="83">
        <f>G77/C77</f>
        <v>3.100594252024411E-2</v>
      </c>
      <c r="I77" s="83">
        <f>G77/F77</f>
        <v>6.9606527114639924E-2</v>
      </c>
    </row>
    <row r="78" spans="1:9" s="58" customFormat="1" ht="12" customHeight="1">
      <c r="A78" s="80"/>
      <c r="B78" s="79"/>
      <c r="C78" s="68"/>
      <c r="D78" s="68"/>
      <c r="E78" s="68"/>
      <c r="F78" s="68"/>
      <c r="G78" s="68"/>
      <c r="H78" s="79"/>
      <c r="I78" s="79"/>
    </row>
    <row r="79" spans="1:9" s="58" customFormat="1" ht="12" customHeight="1">
      <c r="A79" s="80"/>
      <c r="B79" s="63" t="s">
        <v>68</v>
      </c>
      <c r="C79" s="68"/>
      <c r="D79" s="68"/>
      <c r="E79" s="68"/>
      <c r="F79" s="68"/>
      <c r="G79" s="68"/>
      <c r="H79" s="79"/>
      <c r="I79" s="79"/>
    </row>
    <row r="80" spans="1:9" s="91" customFormat="1" ht="12" customHeight="1">
      <c r="A80" s="94">
        <v>158</v>
      </c>
      <c r="B80" s="87" t="s">
        <v>102</v>
      </c>
      <c r="C80" s="88">
        <v>6619022</v>
      </c>
      <c r="D80" s="88">
        <v>2812716</v>
      </c>
      <c r="E80" s="88">
        <v>193574</v>
      </c>
      <c r="F80" s="89">
        <v>3612732</v>
      </c>
      <c r="G80" s="95">
        <v>293073</v>
      </c>
      <c r="H80" s="90">
        <f t="shared" ref="H80:H100" si="9">G80/C80</f>
        <v>4.4277387203124567E-2</v>
      </c>
      <c r="I80" s="90">
        <f t="shared" ref="I80:I100" si="10">G80/F80</f>
        <v>8.1122264258738266E-2</v>
      </c>
    </row>
    <row r="81" spans="1:9" s="58" customFormat="1" ht="12" customHeight="1">
      <c r="A81" s="96">
        <v>168</v>
      </c>
      <c r="B81" s="66" t="s">
        <v>39</v>
      </c>
      <c r="C81" s="67">
        <v>321170608</v>
      </c>
      <c r="D81" s="67">
        <v>151971409</v>
      </c>
      <c r="E81" s="67">
        <v>45394794</v>
      </c>
      <c r="F81" s="68">
        <f>C81-D81-E81</f>
        <v>123804405</v>
      </c>
      <c r="G81" s="93">
        <v>5540544</v>
      </c>
      <c r="H81" s="69">
        <f t="shared" si="9"/>
        <v>1.7251092914454987E-2</v>
      </c>
      <c r="I81" s="69">
        <f t="shared" si="10"/>
        <v>4.4752397945775839E-2</v>
      </c>
    </row>
    <row r="82" spans="1:9" s="58" customFormat="1" ht="12" customHeight="1">
      <c r="A82" s="96">
        <v>45</v>
      </c>
      <c r="B82" s="66" t="s">
        <v>40</v>
      </c>
      <c r="C82" s="67">
        <v>14623285</v>
      </c>
      <c r="D82" s="67">
        <v>4639940</v>
      </c>
      <c r="E82" s="67">
        <v>2407854</v>
      </c>
      <c r="F82" s="68">
        <f>C82-D82-E82</f>
        <v>7575491</v>
      </c>
      <c r="G82" s="93">
        <v>94397</v>
      </c>
      <c r="H82" s="69">
        <f t="shared" si="9"/>
        <v>6.4552527014278939E-3</v>
      </c>
      <c r="I82" s="69">
        <f t="shared" si="10"/>
        <v>1.2460842472124908E-2</v>
      </c>
    </row>
    <row r="83" spans="1:9" s="58" customFormat="1" ht="12" customHeight="1">
      <c r="A83" s="96">
        <v>150</v>
      </c>
      <c r="B83" s="66" t="s">
        <v>41</v>
      </c>
      <c r="C83" s="67">
        <v>19487822</v>
      </c>
      <c r="D83" s="67">
        <v>5550361</v>
      </c>
      <c r="E83" s="67">
        <v>4826536</v>
      </c>
      <c r="F83" s="68">
        <f>C83-D83-E83</f>
        <v>9110925</v>
      </c>
      <c r="G83" s="93">
        <v>97840</v>
      </c>
      <c r="H83" s="69">
        <f t="shared" si="9"/>
        <v>5.0205713085844069E-3</v>
      </c>
      <c r="I83" s="69">
        <f t="shared" si="10"/>
        <v>1.0738755944100078E-2</v>
      </c>
    </row>
    <row r="84" spans="1:9" s="58" customFormat="1" ht="12" customHeight="1">
      <c r="A84" s="97">
        <v>161</v>
      </c>
      <c r="B84" s="66" t="s">
        <v>42</v>
      </c>
      <c r="C84" s="67">
        <v>460817547</v>
      </c>
      <c r="D84" s="67">
        <v>175560426</v>
      </c>
      <c r="E84" s="67">
        <v>70202084</v>
      </c>
      <c r="F84" s="68">
        <f t="shared" ref="F84:F100" si="11">C84-D84-E84</f>
        <v>215055037</v>
      </c>
      <c r="G84" s="93">
        <v>13755738</v>
      </c>
      <c r="H84" s="69">
        <f t="shared" si="9"/>
        <v>2.9850725280649956E-2</v>
      </c>
      <c r="I84" s="69">
        <f t="shared" si="10"/>
        <v>6.3963802903161018E-2</v>
      </c>
    </row>
    <row r="85" spans="1:9" s="58" customFormat="1" ht="12" customHeight="1">
      <c r="A85" s="97">
        <v>39</v>
      </c>
      <c r="B85" s="66" t="s">
        <v>43</v>
      </c>
      <c r="C85" s="67">
        <v>225673191</v>
      </c>
      <c r="D85" s="67">
        <v>74339389</v>
      </c>
      <c r="E85" s="67">
        <v>50411516</v>
      </c>
      <c r="F85" s="68">
        <f t="shared" si="11"/>
        <v>100922286</v>
      </c>
      <c r="G85" s="93">
        <v>4798404</v>
      </c>
      <c r="H85" s="69">
        <f t="shared" si="9"/>
        <v>2.1262623082242853E-2</v>
      </c>
      <c r="I85" s="69">
        <f t="shared" si="10"/>
        <v>4.7545534194498924E-2</v>
      </c>
    </row>
    <row r="86" spans="1:9" s="58" customFormat="1" ht="12" customHeight="1">
      <c r="A86" s="96">
        <v>140</v>
      </c>
      <c r="B86" s="66" t="s">
        <v>119</v>
      </c>
      <c r="C86" s="67">
        <v>66916450</v>
      </c>
      <c r="D86" s="67">
        <v>22561056</v>
      </c>
      <c r="E86" s="67">
        <v>7788071</v>
      </c>
      <c r="F86" s="68">
        <f t="shared" si="11"/>
        <v>36567323</v>
      </c>
      <c r="G86" s="93">
        <v>1344170</v>
      </c>
      <c r="H86" s="69">
        <f t="shared" si="9"/>
        <v>2.008728795385888E-2</v>
      </c>
      <c r="I86" s="69">
        <f t="shared" si="10"/>
        <v>3.6758775040765218E-2</v>
      </c>
    </row>
    <row r="87" spans="1:9" s="58" customFormat="1" ht="12" customHeight="1">
      <c r="A87" s="96">
        <v>165</v>
      </c>
      <c r="B87" s="66" t="s">
        <v>44</v>
      </c>
      <c r="C87" s="67">
        <v>21665987</v>
      </c>
      <c r="D87" s="67">
        <v>6533518</v>
      </c>
      <c r="E87" s="67">
        <v>1906253</v>
      </c>
      <c r="F87" s="68">
        <f t="shared" si="11"/>
        <v>13226216</v>
      </c>
      <c r="G87" s="93">
        <v>215012</v>
      </c>
      <c r="H87" s="69">
        <f t="shared" si="9"/>
        <v>9.923942075659881E-3</v>
      </c>
      <c r="I87" s="69">
        <f t="shared" si="10"/>
        <v>1.6256501481602903E-2</v>
      </c>
    </row>
    <row r="88" spans="1:9" s="58" customFormat="1" ht="12" customHeight="1">
      <c r="A88" s="98">
        <v>915</v>
      </c>
      <c r="B88" s="71" t="s">
        <v>45</v>
      </c>
      <c r="C88" s="67">
        <v>28748968</v>
      </c>
      <c r="D88" s="67">
        <v>5728607</v>
      </c>
      <c r="E88" s="67">
        <v>13801380</v>
      </c>
      <c r="F88" s="68">
        <f t="shared" si="11"/>
        <v>9218981</v>
      </c>
      <c r="G88" s="93">
        <v>180402</v>
      </c>
      <c r="H88" s="69">
        <f t="shared" si="9"/>
        <v>6.2750774219095451E-3</v>
      </c>
      <c r="I88" s="69">
        <f t="shared" si="10"/>
        <v>1.9568540167291808E-2</v>
      </c>
    </row>
    <row r="89" spans="1:9" s="58" customFormat="1" ht="12" customHeight="1">
      <c r="A89" s="98">
        <v>22</v>
      </c>
      <c r="B89" s="66" t="s">
        <v>46</v>
      </c>
      <c r="C89" s="67">
        <v>166736446</v>
      </c>
      <c r="D89" s="67">
        <v>56174636</v>
      </c>
      <c r="E89" s="67">
        <v>35351065</v>
      </c>
      <c r="F89" s="68">
        <f t="shared" si="11"/>
        <v>75210745</v>
      </c>
      <c r="G89" s="93">
        <v>1897214</v>
      </c>
      <c r="H89" s="69">
        <f t="shared" si="9"/>
        <v>1.1378520086724171E-2</v>
      </c>
      <c r="I89" s="69">
        <f t="shared" si="10"/>
        <v>2.5225305240627518E-2</v>
      </c>
    </row>
    <row r="90" spans="1:9" s="58" customFormat="1" ht="12" customHeight="1">
      <c r="A90" s="96">
        <v>147</v>
      </c>
      <c r="B90" s="66" t="s">
        <v>47</v>
      </c>
      <c r="C90" s="67">
        <v>44744161</v>
      </c>
      <c r="D90" s="67">
        <v>16935261</v>
      </c>
      <c r="E90" s="67">
        <v>10667858</v>
      </c>
      <c r="F90" s="68">
        <f t="shared" si="11"/>
        <v>17141042</v>
      </c>
      <c r="G90" s="93">
        <v>437115</v>
      </c>
      <c r="H90" s="69">
        <f t="shared" si="9"/>
        <v>9.7692076514743452E-3</v>
      </c>
      <c r="I90" s="69">
        <f t="shared" si="10"/>
        <v>2.5501075138839285E-2</v>
      </c>
    </row>
    <row r="91" spans="1:9" s="58" customFormat="1" ht="12" customHeight="1">
      <c r="A91" s="97">
        <v>107</v>
      </c>
      <c r="B91" s="66" t="s">
        <v>48</v>
      </c>
      <c r="C91" s="67">
        <v>20956697</v>
      </c>
      <c r="D91" s="67">
        <v>6215897</v>
      </c>
      <c r="E91" s="67">
        <v>2994283</v>
      </c>
      <c r="F91" s="68">
        <f>C91-D91-E91</f>
        <v>11746517</v>
      </c>
      <c r="G91" s="93">
        <v>277544</v>
      </c>
      <c r="H91" s="69">
        <f t="shared" si="9"/>
        <v>1.3243690071961245E-2</v>
      </c>
      <c r="I91" s="69">
        <f t="shared" si="10"/>
        <v>2.3627769831687129E-2</v>
      </c>
    </row>
    <row r="92" spans="1:9" s="58" customFormat="1" ht="12" customHeight="1">
      <c r="A92" s="97">
        <v>23</v>
      </c>
      <c r="B92" s="66" t="s">
        <v>49</v>
      </c>
      <c r="C92" s="67">
        <v>23708750</v>
      </c>
      <c r="D92" s="67">
        <v>8911326</v>
      </c>
      <c r="E92" s="67">
        <v>3547555</v>
      </c>
      <c r="F92" s="68">
        <f>C92-D92-E92</f>
        <v>11249869</v>
      </c>
      <c r="G92" s="93">
        <v>286394</v>
      </c>
      <c r="H92" s="69">
        <f t="shared" si="9"/>
        <v>1.2079675225391469E-2</v>
      </c>
      <c r="I92" s="69">
        <f t="shared" si="10"/>
        <v>2.5457540883364951E-2</v>
      </c>
    </row>
    <row r="93" spans="1:9" s="58" customFormat="1" ht="12" customHeight="1">
      <c r="A93" s="97">
        <v>46</v>
      </c>
      <c r="B93" s="66" t="s">
        <v>146</v>
      </c>
      <c r="C93" s="67">
        <v>31005434</v>
      </c>
      <c r="D93" s="67">
        <v>9727858</v>
      </c>
      <c r="E93" s="67">
        <v>9844124</v>
      </c>
      <c r="F93" s="68">
        <f>C93-D93-E93</f>
        <v>11433452</v>
      </c>
      <c r="G93" s="93">
        <v>386171</v>
      </c>
      <c r="H93" s="69">
        <f t="shared" si="9"/>
        <v>1.245494580079092E-2</v>
      </c>
      <c r="I93" s="69">
        <f t="shared" si="10"/>
        <v>3.3775538656216859E-2</v>
      </c>
    </row>
    <row r="94" spans="1:9" s="58" customFormat="1" ht="12" customHeight="1">
      <c r="A94" s="96">
        <v>129</v>
      </c>
      <c r="B94" s="66" t="s">
        <v>50</v>
      </c>
      <c r="C94" s="93">
        <v>12510808</v>
      </c>
      <c r="D94" s="93">
        <v>3771303</v>
      </c>
      <c r="E94" s="93">
        <v>2084481</v>
      </c>
      <c r="F94" s="68">
        <f t="shared" si="11"/>
        <v>6655024</v>
      </c>
      <c r="G94" s="93">
        <v>46572</v>
      </c>
      <c r="H94" s="69">
        <f t="shared" si="9"/>
        <v>3.7225413418541793E-3</v>
      </c>
      <c r="I94" s="69">
        <f t="shared" si="10"/>
        <v>6.998021344475993E-3</v>
      </c>
    </row>
    <row r="95" spans="1:9" s="58" customFormat="1" ht="12" customHeight="1">
      <c r="A95" s="96">
        <v>78</v>
      </c>
      <c r="B95" s="66" t="s">
        <v>51</v>
      </c>
      <c r="C95" s="93">
        <v>118233792</v>
      </c>
      <c r="D95" s="93">
        <v>36310926</v>
      </c>
      <c r="E95" s="93">
        <v>14947348</v>
      </c>
      <c r="F95" s="68">
        <f t="shared" si="11"/>
        <v>66975518</v>
      </c>
      <c r="G95" s="93">
        <v>3096381</v>
      </c>
      <c r="H95" s="69">
        <f t="shared" si="9"/>
        <v>2.6188629727785438E-2</v>
      </c>
      <c r="I95" s="69">
        <f t="shared" si="10"/>
        <v>4.6231534931913482E-2</v>
      </c>
    </row>
    <row r="96" spans="1:9" s="58" customFormat="1" ht="12" customHeight="1">
      <c r="A96" s="99">
        <v>198</v>
      </c>
      <c r="B96" s="66" t="s">
        <v>52</v>
      </c>
      <c r="C96" s="93">
        <v>59027474</v>
      </c>
      <c r="D96" s="93">
        <v>14585974</v>
      </c>
      <c r="E96" s="93">
        <v>21786630</v>
      </c>
      <c r="F96" s="68">
        <f t="shared" si="11"/>
        <v>22654870</v>
      </c>
      <c r="G96" s="93">
        <v>1134557</v>
      </c>
      <c r="H96" s="69">
        <f t="shared" si="9"/>
        <v>1.9220829270112424E-2</v>
      </c>
      <c r="I96" s="69">
        <f t="shared" si="10"/>
        <v>5.0080049013744063E-2</v>
      </c>
    </row>
    <row r="97" spans="1:9" s="58" customFormat="1" ht="12" customHeight="1">
      <c r="A97" s="97">
        <v>199</v>
      </c>
      <c r="B97" s="71" t="s">
        <v>71</v>
      </c>
      <c r="C97" s="67">
        <v>65173864</v>
      </c>
      <c r="D97" s="67">
        <v>11454495</v>
      </c>
      <c r="E97" s="67">
        <v>21647778</v>
      </c>
      <c r="F97" s="68">
        <f>C97-D97-E97</f>
        <v>32071591</v>
      </c>
      <c r="G97" s="93">
        <v>394109</v>
      </c>
      <c r="H97" s="69">
        <f t="shared" si="9"/>
        <v>6.0470405744241281E-3</v>
      </c>
      <c r="I97" s="69">
        <f t="shared" si="10"/>
        <v>1.2288414378943657E-2</v>
      </c>
    </row>
    <row r="98" spans="1:9" s="58" customFormat="1" ht="12" customHeight="1">
      <c r="A98" s="99">
        <v>205</v>
      </c>
      <c r="B98" s="71" t="s">
        <v>67</v>
      </c>
      <c r="C98" s="67">
        <v>97512081</v>
      </c>
      <c r="D98" s="67">
        <v>37506893</v>
      </c>
      <c r="E98" s="67">
        <v>6719127</v>
      </c>
      <c r="F98" s="68">
        <f t="shared" si="11"/>
        <v>53286061</v>
      </c>
      <c r="G98" s="93">
        <v>1585829</v>
      </c>
      <c r="H98" s="69">
        <f t="shared" si="9"/>
        <v>1.6262897722385802E-2</v>
      </c>
      <c r="I98" s="69">
        <f t="shared" si="10"/>
        <v>2.9760672307904312E-2</v>
      </c>
    </row>
    <row r="99" spans="1:9" s="58" customFormat="1" ht="12" customHeight="1">
      <c r="A99" s="100">
        <v>102</v>
      </c>
      <c r="B99" s="71" t="s">
        <v>72</v>
      </c>
      <c r="C99" s="67">
        <v>339388562</v>
      </c>
      <c r="D99" s="67">
        <v>134456019</v>
      </c>
      <c r="E99" s="67">
        <v>49008278</v>
      </c>
      <c r="F99" s="68">
        <f>C99-D99-E99</f>
        <v>155924265</v>
      </c>
      <c r="G99" s="93">
        <v>5417762</v>
      </c>
      <c r="H99" s="69">
        <f t="shared" si="9"/>
        <v>1.5963301674262079E-2</v>
      </c>
      <c r="I99" s="69">
        <f t="shared" si="10"/>
        <v>3.4746112159002321E-2</v>
      </c>
    </row>
    <row r="100" spans="1:9" s="58" customFormat="1" ht="12" customHeight="1">
      <c r="A100" s="99">
        <v>58</v>
      </c>
      <c r="B100" s="66" t="s">
        <v>53</v>
      </c>
      <c r="C100" s="67">
        <v>558053904</v>
      </c>
      <c r="D100" s="67">
        <v>225894020</v>
      </c>
      <c r="E100" s="67">
        <v>101560931</v>
      </c>
      <c r="F100" s="68">
        <f t="shared" si="11"/>
        <v>230598953</v>
      </c>
      <c r="G100" s="93">
        <v>10476443</v>
      </c>
      <c r="H100" s="69">
        <f t="shared" si="9"/>
        <v>1.8773173926223442E-2</v>
      </c>
      <c r="I100" s="69">
        <f t="shared" si="10"/>
        <v>4.5431442180051879E-2</v>
      </c>
    </row>
    <row r="101" spans="1:9" s="58" customFormat="1" ht="12" customHeight="1">
      <c r="A101" s="78"/>
      <c r="B101" s="66"/>
      <c r="C101" s="92"/>
      <c r="D101" s="92"/>
      <c r="E101" s="92"/>
      <c r="F101" s="68"/>
      <c r="G101" s="25"/>
      <c r="H101" s="69"/>
      <c r="I101" s="69"/>
    </row>
    <row r="102" spans="1:9" s="58" customFormat="1" ht="12" customHeight="1">
      <c r="A102" s="80"/>
      <c r="B102" s="81" t="s">
        <v>54</v>
      </c>
      <c r="C102" s="82">
        <f>SUM(C80:C100)</f>
        <v>2702774853</v>
      </c>
      <c r="D102" s="82">
        <f>SUM(D80:D100)</f>
        <v>1011642030</v>
      </c>
      <c r="E102" s="82">
        <f>SUM(E80:E100)</f>
        <v>477091520</v>
      </c>
      <c r="F102" s="82">
        <f>SUM(F80:F100)</f>
        <v>1214041303</v>
      </c>
      <c r="G102" s="82">
        <f>SUM(G80:G100)</f>
        <v>51755671</v>
      </c>
      <c r="H102" s="83">
        <f>G102/C102</f>
        <v>1.9149087073439632E-2</v>
      </c>
      <c r="I102" s="83">
        <f>G102/F102</f>
        <v>4.2630898036258982E-2</v>
      </c>
    </row>
    <row r="103" spans="1:9" s="58" customFormat="1" ht="12" customHeight="1">
      <c r="A103" s="65"/>
      <c r="B103" s="101"/>
      <c r="C103" s="101"/>
      <c r="D103" s="101"/>
      <c r="E103" s="101"/>
      <c r="F103" s="101"/>
      <c r="G103" s="101"/>
      <c r="H103" s="101"/>
      <c r="I103" s="101"/>
    </row>
    <row r="104" spans="1:9" s="58" customFormat="1">
      <c r="A104" s="386" t="s">
        <v>0</v>
      </c>
      <c r="B104" s="387" t="s">
        <v>69</v>
      </c>
      <c r="C104" s="387"/>
      <c r="D104" s="387"/>
      <c r="E104" s="387"/>
      <c r="F104" s="387"/>
      <c r="G104" s="387"/>
      <c r="H104" s="387"/>
      <c r="I104" s="387"/>
    </row>
    <row r="105" spans="1:9" s="58" customFormat="1" ht="12" customHeight="1">
      <c r="A105" s="386"/>
      <c r="B105" s="388" t="s">
        <v>142</v>
      </c>
      <c r="C105" s="388"/>
      <c r="D105" s="388"/>
      <c r="E105" s="388"/>
      <c r="F105" s="388"/>
      <c r="G105" s="388"/>
      <c r="H105" s="388"/>
      <c r="I105" s="388"/>
    </row>
    <row r="106" spans="1:9" ht="12" customHeight="1">
      <c r="A106" s="59"/>
      <c r="B106" s="385" t="s">
        <v>1</v>
      </c>
      <c r="C106" s="385"/>
      <c r="D106" s="385"/>
      <c r="E106" s="385"/>
      <c r="F106" s="385"/>
      <c r="G106" s="385"/>
      <c r="H106" s="385"/>
      <c r="I106" s="385"/>
    </row>
    <row r="107" spans="1:9" ht="12" customHeight="1">
      <c r="A107" s="59"/>
      <c r="B107" s="61"/>
      <c r="C107" s="389" t="s">
        <v>90</v>
      </c>
      <c r="D107" s="389" t="s">
        <v>91</v>
      </c>
      <c r="E107" s="389" t="s">
        <v>92</v>
      </c>
      <c r="F107" s="389" t="s">
        <v>93</v>
      </c>
      <c r="G107" s="391" t="s">
        <v>2</v>
      </c>
      <c r="H107" s="391"/>
      <c r="I107" s="391"/>
    </row>
    <row r="108" spans="1:9" ht="12" customHeight="1">
      <c r="A108" s="59"/>
      <c r="B108" s="61"/>
      <c r="C108" s="390"/>
      <c r="D108" s="390"/>
      <c r="E108" s="390" t="s">
        <v>4</v>
      </c>
      <c r="F108" s="390"/>
      <c r="G108" s="389" t="s">
        <v>94</v>
      </c>
      <c r="H108" s="389" t="s">
        <v>95</v>
      </c>
      <c r="I108" s="389" t="s">
        <v>96</v>
      </c>
    </row>
    <row r="109" spans="1:9" ht="12" customHeight="1">
      <c r="A109" s="59" t="s">
        <v>3</v>
      </c>
      <c r="B109" s="61"/>
      <c r="C109" s="390"/>
      <c r="D109" s="390"/>
      <c r="E109" s="390" t="s">
        <v>5</v>
      </c>
      <c r="F109" s="390" t="s">
        <v>6</v>
      </c>
      <c r="G109" s="389"/>
      <c r="H109" s="389"/>
      <c r="I109" s="389"/>
    </row>
    <row r="110" spans="1:9" ht="12" customHeight="1">
      <c r="A110" s="59" t="s">
        <v>98</v>
      </c>
      <c r="B110" s="59" t="s">
        <v>74</v>
      </c>
      <c r="C110" s="390"/>
      <c r="D110" s="390"/>
      <c r="E110" s="390" t="s">
        <v>7</v>
      </c>
      <c r="F110" s="390" t="s">
        <v>7</v>
      </c>
      <c r="G110" s="389"/>
      <c r="H110" s="389"/>
      <c r="I110" s="389"/>
    </row>
    <row r="111" spans="1:9" s="58" customFormat="1" ht="12" customHeight="1">
      <c r="A111" s="80"/>
      <c r="B111" s="63" t="s">
        <v>147</v>
      </c>
      <c r="C111" s="68"/>
      <c r="D111" s="68"/>
      <c r="E111" s="68"/>
      <c r="F111" s="68"/>
      <c r="G111" s="68"/>
      <c r="H111" s="79"/>
      <c r="I111" s="79"/>
    </row>
    <row r="112" spans="1:9" s="58" customFormat="1" ht="12" customHeight="1">
      <c r="A112" s="96">
        <v>141</v>
      </c>
      <c r="B112" s="66" t="s">
        <v>55</v>
      </c>
      <c r="C112" s="67">
        <v>7468649</v>
      </c>
      <c r="D112" s="67">
        <v>2361349</v>
      </c>
      <c r="E112" s="67">
        <v>423768</v>
      </c>
      <c r="F112" s="68">
        <f t="shared" ref="F112:F130" si="12">C112-D112-E112</f>
        <v>4683532</v>
      </c>
      <c r="G112" s="93">
        <v>11511</v>
      </c>
      <c r="H112" s="69">
        <f t="shared" ref="H112:H132" si="13">G112/C112</f>
        <v>1.5412425995651958E-3</v>
      </c>
      <c r="I112" s="69">
        <f t="shared" ref="I112:I132" si="14">G112/F112</f>
        <v>2.4577605106573413E-3</v>
      </c>
    </row>
    <row r="113" spans="1:9" s="58" customFormat="1" ht="12" customHeight="1">
      <c r="A113" s="96">
        <v>37</v>
      </c>
      <c r="B113" s="71" t="s">
        <v>137</v>
      </c>
      <c r="C113" s="67">
        <v>402314929</v>
      </c>
      <c r="D113" s="67">
        <v>146749706</v>
      </c>
      <c r="E113" s="67">
        <v>77131840</v>
      </c>
      <c r="F113" s="68">
        <f t="shared" si="12"/>
        <v>178433383</v>
      </c>
      <c r="G113" s="93">
        <v>3604615</v>
      </c>
      <c r="H113" s="69">
        <f t="shared" si="13"/>
        <v>8.9596849139048484E-3</v>
      </c>
      <c r="I113" s="69">
        <f t="shared" si="14"/>
        <v>2.0201460844353324E-2</v>
      </c>
    </row>
    <row r="114" spans="1:9" s="58" customFormat="1" ht="12" customHeight="1">
      <c r="A114" s="96">
        <v>178</v>
      </c>
      <c r="B114" s="66" t="s">
        <v>148</v>
      </c>
      <c r="C114" s="67">
        <v>1214279</v>
      </c>
      <c r="D114" s="67">
        <v>314224</v>
      </c>
      <c r="E114" s="67">
        <v>190996</v>
      </c>
      <c r="F114" s="68">
        <f t="shared" si="12"/>
        <v>709059</v>
      </c>
      <c r="G114" s="93">
        <v>127826</v>
      </c>
      <c r="H114" s="69">
        <f t="shared" si="13"/>
        <v>0.10526905266417355</v>
      </c>
      <c r="I114" s="69">
        <f t="shared" si="14"/>
        <v>0.18027554829710926</v>
      </c>
    </row>
    <row r="115" spans="1:9" s="91" customFormat="1" ht="12" customHeight="1">
      <c r="A115" s="102">
        <v>111</v>
      </c>
      <c r="B115" s="87" t="s">
        <v>149</v>
      </c>
      <c r="C115" s="88">
        <v>5753346</v>
      </c>
      <c r="D115" s="88">
        <v>1781660</v>
      </c>
      <c r="E115" s="88">
        <v>164565</v>
      </c>
      <c r="F115" s="89">
        <f t="shared" si="12"/>
        <v>3807121</v>
      </c>
      <c r="G115" s="95">
        <v>16580</v>
      </c>
      <c r="H115" s="90">
        <f t="shared" si="13"/>
        <v>2.8818013031025771E-3</v>
      </c>
      <c r="I115" s="90">
        <f t="shared" si="14"/>
        <v>4.3549968598318783E-3</v>
      </c>
    </row>
    <row r="116" spans="1:9" s="91" customFormat="1" ht="12" customHeight="1">
      <c r="A116" s="103">
        <v>167</v>
      </c>
      <c r="B116" s="87" t="s">
        <v>56</v>
      </c>
      <c r="C116" s="88">
        <v>9560234</v>
      </c>
      <c r="D116" s="88">
        <v>3540795</v>
      </c>
      <c r="E116" s="88">
        <v>1609210</v>
      </c>
      <c r="F116" s="89">
        <f t="shared" si="12"/>
        <v>4410229</v>
      </c>
      <c r="G116" s="95">
        <v>136220</v>
      </c>
      <c r="H116" s="90">
        <f t="shared" si="13"/>
        <v>1.4248605211964476E-2</v>
      </c>
      <c r="I116" s="90">
        <f t="shared" si="14"/>
        <v>3.088728499132358E-2</v>
      </c>
    </row>
    <row r="117" spans="1:9" s="91" customFormat="1" ht="12" customHeight="1">
      <c r="A117" s="102">
        <v>82</v>
      </c>
      <c r="B117" s="87" t="s">
        <v>57</v>
      </c>
      <c r="C117" s="88">
        <v>5617841</v>
      </c>
      <c r="D117" s="88">
        <v>1453377</v>
      </c>
      <c r="E117" s="88">
        <v>299443</v>
      </c>
      <c r="F117" s="89">
        <f>C117-D117-E117</f>
        <v>3865021</v>
      </c>
      <c r="G117" s="95">
        <v>17830</v>
      </c>
      <c r="H117" s="90">
        <f t="shared" si="13"/>
        <v>3.1738171301038958E-3</v>
      </c>
      <c r="I117" s="90">
        <f t="shared" si="14"/>
        <v>4.6131702777294096E-3</v>
      </c>
    </row>
    <row r="118" spans="1:9" s="91" customFormat="1" ht="12" customHeight="1">
      <c r="A118" s="102">
        <v>137</v>
      </c>
      <c r="B118" s="87" t="s">
        <v>150</v>
      </c>
      <c r="C118" s="88">
        <v>22326966</v>
      </c>
      <c r="D118" s="88">
        <v>8539993</v>
      </c>
      <c r="E118" s="88">
        <v>1667513</v>
      </c>
      <c r="F118" s="89">
        <f t="shared" si="12"/>
        <v>12119460</v>
      </c>
      <c r="G118" s="95">
        <v>283172</v>
      </c>
      <c r="H118" s="90">
        <f t="shared" si="13"/>
        <v>1.268295925205422E-2</v>
      </c>
      <c r="I118" s="90">
        <f t="shared" si="14"/>
        <v>2.3365067420495631E-2</v>
      </c>
    </row>
    <row r="119" spans="1:9" s="91" customFormat="1" ht="12" customHeight="1">
      <c r="A119" s="102">
        <v>21</v>
      </c>
      <c r="B119" s="87" t="s">
        <v>58</v>
      </c>
      <c r="C119" s="88">
        <v>29348896</v>
      </c>
      <c r="D119" s="88">
        <v>10335937</v>
      </c>
      <c r="E119" s="88">
        <v>6561029</v>
      </c>
      <c r="F119" s="89">
        <f>C119-D119-E119</f>
        <v>12451930</v>
      </c>
      <c r="G119" s="95">
        <v>368904</v>
      </c>
      <c r="H119" s="90">
        <f t="shared" si="13"/>
        <v>1.2569603981015164E-2</v>
      </c>
      <c r="I119" s="90">
        <f t="shared" si="14"/>
        <v>2.9626250709729334E-2</v>
      </c>
    </row>
    <row r="120" spans="1:9" s="91" customFormat="1" ht="12" customHeight="1">
      <c r="A120" s="102">
        <v>80</v>
      </c>
      <c r="B120" s="87" t="s">
        <v>59</v>
      </c>
      <c r="C120" s="88">
        <v>4131378</v>
      </c>
      <c r="D120" s="88">
        <v>1019044</v>
      </c>
      <c r="E120" s="88">
        <v>108307</v>
      </c>
      <c r="F120" s="89">
        <f t="shared" si="12"/>
        <v>3004027</v>
      </c>
      <c r="G120" s="95">
        <v>35517</v>
      </c>
      <c r="H120" s="90">
        <f t="shared" si="13"/>
        <v>8.5968894639996633E-3</v>
      </c>
      <c r="I120" s="90">
        <f t="shared" si="14"/>
        <v>1.1823129419276192E-2</v>
      </c>
    </row>
    <row r="121" spans="1:9" s="91" customFormat="1" ht="12" customHeight="1">
      <c r="A121" s="102">
        <v>125</v>
      </c>
      <c r="B121" s="87" t="s">
        <v>60</v>
      </c>
      <c r="C121" s="88">
        <v>29325702</v>
      </c>
      <c r="D121" s="88">
        <v>4701190</v>
      </c>
      <c r="E121" s="88">
        <v>11475939</v>
      </c>
      <c r="F121" s="89">
        <f t="shared" si="12"/>
        <v>13148573</v>
      </c>
      <c r="G121" s="95">
        <v>946595</v>
      </c>
      <c r="H121" s="90">
        <f t="shared" si="13"/>
        <v>3.2278681683391583E-2</v>
      </c>
      <c r="I121" s="90">
        <f t="shared" si="14"/>
        <v>7.1992223034393163E-2</v>
      </c>
    </row>
    <row r="122" spans="1:9" s="91" customFormat="1" ht="12" customHeight="1">
      <c r="A122" s="103">
        <v>139</v>
      </c>
      <c r="B122" s="87" t="s">
        <v>84</v>
      </c>
      <c r="C122" s="88">
        <v>419166324</v>
      </c>
      <c r="D122" s="88">
        <v>149399790</v>
      </c>
      <c r="E122" s="88">
        <v>54081190</v>
      </c>
      <c r="F122" s="89">
        <f>C122-D122-E122</f>
        <v>215685344</v>
      </c>
      <c r="G122" s="95">
        <v>9752810</v>
      </c>
      <c r="H122" s="90">
        <f>G122/C122</f>
        <v>2.326716017386931E-2</v>
      </c>
      <c r="I122" s="90">
        <f>G122/F122</f>
        <v>4.5217768714039284E-2</v>
      </c>
    </row>
    <row r="123" spans="1:9" s="91" customFormat="1" ht="12" customHeight="1">
      <c r="A123" s="103">
        <v>193</v>
      </c>
      <c r="B123" s="87" t="s">
        <v>85</v>
      </c>
      <c r="C123" s="88">
        <v>54757310</v>
      </c>
      <c r="D123" s="88">
        <v>22386645</v>
      </c>
      <c r="E123" s="88">
        <v>5906831</v>
      </c>
      <c r="F123" s="89">
        <f>C123-D123-E123</f>
        <v>26463834</v>
      </c>
      <c r="G123" s="95">
        <v>997588</v>
      </c>
      <c r="H123" s="90">
        <f>G123/C123</f>
        <v>1.8218352946848558E-2</v>
      </c>
      <c r="I123" s="90">
        <f>G123/F123</f>
        <v>3.769627635965371E-2</v>
      </c>
    </row>
    <row r="124" spans="1:9" s="91" customFormat="1" ht="12" customHeight="1">
      <c r="A124" s="102">
        <v>162</v>
      </c>
      <c r="B124" s="87" t="s">
        <v>86</v>
      </c>
      <c r="C124" s="88">
        <v>1600539505</v>
      </c>
      <c r="D124" s="88">
        <v>759171028</v>
      </c>
      <c r="E124" s="88">
        <v>218449130</v>
      </c>
      <c r="F124" s="89">
        <f t="shared" si="12"/>
        <v>622919347</v>
      </c>
      <c r="G124" s="95">
        <v>24110190</v>
      </c>
      <c r="H124" s="90">
        <f t="shared" si="13"/>
        <v>1.5063789381443603E-2</v>
      </c>
      <c r="I124" s="90">
        <f t="shared" si="14"/>
        <v>3.8705155195637227E-2</v>
      </c>
    </row>
    <row r="125" spans="1:9" s="91" customFormat="1" ht="12" customHeight="1">
      <c r="A125" s="103">
        <v>194</v>
      </c>
      <c r="B125" s="87" t="s">
        <v>87</v>
      </c>
      <c r="C125" s="88">
        <v>34541152</v>
      </c>
      <c r="D125" s="88">
        <v>12535245</v>
      </c>
      <c r="E125" s="88">
        <v>3899766</v>
      </c>
      <c r="F125" s="89">
        <f t="shared" si="12"/>
        <v>18106141</v>
      </c>
      <c r="G125" s="95">
        <v>1279034</v>
      </c>
      <c r="H125" s="90">
        <f t="shared" si="13"/>
        <v>3.7029280320471071E-2</v>
      </c>
      <c r="I125" s="90">
        <f t="shared" si="14"/>
        <v>7.0640894710805577E-2</v>
      </c>
    </row>
    <row r="126" spans="1:9" s="91" customFormat="1" ht="12" customHeight="1">
      <c r="A126" s="102">
        <v>50</v>
      </c>
      <c r="B126" s="87" t="s">
        <v>88</v>
      </c>
      <c r="C126" s="88">
        <v>251217078</v>
      </c>
      <c r="D126" s="88">
        <v>95017049</v>
      </c>
      <c r="E126" s="88">
        <v>26897921</v>
      </c>
      <c r="F126" s="89">
        <f>C126-D126-E126</f>
        <v>129302108</v>
      </c>
      <c r="G126" s="95">
        <v>5108925</v>
      </c>
      <c r="H126" s="90">
        <f>G126/C126</f>
        <v>2.0336694625514275E-2</v>
      </c>
      <c r="I126" s="90">
        <f>G126/F126</f>
        <v>3.9511536811140002E-2</v>
      </c>
    </row>
    <row r="127" spans="1:9" s="91" customFormat="1" ht="12" customHeight="1">
      <c r="A127" s="102">
        <v>172</v>
      </c>
      <c r="B127" s="87" t="s">
        <v>89</v>
      </c>
      <c r="C127" s="88">
        <v>61605342</v>
      </c>
      <c r="D127" s="88">
        <v>19504841</v>
      </c>
      <c r="E127" s="88">
        <v>5332936</v>
      </c>
      <c r="F127" s="89">
        <f>C127-D127-E127</f>
        <v>36767565</v>
      </c>
      <c r="G127" s="95">
        <v>673291</v>
      </c>
      <c r="H127" s="90">
        <f>G127/C127</f>
        <v>1.0929100921150637E-2</v>
      </c>
      <c r="I127" s="90">
        <f>G127/F127</f>
        <v>1.8312091105298921E-2</v>
      </c>
    </row>
    <row r="128" spans="1:9" s="91" customFormat="1" ht="12" customHeight="1">
      <c r="A128" s="104">
        <v>157</v>
      </c>
      <c r="B128" s="87" t="s">
        <v>61</v>
      </c>
      <c r="C128" s="88">
        <v>46632765</v>
      </c>
      <c r="D128" s="88">
        <v>29375381</v>
      </c>
      <c r="E128" s="88">
        <v>3960298</v>
      </c>
      <c r="F128" s="89">
        <f>C128-D128-E128</f>
        <v>13297086</v>
      </c>
      <c r="G128" s="95">
        <v>219598</v>
      </c>
      <c r="H128" s="90">
        <f t="shared" si="13"/>
        <v>4.7090924160298024E-3</v>
      </c>
      <c r="I128" s="90">
        <f t="shared" si="14"/>
        <v>1.651474616318192E-2</v>
      </c>
    </row>
    <row r="129" spans="1:9" s="91" customFormat="1" ht="12" customHeight="1">
      <c r="A129" s="105">
        <v>108</v>
      </c>
      <c r="B129" s="87" t="s">
        <v>125</v>
      </c>
      <c r="C129" s="88">
        <v>84457254</v>
      </c>
      <c r="D129" s="88">
        <v>51239674</v>
      </c>
      <c r="E129" s="88">
        <v>5597669</v>
      </c>
      <c r="F129" s="89">
        <f t="shared" si="12"/>
        <v>27619911</v>
      </c>
      <c r="G129" s="95">
        <v>876817</v>
      </c>
      <c r="H129" s="90">
        <f t="shared" si="13"/>
        <v>1.0381784375797962E-2</v>
      </c>
      <c r="I129" s="90">
        <f t="shared" si="14"/>
        <v>3.1745830028199584E-2</v>
      </c>
    </row>
    <row r="130" spans="1:9" s="91" customFormat="1" ht="12" customHeight="1">
      <c r="A130" s="102">
        <v>180</v>
      </c>
      <c r="B130" s="87" t="s">
        <v>138</v>
      </c>
      <c r="C130" s="88">
        <v>121636070</v>
      </c>
      <c r="D130" s="88">
        <v>43055536</v>
      </c>
      <c r="E130" s="88">
        <v>19073427</v>
      </c>
      <c r="F130" s="89">
        <f t="shared" si="12"/>
        <v>59507107</v>
      </c>
      <c r="G130" s="95">
        <v>1332017</v>
      </c>
      <c r="H130" s="90">
        <f t="shared" si="13"/>
        <v>1.0950838842458491E-2</v>
      </c>
      <c r="I130" s="90">
        <f t="shared" si="14"/>
        <v>2.2384166650884239E-2</v>
      </c>
    </row>
    <row r="131" spans="1:9" s="58" customFormat="1" ht="12" customHeight="1">
      <c r="A131" s="96">
        <v>43</v>
      </c>
      <c r="B131" s="66" t="s">
        <v>62</v>
      </c>
      <c r="C131" s="67">
        <v>93310525</v>
      </c>
      <c r="D131" s="67">
        <v>35544516</v>
      </c>
      <c r="E131" s="67">
        <v>11553946</v>
      </c>
      <c r="F131" s="68">
        <f>C131-D131-E131</f>
        <v>46212063</v>
      </c>
      <c r="G131" s="93">
        <v>2173580</v>
      </c>
      <c r="H131" s="69">
        <f t="shared" si="13"/>
        <v>2.3294049626234554E-2</v>
      </c>
      <c r="I131" s="69">
        <f t="shared" si="14"/>
        <v>4.703490515019855E-2</v>
      </c>
    </row>
    <row r="132" spans="1:9" s="58" customFormat="1" ht="12" customHeight="1">
      <c r="A132" s="96">
        <v>153</v>
      </c>
      <c r="B132" s="66" t="s">
        <v>139</v>
      </c>
      <c r="C132" s="67">
        <v>29949847</v>
      </c>
      <c r="D132" s="67">
        <v>14737064</v>
      </c>
      <c r="E132" s="67">
        <v>2955468</v>
      </c>
      <c r="F132" s="68">
        <f>C132-D132-E132</f>
        <v>12257315</v>
      </c>
      <c r="G132" s="93">
        <v>380145</v>
      </c>
      <c r="H132" s="69">
        <f t="shared" si="13"/>
        <v>1.2692719264976546E-2</v>
      </c>
      <c r="I132" s="69">
        <f t="shared" si="14"/>
        <v>3.101372527343876E-2</v>
      </c>
    </row>
    <row r="133" spans="1:9" s="58" customFormat="1" ht="12" customHeight="1">
      <c r="A133" s="80"/>
      <c r="B133" s="79"/>
      <c r="C133" s="68"/>
      <c r="D133" s="68"/>
      <c r="E133" s="68"/>
      <c r="F133" s="68"/>
      <c r="G133" s="68"/>
      <c r="H133" s="79"/>
      <c r="I133" s="79"/>
    </row>
    <row r="134" spans="1:9" s="58" customFormat="1" ht="12" customHeight="1">
      <c r="A134" s="80"/>
      <c r="B134" s="81" t="s">
        <v>63</v>
      </c>
      <c r="C134" s="82">
        <f>SUM(C112:C132)</f>
        <v>3314875392</v>
      </c>
      <c r="D134" s="82">
        <f>SUM(D112:D132)</f>
        <v>1412764044</v>
      </c>
      <c r="E134" s="82">
        <f>SUM(E112:E132)</f>
        <v>457341192</v>
      </c>
      <c r="F134" s="82">
        <f>SUM(F112:F132)</f>
        <v>1444770156</v>
      </c>
      <c r="G134" s="82">
        <f>SUM(G112:G132)</f>
        <v>52452765</v>
      </c>
      <c r="H134" s="83">
        <f>G134/C134</f>
        <v>1.5823449993501295E-2</v>
      </c>
      <c r="I134" s="83">
        <f>G134/F134</f>
        <v>3.6305266122897403E-2</v>
      </c>
    </row>
    <row r="135" spans="1:9" s="58" customFormat="1" ht="12" customHeight="1">
      <c r="A135" s="72" t="s">
        <v>0</v>
      </c>
      <c r="B135" s="79"/>
      <c r="C135" s="68"/>
      <c r="D135" s="68"/>
      <c r="E135" s="68"/>
      <c r="F135" s="68"/>
      <c r="G135" s="68"/>
      <c r="H135" s="79"/>
      <c r="I135" s="79"/>
    </row>
    <row r="136" spans="1:9" s="58" customFormat="1" ht="12" customHeight="1">
      <c r="A136" s="80"/>
      <c r="B136" s="81" t="s">
        <v>77</v>
      </c>
      <c r="C136" s="82">
        <f>C30+C52+C77+C102+C134</f>
        <v>30706080081</v>
      </c>
      <c r="D136" s="82">
        <f>D30+D52+D77+D102+D134</f>
        <v>10832940161</v>
      </c>
      <c r="E136" s="82">
        <f>E30+E52+E77+E102+E134</f>
        <v>4570070929</v>
      </c>
      <c r="F136" s="82">
        <f>F30+F52+F77+F102+F134</f>
        <v>15303068991</v>
      </c>
      <c r="G136" s="82">
        <f>G30+G52+G77+G102+G134</f>
        <v>667580294</v>
      </c>
      <c r="H136" s="83">
        <f>G136/C136</f>
        <v>2.1740980686527897E-2</v>
      </c>
      <c r="I136" s="83">
        <f>G136/F136</f>
        <v>4.3623948529057509E-2</v>
      </c>
    </row>
    <row r="137" spans="1:9" s="58" customFormat="1" ht="12" customHeight="1">
      <c r="A137" s="106"/>
      <c r="B137" s="107" t="s">
        <v>151</v>
      </c>
    </row>
    <row r="138" spans="1:9" s="58" customFormat="1" ht="12" customHeight="1">
      <c r="A138" s="106"/>
      <c r="B138" s="392" t="s">
        <v>64</v>
      </c>
      <c r="C138" s="392"/>
      <c r="D138" s="392"/>
    </row>
    <row r="139" spans="1:9" s="58" customFormat="1" ht="12" customHeight="1">
      <c r="A139" s="106"/>
    </row>
    <row r="140" spans="1:9" s="58" customFormat="1" ht="12" customHeight="1">
      <c r="A140" s="106"/>
    </row>
    <row r="141" spans="1:9" s="58" customFormat="1" ht="12" customHeight="1">
      <c r="A141" s="106"/>
    </row>
    <row r="142" spans="1:9" s="58" customFormat="1" ht="12" customHeight="1">
      <c r="A142" s="106"/>
    </row>
    <row r="143" spans="1:9" s="58" customFormat="1" ht="12" customHeight="1">
      <c r="A143" s="106"/>
    </row>
    <row r="144" spans="1:9" s="58" customFormat="1" ht="12" customHeight="1">
      <c r="A144" s="106"/>
    </row>
    <row r="145" spans="1:1" s="58" customFormat="1" ht="12" customHeight="1">
      <c r="A145" s="106"/>
    </row>
    <row r="146" spans="1:1" s="58" customFormat="1" ht="12" customHeight="1">
      <c r="A146" s="106"/>
    </row>
    <row r="147" spans="1:1" s="58" customFormat="1" ht="12" customHeight="1">
      <c r="A147" s="106"/>
    </row>
    <row r="148" spans="1:1" s="58" customFormat="1" ht="12" customHeight="1">
      <c r="A148" s="106"/>
    </row>
    <row r="149" spans="1:1" s="58" customFormat="1" ht="12" customHeight="1">
      <c r="A149" s="106"/>
    </row>
    <row r="150" spans="1:1" s="58" customFormat="1" ht="12" customHeight="1">
      <c r="A150" s="106"/>
    </row>
    <row r="151" spans="1:1" s="58" customFormat="1" ht="12" customHeight="1">
      <c r="A151" s="106"/>
    </row>
    <row r="152" spans="1:1" s="58" customFormat="1" ht="12" customHeight="1">
      <c r="A152" s="106"/>
    </row>
    <row r="153" spans="1:1" s="58" customFormat="1" ht="12" customHeight="1">
      <c r="A153" s="106"/>
    </row>
    <row r="154" spans="1:1" s="58" customFormat="1" ht="12" customHeight="1">
      <c r="A154" s="106"/>
    </row>
    <row r="155" spans="1:1" s="58" customFormat="1" ht="12" customHeight="1">
      <c r="A155" s="106"/>
    </row>
    <row r="156" spans="1:1" s="58" customFormat="1" ht="12" customHeight="1">
      <c r="A156" s="106"/>
    </row>
    <row r="157" spans="1:1" s="58" customFormat="1" ht="12" customHeight="1">
      <c r="A157" s="106"/>
    </row>
    <row r="158" spans="1:1" s="58" customFormat="1" ht="12" customHeight="1">
      <c r="A158" s="106"/>
    </row>
    <row r="159" spans="1:1" s="58" customFormat="1" ht="12" customHeight="1">
      <c r="A159" s="106"/>
    </row>
    <row r="160" spans="1:1" s="58" customFormat="1" ht="12" customHeight="1">
      <c r="A160" s="106"/>
    </row>
    <row r="161" spans="1:1" s="58" customFormat="1" ht="12" customHeight="1">
      <c r="A161" s="106"/>
    </row>
    <row r="162" spans="1:1" s="58" customFormat="1" ht="12" customHeight="1">
      <c r="A162" s="106"/>
    </row>
    <row r="163" spans="1:1" s="58" customFormat="1" ht="12" customHeight="1">
      <c r="A163" s="106"/>
    </row>
    <row r="164" spans="1:1" s="58" customFormat="1" ht="12" customHeight="1">
      <c r="A164" s="106"/>
    </row>
    <row r="165" spans="1:1" s="58" customFormat="1" ht="12" customHeight="1">
      <c r="A165" s="106"/>
    </row>
    <row r="166" spans="1:1" s="58" customFormat="1" ht="12" customHeight="1">
      <c r="A166" s="106"/>
    </row>
    <row r="167" spans="1:1" s="58" customFormat="1" ht="12" customHeight="1">
      <c r="A167" s="106"/>
    </row>
    <row r="168" spans="1:1" s="58" customFormat="1" ht="12" customHeight="1">
      <c r="A168" s="106"/>
    </row>
    <row r="169" spans="1:1" s="58" customFormat="1" ht="12" customHeight="1">
      <c r="A169" s="106"/>
    </row>
    <row r="170" spans="1:1" s="58" customFormat="1" ht="12" customHeight="1">
      <c r="A170" s="106"/>
    </row>
    <row r="171" spans="1:1" s="58" customFormat="1" ht="12" customHeight="1">
      <c r="A171" s="106"/>
    </row>
  </sheetData>
  <mergeCells count="37">
    <mergeCell ref="H108:H110"/>
    <mergeCell ref="I108:I110"/>
    <mergeCell ref="B138:D138"/>
    <mergeCell ref="A104:A105"/>
    <mergeCell ref="B104:I104"/>
    <mergeCell ref="B105:I105"/>
    <mergeCell ref="B106:I106"/>
    <mergeCell ref="C107:C110"/>
    <mergeCell ref="D107:D110"/>
    <mergeCell ref="E107:E110"/>
    <mergeCell ref="F107:F110"/>
    <mergeCell ref="G107:I107"/>
    <mergeCell ref="G108:G110"/>
    <mergeCell ref="C57:C60"/>
    <mergeCell ref="D57:D60"/>
    <mergeCell ref="E57:E60"/>
    <mergeCell ref="F57:F60"/>
    <mergeCell ref="G57:I57"/>
    <mergeCell ref="G58:G60"/>
    <mergeCell ref="H58:H60"/>
    <mergeCell ref="I58:I60"/>
    <mergeCell ref="B56:I56"/>
    <mergeCell ref="A1:A2"/>
    <mergeCell ref="B1:I1"/>
    <mergeCell ref="B2:I2"/>
    <mergeCell ref="B3:I3"/>
    <mergeCell ref="C4:C7"/>
    <mergeCell ref="D4:D7"/>
    <mergeCell ref="E4:E7"/>
    <mergeCell ref="F4:F7"/>
    <mergeCell ref="G4:I4"/>
    <mergeCell ref="G5:G7"/>
    <mergeCell ref="H5:H7"/>
    <mergeCell ref="I5:I7"/>
    <mergeCell ref="A54:A55"/>
    <mergeCell ref="B54:I54"/>
    <mergeCell ref="B55:I55"/>
  </mergeCells>
  <printOptions gridLinesSet="0"/>
  <pageMargins left="0.25" right="0.21" top="0.51" bottom="0.53" header="0.5" footer="0.42"/>
  <pageSetup scale="96" fitToHeight="0" orientation="portrait" r:id="rId1"/>
  <headerFooter alignWithMargins="0">
    <oddFooter>&amp;L&amp;"Times New Roman,Italic"&amp;9 21&amp;R&amp;"Times New Roman,Italic"&amp;9Charity Care in Washington Hospitals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2016-Region</vt:lpstr>
      <vt:lpstr>2015-Region</vt:lpstr>
      <vt:lpstr>2014-Region</vt:lpstr>
      <vt:lpstr>2013-Region</vt:lpstr>
      <vt:lpstr>2012-Region</vt:lpstr>
      <vt:lpstr>2011-Region</vt:lpstr>
      <vt:lpstr>2010-Region</vt:lpstr>
      <vt:lpstr>2009-Region</vt:lpstr>
      <vt:lpstr>2008-Region</vt:lpstr>
      <vt:lpstr>2007-Region</vt:lpstr>
      <vt:lpstr>'2007-Region'!Print_Area</vt:lpstr>
      <vt:lpstr>'2010-Region'!Print_Area</vt:lpstr>
      <vt:lpstr>'2011-Region'!Print_Area</vt:lpstr>
      <vt:lpstr>'2012-Region'!Print_Area</vt:lpstr>
      <vt:lpstr>'2013-Region'!Print_Area</vt:lpstr>
      <vt:lpstr>'2014-Region'!Print_Area</vt:lpstr>
      <vt:lpstr>'2015-Region'!Print_Area</vt:lpstr>
      <vt:lpstr>'2016-Region'!Print_Area</vt:lpstr>
      <vt:lpstr>'2008-Region'!Print_Titles</vt:lpstr>
      <vt:lpstr>'2009-Region'!Print_Titles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Charity Care 2016-2007</dc:title>
  <dc:subject>Charity Care expenditures by Washington Hospitals 2016-2007</dc:subject>
  <dc:creator>Washington State Dept of Health - HSQA - Community Health Systems</dc:creator>
  <cp:lastModifiedBy>Huyck, Randall  (DOH)</cp:lastModifiedBy>
  <cp:lastPrinted>2012-02-24T21:09:21Z</cp:lastPrinted>
  <dcterms:created xsi:type="dcterms:W3CDTF">1999-11-08T21:45:24Z</dcterms:created>
  <dcterms:modified xsi:type="dcterms:W3CDTF">2018-04-23T20:18:41Z</dcterms:modified>
</cp:coreProperties>
</file>