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02B3F729-7A21-4D09-B4B6-F194CDEA165A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615" i="10"/>
  <c r="L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H545" i="10"/>
  <c r="E545" i="10"/>
  <c r="D545" i="10"/>
  <c r="B545" i="10"/>
  <c r="F545" i="10" s="1"/>
  <c r="E544" i="10"/>
  <c r="D544" i="10"/>
  <c r="B544" i="10"/>
  <c r="F544" i="10" s="1"/>
  <c r="B543" i="10"/>
  <c r="B542" i="10"/>
  <c r="B541" i="10"/>
  <c r="H540" i="10"/>
  <c r="E540" i="10"/>
  <c r="D540" i="10"/>
  <c r="B540" i="10"/>
  <c r="F540" i="10" s="1"/>
  <c r="H539" i="10"/>
  <c r="E539" i="10"/>
  <c r="D539" i="10"/>
  <c r="B539" i="10"/>
  <c r="F539" i="10" s="1"/>
  <c r="E538" i="10"/>
  <c r="D538" i="10"/>
  <c r="B538" i="10"/>
  <c r="F538" i="10" s="1"/>
  <c r="F537" i="10"/>
  <c r="E537" i="10"/>
  <c r="D537" i="10"/>
  <c r="B537" i="10"/>
  <c r="H537" i="10" s="1"/>
  <c r="E536" i="10"/>
  <c r="D536" i="10"/>
  <c r="B536" i="10"/>
  <c r="H536" i="10" s="1"/>
  <c r="E535" i="10"/>
  <c r="D535" i="10"/>
  <c r="B535" i="10"/>
  <c r="F535" i="10" s="1"/>
  <c r="E534" i="10"/>
  <c r="D534" i="10"/>
  <c r="B534" i="10"/>
  <c r="F534" i="10" s="1"/>
  <c r="F533" i="10"/>
  <c r="E533" i="10"/>
  <c r="D533" i="10"/>
  <c r="B533" i="10"/>
  <c r="H533" i="10" s="1"/>
  <c r="E532" i="10"/>
  <c r="D532" i="10"/>
  <c r="B532" i="10"/>
  <c r="H532" i="10" s="1"/>
  <c r="H531" i="10"/>
  <c r="E531" i="10"/>
  <c r="D531" i="10"/>
  <c r="B531" i="10"/>
  <c r="F531" i="10" s="1"/>
  <c r="E530" i="10"/>
  <c r="D530" i="10"/>
  <c r="B530" i="10"/>
  <c r="F530" i="10" s="1"/>
  <c r="F529" i="10"/>
  <c r="E529" i="10"/>
  <c r="D529" i="10"/>
  <c r="B529" i="10"/>
  <c r="E528" i="10"/>
  <c r="D528" i="10"/>
  <c r="B528" i="10"/>
  <c r="H528" i="10" s="1"/>
  <c r="H527" i="10"/>
  <c r="E527" i="10"/>
  <c r="D527" i="10"/>
  <c r="B527" i="10"/>
  <c r="F527" i="10" s="1"/>
  <c r="E526" i="10"/>
  <c r="D526" i="10"/>
  <c r="B526" i="10"/>
  <c r="F526" i="10" s="1"/>
  <c r="F525" i="10"/>
  <c r="E525" i="10"/>
  <c r="D525" i="10"/>
  <c r="B525" i="10"/>
  <c r="H525" i="10" s="1"/>
  <c r="E524" i="10"/>
  <c r="D524" i="10"/>
  <c r="B524" i="10"/>
  <c r="H523" i="10"/>
  <c r="E523" i="10"/>
  <c r="D523" i="10"/>
  <c r="B523" i="10"/>
  <c r="F523" i="10" s="1"/>
  <c r="E522" i="10"/>
  <c r="D522" i="10"/>
  <c r="B522" i="10"/>
  <c r="F522" i="10" s="1"/>
  <c r="F521" i="10"/>
  <c r="B521" i="10"/>
  <c r="E520" i="10"/>
  <c r="D520" i="10"/>
  <c r="B520" i="10"/>
  <c r="F520" i="10" s="1"/>
  <c r="E519" i="10"/>
  <c r="D519" i="10"/>
  <c r="B519" i="10"/>
  <c r="H519" i="10" s="1"/>
  <c r="E518" i="10"/>
  <c r="D518" i="10"/>
  <c r="B518" i="10"/>
  <c r="E517" i="10"/>
  <c r="D517" i="10"/>
  <c r="B517" i="10"/>
  <c r="E516" i="10"/>
  <c r="D516" i="10"/>
  <c r="B516" i="10"/>
  <c r="F516" i="10" s="1"/>
  <c r="E515" i="10"/>
  <c r="D515" i="10"/>
  <c r="B515" i="10"/>
  <c r="F515" i="10" s="1"/>
  <c r="E514" i="10"/>
  <c r="D514" i="10"/>
  <c r="B514" i="10"/>
  <c r="B513" i="10"/>
  <c r="F513" i="10" s="1"/>
  <c r="B512" i="10"/>
  <c r="F511" i="10"/>
  <c r="E511" i="10"/>
  <c r="D511" i="10"/>
  <c r="B511" i="10"/>
  <c r="E510" i="10"/>
  <c r="D510" i="10"/>
  <c r="B510" i="10"/>
  <c r="E509" i="10"/>
  <c r="D509" i="10"/>
  <c r="B509" i="10"/>
  <c r="F509" i="10" s="1"/>
  <c r="E508" i="10"/>
  <c r="D508" i="10"/>
  <c r="B508" i="10"/>
  <c r="F508" i="10" s="1"/>
  <c r="F507" i="10"/>
  <c r="E507" i="10"/>
  <c r="D507" i="10"/>
  <c r="B507" i="10"/>
  <c r="H507" i="10" s="1"/>
  <c r="E506" i="10"/>
  <c r="D506" i="10"/>
  <c r="B506" i="10"/>
  <c r="H506" i="10" s="1"/>
  <c r="H505" i="10"/>
  <c r="E505" i="10"/>
  <c r="D505" i="10"/>
  <c r="B505" i="10"/>
  <c r="F505" i="10" s="1"/>
  <c r="E504" i="10"/>
  <c r="D504" i="10"/>
  <c r="B504" i="10"/>
  <c r="F504" i="10" s="1"/>
  <c r="F503" i="10"/>
  <c r="E503" i="10"/>
  <c r="D503" i="10"/>
  <c r="B503" i="10"/>
  <c r="E502" i="10"/>
  <c r="D502" i="10"/>
  <c r="B502" i="10"/>
  <c r="H502" i="10" s="1"/>
  <c r="H501" i="10"/>
  <c r="E501" i="10"/>
  <c r="D501" i="10"/>
  <c r="B501" i="10"/>
  <c r="F501" i="10" s="1"/>
  <c r="E500" i="10"/>
  <c r="D500" i="10"/>
  <c r="B500" i="10"/>
  <c r="F500" i="10" s="1"/>
  <c r="F499" i="10"/>
  <c r="E499" i="10"/>
  <c r="D499" i="10"/>
  <c r="B499" i="10"/>
  <c r="E498" i="10"/>
  <c r="D498" i="10"/>
  <c r="B498" i="10"/>
  <c r="H497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4" i="10"/>
  <c r="B439" i="10"/>
  <c r="C438" i="10"/>
  <c r="B437" i="10"/>
  <c r="D436" i="10"/>
  <c r="B435" i="10"/>
  <c r="D434" i="10"/>
  <c r="B434" i="10"/>
  <c r="B433" i="10"/>
  <c r="B432" i="10"/>
  <c r="C431" i="10"/>
  <c r="B431" i="10"/>
  <c r="B430" i="10"/>
  <c r="C429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C387" i="10"/>
  <c r="B438" i="10" s="1"/>
  <c r="B440" i="10" s="1"/>
  <c r="D372" i="10"/>
  <c r="D367" i="10"/>
  <c r="C448" i="10" s="1"/>
  <c r="C360" i="10"/>
  <c r="D361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D229" i="10"/>
  <c r="B445" i="10" s="1"/>
  <c r="D221" i="10"/>
  <c r="D217" i="10"/>
  <c r="B217" i="10"/>
  <c r="E216" i="10"/>
  <c r="E215" i="10"/>
  <c r="E214" i="10"/>
  <c r="C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177" i="10"/>
  <c r="D173" i="10"/>
  <c r="D428" i="10" s="1"/>
  <c r="C171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CF79" i="10"/>
  <c r="CE79" i="10"/>
  <c r="J612" i="10" s="1"/>
  <c r="BY78" i="10"/>
  <c r="BX78" i="10"/>
  <c r="BW78" i="10"/>
  <c r="BV78" i="10"/>
  <c r="BL78" i="10"/>
  <c r="BA78" i="10"/>
  <c r="AV78" i="10"/>
  <c r="AO78" i="10"/>
  <c r="AJ78" i="10"/>
  <c r="AG78" i="10"/>
  <c r="AE78" i="10"/>
  <c r="AC78" i="10"/>
  <c r="AB78" i="10"/>
  <c r="AA78" i="10"/>
  <c r="Y78" i="10"/>
  <c r="X78" i="10"/>
  <c r="V78" i="10"/>
  <c r="U78" i="10"/>
  <c r="T78" i="10"/>
  <c r="S78" i="10"/>
  <c r="R78" i="10"/>
  <c r="Q78" i="10"/>
  <c r="P78" i="10"/>
  <c r="O78" i="10"/>
  <c r="J78" i="10"/>
  <c r="F78" i="10"/>
  <c r="E78" i="10"/>
  <c r="C78" i="10"/>
  <c r="CF77" i="10"/>
  <c r="F77" i="10"/>
  <c r="E77" i="10"/>
  <c r="C77" i="10"/>
  <c r="CE77" i="10" s="1"/>
  <c r="G612" i="10" s="1"/>
  <c r="CF76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X75" i="10"/>
  <c r="W75" i="10"/>
  <c r="V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J74" i="10"/>
  <c r="Y74" i="10"/>
  <c r="Y75" i="10" s="1"/>
  <c r="U74" i="10"/>
  <c r="P74" i="10"/>
  <c r="U73" i="10"/>
  <c r="CD71" i="10"/>
  <c r="C575" i="10" s="1"/>
  <c r="CE70" i="10"/>
  <c r="AJ69" i="10"/>
  <c r="P68" i="10"/>
  <c r="CE68" i="10" s="1"/>
  <c r="C434" i="10" s="1"/>
  <c r="CC66" i="10"/>
  <c r="P66" i="10"/>
  <c r="CE66" i="10" s="1"/>
  <c r="C432" i="10" s="1"/>
  <c r="CE65" i="10"/>
  <c r="AJ64" i="10"/>
  <c r="CE64" i="10" s="1"/>
  <c r="C430" i="10" s="1"/>
  <c r="P64" i="10"/>
  <c r="CE63" i="10"/>
  <c r="P63" i="10"/>
  <c r="CE61" i="10"/>
  <c r="C427" i="10" s="1"/>
  <c r="CE60" i="10"/>
  <c r="H612" i="10" s="1"/>
  <c r="B53" i="10"/>
  <c r="CC52" i="10"/>
  <c r="CC67" i="10" s="1"/>
  <c r="CB52" i="10"/>
  <c r="CB67" i="10" s="1"/>
  <c r="CA52" i="10"/>
  <c r="CA67" i="10" s="1"/>
  <c r="BZ52" i="10"/>
  <c r="BZ67" i="10" s="1"/>
  <c r="BY52" i="10"/>
  <c r="BY67" i="10" s="1"/>
  <c r="BX52" i="10"/>
  <c r="BX67" i="10" s="1"/>
  <c r="BW52" i="10"/>
  <c r="BW67" i="10" s="1"/>
  <c r="BV52" i="10"/>
  <c r="BV67" i="10" s="1"/>
  <c r="BU52" i="10"/>
  <c r="BU67" i="10" s="1"/>
  <c r="BT52" i="10"/>
  <c r="BT67" i="10" s="1"/>
  <c r="BS52" i="10"/>
  <c r="BS67" i="10" s="1"/>
  <c r="BR52" i="10"/>
  <c r="BR67" i="10" s="1"/>
  <c r="BQ52" i="10"/>
  <c r="BQ67" i="10" s="1"/>
  <c r="BP52" i="10"/>
  <c r="BP67" i="10" s="1"/>
  <c r="BO52" i="10"/>
  <c r="BO67" i="10" s="1"/>
  <c r="BN52" i="10"/>
  <c r="BN67" i="10" s="1"/>
  <c r="BM52" i="10"/>
  <c r="BM67" i="10" s="1"/>
  <c r="BL52" i="10"/>
  <c r="BL67" i="10" s="1"/>
  <c r="BK52" i="10"/>
  <c r="BK67" i="10" s="1"/>
  <c r="BJ52" i="10"/>
  <c r="BJ67" i="10" s="1"/>
  <c r="BI52" i="10"/>
  <c r="BI67" i="10" s="1"/>
  <c r="BH52" i="10"/>
  <c r="BH67" i="10" s="1"/>
  <c r="BG52" i="10"/>
  <c r="BG67" i="10" s="1"/>
  <c r="BF52" i="10"/>
  <c r="BF67" i="10" s="1"/>
  <c r="BE52" i="10"/>
  <c r="BE67" i="10" s="1"/>
  <c r="BD52" i="10"/>
  <c r="BD67" i="10" s="1"/>
  <c r="BC52" i="10"/>
  <c r="BC67" i="10" s="1"/>
  <c r="BB52" i="10"/>
  <c r="BB67" i="10" s="1"/>
  <c r="BA52" i="10"/>
  <c r="BA67" i="10" s="1"/>
  <c r="AZ52" i="10"/>
  <c r="AZ67" i="10" s="1"/>
  <c r="AY52" i="10"/>
  <c r="AY67" i="10" s="1"/>
  <c r="AX52" i="10"/>
  <c r="AX67" i="10" s="1"/>
  <c r="AW52" i="10"/>
  <c r="AW67" i="10" s="1"/>
  <c r="AV52" i="10"/>
  <c r="AV67" i="10" s="1"/>
  <c r="AU52" i="10"/>
  <c r="AU67" i="10" s="1"/>
  <c r="AT52" i="10"/>
  <c r="AT67" i="10" s="1"/>
  <c r="AS52" i="10"/>
  <c r="AS67" i="10" s="1"/>
  <c r="AR52" i="10"/>
  <c r="AR67" i="10" s="1"/>
  <c r="AQ52" i="10"/>
  <c r="AQ67" i="10" s="1"/>
  <c r="AP52" i="10"/>
  <c r="AP67" i="10" s="1"/>
  <c r="AO52" i="10"/>
  <c r="AO67" i="10" s="1"/>
  <c r="AN52" i="10"/>
  <c r="AN67" i="10" s="1"/>
  <c r="AM52" i="10"/>
  <c r="AM67" i="10" s="1"/>
  <c r="AL52" i="10"/>
  <c r="AL67" i="10" s="1"/>
  <c r="AK52" i="10"/>
  <c r="AK67" i="10" s="1"/>
  <c r="AJ52" i="10"/>
  <c r="AJ67" i="10" s="1"/>
  <c r="AI52" i="10"/>
  <c r="AI67" i="10" s="1"/>
  <c r="AH52" i="10"/>
  <c r="AH67" i="10" s="1"/>
  <c r="AG52" i="10"/>
  <c r="AG67" i="10" s="1"/>
  <c r="AF52" i="10"/>
  <c r="AF67" i="10" s="1"/>
  <c r="AE52" i="10"/>
  <c r="AE67" i="10" s="1"/>
  <c r="AD52" i="10"/>
  <c r="AD67" i="10" s="1"/>
  <c r="AC52" i="10"/>
  <c r="AC67" i="10" s="1"/>
  <c r="AB52" i="10"/>
  <c r="AB67" i="10" s="1"/>
  <c r="AA52" i="10"/>
  <c r="AA67" i="10" s="1"/>
  <c r="Z52" i="10"/>
  <c r="Z67" i="10" s="1"/>
  <c r="Y52" i="10"/>
  <c r="Y67" i="10" s="1"/>
  <c r="X52" i="10"/>
  <c r="X67" i="10" s="1"/>
  <c r="W52" i="10"/>
  <c r="W67" i="10" s="1"/>
  <c r="V52" i="10"/>
  <c r="V67" i="10" s="1"/>
  <c r="U52" i="10"/>
  <c r="U67" i="10" s="1"/>
  <c r="T52" i="10"/>
  <c r="T67" i="10" s="1"/>
  <c r="S52" i="10"/>
  <c r="S67" i="10" s="1"/>
  <c r="R52" i="10"/>
  <c r="R67" i="10" s="1"/>
  <c r="Q52" i="10"/>
  <c r="Q67" i="10" s="1"/>
  <c r="P52" i="10"/>
  <c r="P67" i="10" s="1"/>
  <c r="O52" i="10"/>
  <c r="O67" i="10" s="1"/>
  <c r="N52" i="10"/>
  <c r="N67" i="10" s="1"/>
  <c r="M52" i="10"/>
  <c r="M67" i="10" s="1"/>
  <c r="L52" i="10"/>
  <c r="L67" i="10" s="1"/>
  <c r="K52" i="10"/>
  <c r="K67" i="10" s="1"/>
  <c r="J52" i="10"/>
  <c r="J67" i="10" s="1"/>
  <c r="I52" i="10"/>
  <c r="I67" i="10" s="1"/>
  <c r="H52" i="10"/>
  <c r="H67" i="10" s="1"/>
  <c r="G52" i="10"/>
  <c r="G67" i="10" s="1"/>
  <c r="F52" i="10"/>
  <c r="F67" i="10" s="1"/>
  <c r="E52" i="10"/>
  <c r="E67" i="10" s="1"/>
  <c r="D52" i="10"/>
  <c r="D67" i="10" s="1"/>
  <c r="C52" i="10"/>
  <c r="C67" i="10" s="1"/>
  <c r="CE51" i="10"/>
  <c r="B49" i="10"/>
  <c r="CA48" i="10"/>
  <c r="CA62" i="10" s="1"/>
  <c r="CA71" i="10" s="1"/>
  <c r="BW48" i="10"/>
  <c r="BW62" i="10" s="1"/>
  <c r="BW71" i="10" s="1"/>
  <c r="BS48" i="10"/>
  <c r="BS62" i="10" s="1"/>
  <c r="BS71" i="10" s="1"/>
  <c r="BO48" i="10"/>
  <c r="BO62" i="10" s="1"/>
  <c r="BO71" i="10" s="1"/>
  <c r="BK48" i="10"/>
  <c r="BK62" i="10" s="1"/>
  <c r="BK71" i="10" s="1"/>
  <c r="BG48" i="10"/>
  <c r="BG62" i="10" s="1"/>
  <c r="BG71" i="10" s="1"/>
  <c r="BC48" i="10"/>
  <c r="BC62" i="10" s="1"/>
  <c r="BC71" i="10" s="1"/>
  <c r="C633" i="10" s="1"/>
  <c r="AY48" i="10"/>
  <c r="AY62" i="10" s="1"/>
  <c r="AY71" i="10" s="1"/>
  <c r="C544" i="10" s="1"/>
  <c r="G544" i="10" s="1"/>
  <c r="AU48" i="10"/>
  <c r="AU62" i="10" s="1"/>
  <c r="AU71" i="10" s="1"/>
  <c r="AQ48" i="10"/>
  <c r="AQ62" i="10" s="1"/>
  <c r="AQ71" i="10" s="1"/>
  <c r="AM48" i="10"/>
  <c r="AM62" i="10" s="1"/>
  <c r="AM71" i="10" s="1"/>
  <c r="AI48" i="10"/>
  <c r="AI62" i="10" s="1"/>
  <c r="AI71" i="10" s="1"/>
  <c r="AE48" i="10"/>
  <c r="AE62" i="10" s="1"/>
  <c r="AE71" i="10" s="1"/>
  <c r="AA48" i="10"/>
  <c r="AA62" i="10" s="1"/>
  <c r="AA71" i="10" s="1"/>
  <c r="W48" i="10"/>
  <c r="W62" i="10" s="1"/>
  <c r="W71" i="10" s="1"/>
  <c r="S48" i="10"/>
  <c r="S62" i="10" s="1"/>
  <c r="S71" i="10" s="1"/>
  <c r="O48" i="10"/>
  <c r="O62" i="10" s="1"/>
  <c r="O71" i="10" s="1"/>
  <c r="K48" i="10"/>
  <c r="K62" i="10" s="1"/>
  <c r="K71" i="10" s="1"/>
  <c r="G48" i="10"/>
  <c r="G62" i="10" s="1"/>
  <c r="G71" i="10" s="1"/>
  <c r="C48" i="10"/>
  <c r="CE47" i="10"/>
  <c r="C672" i="10" l="1"/>
  <c r="C500" i="10"/>
  <c r="G500" i="10" s="1"/>
  <c r="C676" i="10"/>
  <c r="C504" i="10"/>
  <c r="G504" i="10" s="1"/>
  <c r="C680" i="10"/>
  <c r="C508" i="10"/>
  <c r="G508" i="10" s="1"/>
  <c r="C696" i="10"/>
  <c r="C524" i="10"/>
  <c r="G524" i="10" s="1"/>
  <c r="C688" i="10"/>
  <c r="C516" i="10"/>
  <c r="G516" i="10" s="1"/>
  <c r="C692" i="10"/>
  <c r="C520" i="10"/>
  <c r="G520" i="10" s="1"/>
  <c r="C684" i="10"/>
  <c r="C512" i="10"/>
  <c r="G512" i="10" s="1"/>
  <c r="C700" i="10"/>
  <c r="C528" i="10"/>
  <c r="G528" i="10" s="1"/>
  <c r="C712" i="10"/>
  <c r="C540" i="10"/>
  <c r="G540" i="10" s="1"/>
  <c r="C552" i="10"/>
  <c r="C618" i="10"/>
  <c r="C643" i="10"/>
  <c r="C568" i="10"/>
  <c r="C548" i="10"/>
  <c r="D48" i="10"/>
  <c r="D62" i="10" s="1"/>
  <c r="D71" i="10" s="1"/>
  <c r="H48" i="10"/>
  <c r="H62" i="10" s="1"/>
  <c r="H71" i="10" s="1"/>
  <c r="L48" i="10"/>
  <c r="L62" i="10" s="1"/>
  <c r="L71" i="10" s="1"/>
  <c r="P48" i="10"/>
  <c r="P62" i="10" s="1"/>
  <c r="P71" i="10" s="1"/>
  <c r="T48" i="10"/>
  <c r="T62" i="10" s="1"/>
  <c r="T71" i="10" s="1"/>
  <c r="X48" i="10"/>
  <c r="X62" i="10" s="1"/>
  <c r="X71" i="10" s="1"/>
  <c r="AB48" i="10"/>
  <c r="AB62" i="10" s="1"/>
  <c r="AB71" i="10" s="1"/>
  <c r="AF48" i="10"/>
  <c r="AF62" i="10" s="1"/>
  <c r="AF71" i="10" s="1"/>
  <c r="AJ48" i="10"/>
  <c r="AJ62" i="10" s="1"/>
  <c r="AJ71" i="10" s="1"/>
  <c r="AN48" i="10"/>
  <c r="AN62" i="10" s="1"/>
  <c r="AN71" i="10" s="1"/>
  <c r="AR48" i="10"/>
  <c r="AR62" i="10" s="1"/>
  <c r="AR71" i="10" s="1"/>
  <c r="AV48" i="10"/>
  <c r="AV62" i="10" s="1"/>
  <c r="AV71" i="10" s="1"/>
  <c r="AZ48" i="10"/>
  <c r="AZ62" i="10" s="1"/>
  <c r="AZ71" i="10" s="1"/>
  <c r="BD48" i="10"/>
  <c r="BD62" i="10" s="1"/>
  <c r="BD71" i="10" s="1"/>
  <c r="BH48" i="10"/>
  <c r="BH62" i="10" s="1"/>
  <c r="BH71" i="10" s="1"/>
  <c r="BL48" i="10"/>
  <c r="BL62" i="10" s="1"/>
  <c r="BL71" i="10" s="1"/>
  <c r="BP48" i="10"/>
  <c r="BP62" i="10" s="1"/>
  <c r="BP71" i="10" s="1"/>
  <c r="BT48" i="10"/>
  <c r="BT62" i="10" s="1"/>
  <c r="BT71" i="10" s="1"/>
  <c r="BX48" i="10"/>
  <c r="BX62" i="10" s="1"/>
  <c r="BX71" i="10" s="1"/>
  <c r="CB48" i="10"/>
  <c r="CB62" i="10" s="1"/>
  <c r="CB71" i="10" s="1"/>
  <c r="CE52" i="10"/>
  <c r="C62" i="10"/>
  <c r="C439" i="10"/>
  <c r="CE69" i="10"/>
  <c r="C440" i="10" s="1"/>
  <c r="CE74" i="10"/>
  <c r="C464" i="10" s="1"/>
  <c r="D435" i="10"/>
  <c r="D438" i="10"/>
  <c r="B476" i="10"/>
  <c r="D277" i="10"/>
  <c r="D292" i="10" s="1"/>
  <c r="D341" i="10" s="1"/>
  <c r="C481" i="10" s="1"/>
  <c r="B465" i="10"/>
  <c r="D368" i="10"/>
  <c r="D373" i="10" s="1"/>
  <c r="D391" i="10" s="1"/>
  <c r="D393" i="10" s="1"/>
  <c r="D396" i="10" s="1"/>
  <c r="B464" i="10"/>
  <c r="F519" i="10"/>
  <c r="C625" i="10"/>
  <c r="C708" i="10"/>
  <c r="C536" i="10"/>
  <c r="G536" i="10" s="1"/>
  <c r="C627" i="10"/>
  <c r="C560" i="10"/>
  <c r="C647" i="10"/>
  <c r="C572" i="10"/>
  <c r="C217" i="10"/>
  <c r="D433" i="10" s="1"/>
  <c r="E213" i="10"/>
  <c r="E217" i="10" s="1"/>
  <c r="C478" i="10" s="1"/>
  <c r="E48" i="10"/>
  <c r="E62" i="10" s="1"/>
  <c r="E71" i="10" s="1"/>
  <c r="I48" i="10"/>
  <c r="I62" i="10" s="1"/>
  <c r="I71" i="10" s="1"/>
  <c r="M48" i="10"/>
  <c r="M62" i="10" s="1"/>
  <c r="M71" i="10" s="1"/>
  <c r="Q48" i="10"/>
  <c r="Q62" i="10" s="1"/>
  <c r="Q71" i="10" s="1"/>
  <c r="U48" i="10"/>
  <c r="U62" i="10" s="1"/>
  <c r="U71" i="10" s="1"/>
  <c r="Y48" i="10"/>
  <c r="Y62" i="10" s="1"/>
  <c r="Y71" i="10" s="1"/>
  <c r="AC48" i="10"/>
  <c r="AC62" i="10" s="1"/>
  <c r="AC71" i="10" s="1"/>
  <c r="AG48" i="10"/>
  <c r="AG62" i="10" s="1"/>
  <c r="AG71" i="10" s="1"/>
  <c r="AK48" i="10"/>
  <c r="AK62" i="10" s="1"/>
  <c r="AK71" i="10" s="1"/>
  <c r="AO48" i="10"/>
  <c r="AO62" i="10" s="1"/>
  <c r="AO71" i="10" s="1"/>
  <c r="AS48" i="10"/>
  <c r="AS62" i="10" s="1"/>
  <c r="AS71" i="10" s="1"/>
  <c r="AW48" i="10"/>
  <c r="AW62" i="10" s="1"/>
  <c r="AW71" i="10" s="1"/>
  <c r="BA48" i="10"/>
  <c r="BA62" i="10" s="1"/>
  <c r="BA71" i="10" s="1"/>
  <c r="BE48" i="10"/>
  <c r="BE62" i="10" s="1"/>
  <c r="BE71" i="10" s="1"/>
  <c r="BI48" i="10"/>
  <c r="BI62" i="10" s="1"/>
  <c r="BI71" i="10" s="1"/>
  <c r="BM48" i="10"/>
  <c r="BM62" i="10" s="1"/>
  <c r="BM71" i="10" s="1"/>
  <c r="BQ48" i="10"/>
  <c r="BQ62" i="10" s="1"/>
  <c r="BQ71" i="10" s="1"/>
  <c r="BU48" i="10"/>
  <c r="BU62" i="10" s="1"/>
  <c r="BU71" i="10" s="1"/>
  <c r="BY48" i="10"/>
  <c r="BY62" i="10" s="1"/>
  <c r="BY71" i="10" s="1"/>
  <c r="CC48" i="10"/>
  <c r="CC62" i="10" s="1"/>
  <c r="CC71" i="10" s="1"/>
  <c r="CE67" i="10"/>
  <c r="C433" i="10" s="1"/>
  <c r="C704" i="10"/>
  <c r="C532" i="10"/>
  <c r="G532" i="10" s="1"/>
  <c r="C635" i="10"/>
  <c r="C556" i="10"/>
  <c r="C639" i="10"/>
  <c r="C564" i="10"/>
  <c r="U75" i="10"/>
  <c r="CE75" i="10" s="1"/>
  <c r="CE73" i="10"/>
  <c r="C463" i="10" s="1"/>
  <c r="F48" i="10"/>
  <c r="F62" i="10" s="1"/>
  <c r="F71" i="10" s="1"/>
  <c r="J48" i="10"/>
  <c r="J62" i="10" s="1"/>
  <c r="J71" i="10" s="1"/>
  <c r="N48" i="10"/>
  <c r="N62" i="10" s="1"/>
  <c r="N71" i="10" s="1"/>
  <c r="R48" i="10"/>
  <c r="R62" i="10" s="1"/>
  <c r="R71" i="10" s="1"/>
  <c r="V48" i="10"/>
  <c r="V62" i="10" s="1"/>
  <c r="V71" i="10" s="1"/>
  <c r="Z48" i="10"/>
  <c r="Z62" i="10" s="1"/>
  <c r="Z71" i="10" s="1"/>
  <c r="AD48" i="10"/>
  <c r="AD62" i="10" s="1"/>
  <c r="AD71" i="10" s="1"/>
  <c r="AH48" i="10"/>
  <c r="AH62" i="10" s="1"/>
  <c r="AH71" i="10" s="1"/>
  <c r="AL48" i="10"/>
  <c r="AL62" i="10" s="1"/>
  <c r="AL71" i="10" s="1"/>
  <c r="AP48" i="10"/>
  <c r="AP62" i="10" s="1"/>
  <c r="AP71" i="10" s="1"/>
  <c r="AT48" i="10"/>
  <c r="AT62" i="10" s="1"/>
  <c r="AT71" i="10" s="1"/>
  <c r="AX48" i="10"/>
  <c r="AX62" i="10" s="1"/>
  <c r="AX71" i="10" s="1"/>
  <c r="BB48" i="10"/>
  <c r="BB62" i="10" s="1"/>
  <c r="BB71" i="10" s="1"/>
  <c r="BF48" i="10"/>
  <c r="BF62" i="10" s="1"/>
  <c r="BF71" i="10" s="1"/>
  <c r="BJ48" i="10"/>
  <c r="BJ62" i="10" s="1"/>
  <c r="BJ71" i="10" s="1"/>
  <c r="BN48" i="10"/>
  <c r="BN62" i="10" s="1"/>
  <c r="BN71" i="10" s="1"/>
  <c r="BR48" i="10"/>
  <c r="BR62" i="10" s="1"/>
  <c r="BR71" i="10" s="1"/>
  <c r="BV48" i="10"/>
  <c r="BV62" i="10" s="1"/>
  <c r="BV71" i="10" s="1"/>
  <c r="BZ48" i="10"/>
  <c r="BZ62" i="10" s="1"/>
  <c r="BZ71" i="10" s="1"/>
  <c r="CE78" i="10"/>
  <c r="I612" i="10" s="1"/>
  <c r="D242" i="10"/>
  <c r="B448" i="10" s="1"/>
  <c r="D330" i="10"/>
  <c r="D339" i="10" s="1"/>
  <c r="C482" i="10" s="1"/>
  <c r="F517" i="10"/>
  <c r="F612" i="10"/>
  <c r="F498" i="10"/>
  <c r="H500" i="10"/>
  <c r="F502" i="10"/>
  <c r="H504" i="10"/>
  <c r="F506" i="10"/>
  <c r="H508" i="10"/>
  <c r="F510" i="10"/>
  <c r="F512" i="10"/>
  <c r="F514" i="10"/>
  <c r="H516" i="10"/>
  <c r="F518" i="10"/>
  <c r="H520" i="10"/>
  <c r="F524" i="10"/>
  <c r="F528" i="10"/>
  <c r="H530" i="10"/>
  <c r="F532" i="10"/>
  <c r="F536" i="10"/>
  <c r="H538" i="10"/>
  <c r="H544" i="10"/>
  <c r="C458" i="10"/>
  <c r="E204" i="10"/>
  <c r="C476" i="10" s="1"/>
  <c r="B436" i="10"/>
  <c r="F550" i="10"/>
  <c r="K612" i="10" l="1"/>
  <c r="C465" i="10"/>
  <c r="C571" i="10"/>
  <c r="C646" i="10"/>
  <c r="C695" i="10"/>
  <c r="C523" i="10"/>
  <c r="G523" i="10" s="1"/>
  <c r="C638" i="10"/>
  <c r="C558" i="10"/>
  <c r="C682" i="10"/>
  <c r="C510" i="10"/>
  <c r="C701" i="10"/>
  <c r="C529" i="10"/>
  <c r="C669" i="10"/>
  <c r="C497" i="10"/>
  <c r="G497" i="10" s="1"/>
  <c r="H512" i="10"/>
  <c r="C707" i="10"/>
  <c r="C535" i="10"/>
  <c r="C675" i="10"/>
  <c r="C503" i="10"/>
  <c r="C634" i="10"/>
  <c r="C554" i="10"/>
  <c r="C694" i="10"/>
  <c r="C522" i="10"/>
  <c r="C557" i="10"/>
  <c r="C637" i="10"/>
  <c r="C697" i="10"/>
  <c r="C525" i="10"/>
  <c r="G525" i="10" s="1"/>
  <c r="C555" i="10"/>
  <c r="C617" i="10"/>
  <c r="C679" i="10"/>
  <c r="C507" i="10"/>
  <c r="G507" i="10" s="1"/>
  <c r="C698" i="10"/>
  <c r="C526" i="10"/>
  <c r="C561" i="10"/>
  <c r="C621" i="10"/>
  <c r="C628" i="10"/>
  <c r="C545" i="10"/>
  <c r="G545" i="10" s="1"/>
  <c r="C685" i="10"/>
  <c r="C513" i="10"/>
  <c r="C567" i="10"/>
  <c r="C642" i="10"/>
  <c r="C551" i="10"/>
  <c r="C629" i="10"/>
  <c r="C691" i="10"/>
  <c r="C519" i="10"/>
  <c r="G519" i="10" s="1"/>
  <c r="C645" i="10"/>
  <c r="C570" i="10"/>
  <c r="C710" i="10"/>
  <c r="C538" i="10"/>
  <c r="G538" i="10" s="1"/>
  <c r="C678" i="10"/>
  <c r="C506" i="10"/>
  <c r="G506" i="10" s="1"/>
  <c r="C573" i="10"/>
  <c r="C622" i="10"/>
  <c r="C713" i="10"/>
  <c r="C541" i="10"/>
  <c r="C681" i="10"/>
  <c r="C509" i="10"/>
  <c r="C563" i="10"/>
  <c r="C626" i="10"/>
  <c r="C632" i="10"/>
  <c r="C547" i="10"/>
  <c r="C703" i="10"/>
  <c r="C531" i="10"/>
  <c r="G531" i="10" s="1"/>
  <c r="C687" i="10"/>
  <c r="C515" i="10"/>
  <c r="C671" i="10"/>
  <c r="C499" i="10"/>
  <c r="C641" i="10"/>
  <c r="C566" i="10"/>
  <c r="C614" i="10"/>
  <c r="C550" i="10"/>
  <c r="C706" i="10"/>
  <c r="C534" i="10"/>
  <c r="C690" i="10"/>
  <c r="C518" i="10"/>
  <c r="C674" i="10"/>
  <c r="C502" i="10"/>
  <c r="G502" i="10" s="1"/>
  <c r="C569" i="10"/>
  <c r="C644" i="10"/>
  <c r="C553" i="10"/>
  <c r="C636" i="10"/>
  <c r="C709" i="10"/>
  <c r="C537" i="10"/>
  <c r="G537" i="10" s="1"/>
  <c r="C693" i="10"/>
  <c r="C521" i="10"/>
  <c r="C677" i="10"/>
  <c r="C505" i="10"/>
  <c r="G505" i="10" s="1"/>
  <c r="CE48" i="10"/>
  <c r="C711" i="10"/>
  <c r="C539" i="10"/>
  <c r="G539" i="10" s="1"/>
  <c r="C620" i="10"/>
  <c r="C574" i="10"/>
  <c r="C631" i="10"/>
  <c r="C542" i="10"/>
  <c r="C559" i="10"/>
  <c r="C619" i="10"/>
  <c r="C543" i="10"/>
  <c r="C616" i="10"/>
  <c r="C699" i="10"/>
  <c r="C527" i="10"/>
  <c r="G527" i="10" s="1"/>
  <c r="C683" i="10"/>
  <c r="C511" i="10"/>
  <c r="H524" i="10"/>
  <c r="C623" i="10"/>
  <c r="C562" i="10"/>
  <c r="C546" i="10"/>
  <c r="C630" i="10"/>
  <c r="C702" i="10"/>
  <c r="C530" i="10"/>
  <c r="G530" i="10" s="1"/>
  <c r="C686" i="10"/>
  <c r="C514" i="10"/>
  <c r="C498" i="10"/>
  <c r="C670" i="10"/>
  <c r="C71" i="10"/>
  <c r="CE62" i="10"/>
  <c r="C565" i="10"/>
  <c r="C640" i="10"/>
  <c r="C624" i="10"/>
  <c r="C549" i="10"/>
  <c r="C705" i="10"/>
  <c r="C533" i="10"/>
  <c r="G533" i="10" s="1"/>
  <c r="C689" i="10"/>
  <c r="C517" i="10"/>
  <c r="C673" i="10"/>
  <c r="C501" i="10"/>
  <c r="G501" i="10" s="1"/>
  <c r="G546" i="10" l="1"/>
  <c r="H546" i="10"/>
  <c r="C648" i="10"/>
  <c r="M716" i="10" s="1"/>
  <c r="D615" i="10"/>
  <c r="G513" i="10"/>
  <c r="H513" i="10"/>
  <c r="G522" i="10"/>
  <c r="H522" i="10"/>
  <c r="G503" i="10"/>
  <c r="H503" i="10"/>
  <c r="C668" i="10"/>
  <c r="C715" i="10" s="1"/>
  <c r="C496" i="10"/>
  <c r="G511" i="10"/>
  <c r="H511" i="10"/>
  <c r="G518" i="10"/>
  <c r="H518" i="10"/>
  <c r="G550" i="10"/>
  <c r="H550" i="10"/>
  <c r="G499" i="10"/>
  <c r="H499" i="10"/>
  <c r="G498" i="10"/>
  <c r="H498" i="10" s="1"/>
  <c r="G521" i="10"/>
  <c r="H521" i="10"/>
  <c r="G534" i="10"/>
  <c r="H534" i="10"/>
  <c r="G515" i="10"/>
  <c r="H515" i="10"/>
  <c r="G509" i="10"/>
  <c r="H509" i="10"/>
  <c r="G510" i="10"/>
  <c r="H510" i="10" s="1"/>
  <c r="G529" i="10"/>
  <c r="H529" i="10"/>
  <c r="G517" i="10"/>
  <c r="H517" i="10"/>
  <c r="C428" i="10"/>
  <c r="C441" i="10" s="1"/>
  <c r="CE71" i="10"/>
  <c r="C716" i="10" s="1"/>
  <c r="G514" i="10"/>
  <c r="H514" i="10"/>
  <c r="G526" i="10"/>
  <c r="H526" i="10" s="1"/>
  <c r="G535" i="10"/>
  <c r="H535" i="10" s="1"/>
  <c r="G496" i="10" l="1"/>
  <c r="H496" i="10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6" i="10"/>
  <c r="D682" i="10"/>
  <c r="D678" i="10"/>
  <c r="D674" i="10"/>
  <c r="D670" i="10"/>
  <c r="D647" i="10"/>
  <c r="D646" i="10"/>
  <c r="D645" i="10"/>
  <c r="D705" i="10"/>
  <c r="D683" i="10"/>
  <c r="D679" i="10"/>
  <c r="D709" i="10"/>
  <c r="D680" i="10"/>
  <c r="D697" i="10"/>
  <c r="D689" i="10"/>
  <c r="D685" i="10"/>
  <c r="D677" i="10"/>
  <c r="D629" i="10"/>
  <c r="D626" i="10"/>
  <c r="D623" i="10"/>
  <c r="D621" i="10"/>
  <c r="D619" i="10"/>
  <c r="D617" i="10"/>
  <c r="D693" i="10"/>
  <c r="D684" i="10"/>
  <c r="D676" i="10"/>
  <c r="D675" i="10"/>
  <c r="D644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13" i="10"/>
  <c r="D618" i="10"/>
  <c r="D681" i="10"/>
  <c r="D673" i="10"/>
  <c r="D672" i="10"/>
  <c r="D671" i="10"/>
  <c r="D620" i="10"/>
  <c r="D669" i="10"/>
  <c r="D668" i="10"/>
  <c r="D643" i="10"/>
  <c r="D627" i="10"/>
  <c r="D628" i="10"/>
  <c r="D616" i="10"/>
  <c r="D622" i="10"/>
  <c r="D715" i="10" l="1"/>
  <c r="E623" i="10"/>
  <c r="E612" i="10"/>
  <c r="E716" i="10" l="1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3" i="10"/>
  <c r="E679" i="10"/>
  <c r="E675" i="10"/>
  <c r="E671" i="10"/>
  <c r="E644" i="10"/>
  <c r="E643" i="10"/>
  <c r="E642" i="10"/>
  <c r="E702" i="10"/>
  <c r="E684" i="10"/>
  <c r="E680" i="10"/>
  <c r="E676" i="10"/>
  <c r="E706" i="10"/>
  <c r="E685" i="10"/>
  <c r="E677" i="10"/>
  <c r="E694" i="10"/>
  <c r="E686" i="10"/>
  <c r="E682" i="10"/>
  <c r="E646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0" i="10"/>
  <c r="E687" i="10"/>
  <c r="E681" i="10"/>
  <c r="E674" i="10"/>
  <c r="E673" i="10"/>
  <c r="E672" i="10"/>
  <c r="E628" i="10"/>
  <c r="E629" i="10"/>
  <c r="E626" i="10"/>
  <c r="E710" i="10"/>
  <c r="E678" i="10"/>
  <c r="E670" i="10"/>
  <c r="E669" i="10"/>
  <c r="E668" i="10"/>
  <c r="E647" i="10"/>
  <c r="E627" i="10"/>
  <c r="E645" i="10"/>
  <c r="E715" i="10" l="1"/>
  <c r="F624" i="10"/>
  <c r="F712" i="10" l="1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8" i="10"/>
  <c r="F684" i="10"/>
  <c r="F680" i="10"/>
  <c r="F676" i="10"/>
  <c r="F672" i="10"/>
  <c r="F668" i="10"/>
  <c r="F716" i="10"/>
  <c r="F699" i="10"/>
  <c r="F687" i="10"/>
  <c r="F681" i="10"/>
  <c r="F677" i="10"/>
  <c r="F703" i="10"/>
  <c r="F682" i="10"/>
  <c r="F691" i="10"/>
  <c r="F679" i="10"/>
  <c r="F675" i="10"/>
  <c r="F674" i="10"/>
  <c r="F673" i="10"/>
  <c r="F644" i="10"/>
  <c r="F642" i="10"/>
  <c r="F628" i="10"/>
  <c r="F678" i="10"/>
  <c r="F671" i="10"/>
  <c r="F670" i="10"/>
  <c r="F669" i="10"/>
  <c r="F647" i="10"/>
  <c r="F645" i="10"/>
  <c r="F627" i="10"/>
  <c r="F646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43" i="10"/>
  <c r="F707" i="10"/>
  <c r="F683" i="10"/>
  <c r="F625" i="10"/>
  <c r="F626" i="10"/>
  <c r="F629" i="10"/>
  <c r="F715" i="10" l="1"/>
  <c r="G625" i="10"/>
  <c r="G713" i="10" l="1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1" i="10"/>
  <c r="G677" i="10"/>
  <c r="G673" i="10"/>
  <c r="G669" i="10"/>
  <c r="G712" i="10"/>
  <c r="G696" i="10"/>
  <c r="G685" i="10"/>
  <c r="G682" i="10"/>
  <c r="G678" i="10"/>
  <c r="G700" i="10"/>
  <c r="G689" i="10"/>
  <c r="G679" i="10"/>
  <c r="G684" i="10"/>
  <c r="G676" i="10"/>
  <c r="G672" i="10"/>
  <c r="G671" i="10"/>
  <c r="G670" i="10"/>
  <c r="G647" i="10"/>
  <c r="G645" i="10"/>
  <c r="G627" i="10"/>
  <c r="G683" i="10"/>
  <c r="G668" i="10"/>
  <c r="G643" i="10"/>
  <c r="G629" i="10"/>
  <c r="G626" i="10"/>
  <c r="G675" i="10"/>
  <c r="G674" i="10"/>
  <c r="G642" i="10"/>
  <c r="G688" i="10"/>
  <c r="G680" i="10"/>
  <c r="G644" i="10"/>
  <c r="G628" i="10"/>
  <c r="G704" i="10"/>
  <c r="G640" i="10"/>
  <c r="G636" i="10"/>
  <c r="G632" i="10"/>
  <c r="G639" i="10"/>
  <c r="G635" i="10"/>
  <c r="G631" i="10"/>
  <c r="G638" i="10"/>
  <c r="G634" i="10"/>
  <c r="G630" i="10"/>
  <c r="G646" i="10"/>
  <c r="G641" i="10"/>
  <c r="G637" i="10"/>
  <c r="G633" i="10"/>
  <c r="G715" i="10" l="1"/>
  <c r="H628" i="10"/>
  <c r="H710" i="10" l="1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5" i="10"/>
  <c r="H682" i="10"/>
  <c r="H678" i="10"/>
  <c r="H674" i="10"/>
  <c r="H670" i="10"/>
  <c r="H647" i="10"/>
  <c r="H646" i="10"/>
  <c r="H645" i="10"/>
  <c r="H709" i="10"/>
  <c r="H693" i="10"/>
  <c r="H689" i="10"/>
  <c r="H683" i="10"/>
  <c r="H679" i="10"/>
  <c r="H697" i="10"/>
  <c r="H686" i="10"/>
  <c r="H684" i="10"/>
  <c r="H681" i="10"/>
  <c r="H669" i="10"/>
  <c r="H668" i="10"/>
  <c r="H643" i="10"/>
  <c r="H629" i="10"/>
  <c r="H713" i="10"/>
  <c r="H680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1" i="10"/>
  <c r="H676" i="10"/>
  <c r="H673" i="10"/>
  <c r="H672" i="10"/>
  <c r="H671" i="10"/>
  <c r="H644" i="10"/>
  <c r="H677" i="10"/>
  <c r="H675" i="10"/>
  <c r="H642" i="10"/>
  <c r="H715" i="10" l="1"/>
  <c r="I629" i="10"/>
  <c r="I716" i="10" l="1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7" i="10"/>
  <c r="I683" i="10"/>
  <c r="I679" i="10"/>
  <c r="I675" i="10"/>
  <c r="I671" i="10"/>
  <c r="I644" i="10"/>
  <c r="I643" i="10"/>
  <c r="I642" i="10"/>
  <c r="I706" i="10"/>
  <c r="I690" i="10"/>
  <c r="I686" i="10"/>
  <c r="I684" i="10"/>
  <c r="I680" i="10"/>
  <c r="I676" i="10"/>
  <c r="I694" i="10"/>
  <c r="I681" i="10"/>
  <c r="I678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0" i="10"/>
  <c r="I677" i="10"/>
  <c r="I646" i="10"/>
  <c r="I670" i="10"/>
  <c r="I669" i="10"/>
  <c r="I668" i="10"/>
  <c r="I647" i="10"/>
  <c r="I698" i="10"/>
  <c r="I645" i="10"/>
  <c r="I673" i="10"/>
  <c r="I672" i="10"/>
  <c r="I685" i="10"/>
  <c r="I682" i="10"/>
  <c r="I674" i="10"/>
  <c r="I715" i="10" l="1"/>
  <c r="J630" i="10"/>
  <c r="J712" i="10" l="1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4" i="10"/>
  <c r="J680" i="10"/>
  <c r="J676" i="10"/>
  <c r="J672" i="10"/>
  <c r="J668" i="10"/>
  <c r="J703" i="10"/>
  <c r="J681" i="10"/>
  <c r="J677" i="10"/>
  <c r="J691" i="10"/>
  <c r="J678" i="10"/>
  <c r="J711" i="10"/>
  <c r="J687" i="10"/>
  <c r="J683" i="10"/>
  <c r="J646" i="10"/>
  <c r="J707" i="10"/>
  <c r="J688" i="10"/>
  <c r="J682" i="10"/>
  <c r="J675" i="10"/>
  <c r="J674" i="10"/>
  <c r="J673" i="10"/>
  <c r="J644" i="10"/>
  <c r="J642" i="10"/>
  <c r="J643" i="10"/>
  <c r="J645" i="10"/>
  <c r="J695" i="10"/>
  <c r="J641" i="10"/>
  <c r="J640" i="10"/>
  <c r="J639" i="10"/>
  <c r="J638" i="10"/>
  <c r="J637" i="10"/>
  <c r="J636" i="10"/>
  <c r="J635" i="10"/>
  <c r="J634" i="10"/>
  <c r="J633" i="10"/>
  <c r="J632" i="10"/>
  <c r="J631" i="10"/>
  <c r="J679" i="10"/>
  <c r="J669" i="10"/>
  <c r="J671" i="10"/>
  <c r="J647" i="10"/>
  <c r="L647" i="10" s="1"/>
  <c r="J670" i="10"/>
  <c r="J715" i="10" l="1"/>
  <c r="K644" i="10"/>
  <c r="L710" i="10"/>
  <c r="L706" i="10"/>
  <c r="L702" i="10"/>
  <c r="L698" i="10"/>
  <c r="L694" i="10"/>
  <c r="L690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6" i="10"/>
  <c r="L682" i="10"/>
  <c r="L678" i="10"/>
  <c r="L674" i="10"/>
  <c r="L670" i="10"/>
  <c r="L713" i="10"/>
  <c r="L697" i="10"/>
  <c r="L685" i="10"/>
  <c r="L683" i="10"/>
  <c r="L679" i="10"/>
  <c r="L680" i="10"/>
  <c r="L705" i="10"/>
  <c r="L677" i="10"/>
  <c r="L673" i="10"/>
  <c r="L672" i="10"/>
  <c r="L671" i="10"/>
  <c r="L701" i="10"/>
  <c r="L684" i="10"/>
  <c r="L676" i="10"/>
  <c r="L669" i="10"/>
  <c r="L668" i="10"/>
  <c r="L689" i="10"/>
  <c r="L681" i="10"/>
  <c r="L675" i="10"/>
  <c r="L715" i="10" l="1"/>
  <c r="M668" i="10"/>
  <c r="M670" i="10"/>
  <c r="M695" i="10"/>
  <c r="K713" i="10"/>
  <c r="M713" i="10" s="1"/>
  <c r="K709" i="10"/>
  <c r="M709" i="10" s="1"/>
  <c r="K705" i="10"/>
  <c r="K701" i="10"/>
  <c r="M701" i="10" s="1"/>
  <c r="K697" i="10"/>
  <c r="M697" i="10" s="1"/>
  <c r="K693" i="10"/>
  <c r="K710" i="10"/>
  <c r="K706" i="10"/>
  <c r="K702" i="10"/>
  <c r="K698" i="10"/>
  <c r="M698" i="10" s="1"/>
  <c r="K694" i="10"/>
  <c r="K690" i="10"/>
  <c r="K686" i="10"/>
  <c r="M686" i="10" s="1"/>
  <c r="K716" i="10"/>
  <c r="K711" i="10"/>
  <c r="M711" i="10" s="1"/>
  <c r="K707" i="10"/>
  <c r="K703" i="10"/>
  <c r="M703" i="10" s="1"/>
  <c r="K699" i="10"/>
  <c r="M699" i="10" s="1"/>
  <c r="K695" i="10"/>
  <c r="K691" i="10"/>
  <c r="M691" i="10" s="1"/>
  <c r="K687" i="10"/>
  <c r="M687" i="10" s="1"/>
  <c r="K712" i="10"/>
  <c r="M712" i="10" s="1"/>
  <c r="K696" i="10"/>
  <c r="K689" i="10"/>
  <c r="M689" i="10" s="1"/>
  <c r="K681" i="10"/>
  <c r="M681" i="10" s="1"/>
  <c r="K677" i="10"/>
  <c r="M677" i="10" s="1"/>
  <c r="K673" i="10"/>
  <c r="K669" i="10"/>
  <c r="K700" i="10"/>
  <c r="K688" i="10"/>
  <c r="M688" i="10" s="1"/>
  <c r="K682" i="10"/>
  <c r="K678" i="10"/>
  <c r="K683" i="10"/>
  <c r="M683" i="10" s="1"/>
  <c r="K708" i="10"/>
  <c r="M708" i="10" s="1"/>
  <c r="K680" i="10"/>
  <c r="K675" i="10"/>
  <c r="K674" i="10"/>
  <c r="K704" i="10"/>
  <c r="K685" i="10"/>
  <c r="K679" i="10"/>
  <c r="K672" i="10"/>
  <c r="K671" i="10"/>
  <c r="K670" i="10"/>
  <c r="K684" i="10"/>
  <c r="K692" i="10"/>
  <c r="M692" i="10" s="1"/>
  <c r="K676" i="10"/>
  <c r="M676" i="10" s="1"/>
  <c r="K668" i="10"/>
  <c r="M675" i="10"/>
  <c r="M669" i="10"/>
  <c r="M671" i="10"/>
  <c r="M705" i="10"/>
  <c r="M685" i="10"/>
  <c r="M674" i="10"/>
  <c r="M693" i="10"/>
  <c r="M696" i="10"/>
  <c r="M702" i="10"/>
  <c r="M672" i="10"/>
  <c r="M680" i="10"/>
  <c r="M678" i="10"/>
  <c r="M700" i="10"/>
  <c r="M690" i="10"/>
  <c r="M706" i="10"/>
  <c r="M684" i="10"/>
  <c r="M673" i="10"/>
  <c r="M679" i="10"/>
  <c r="M682" i="10"/>
  <c r="M704" i="10"/>
  <c r="M707" i="10"/>
  <c r="M694" i="10"/>
  <c r="M710" i="10"/>
  <c r="M715" i="10" l="1"/>
  <c r="K715" i="10"/>
  <c r="BY78" i="1" l="1"/>
  <c r="BX78" i="1"/>
  <c r="BW78" i="1"/>
  <c r="BV78" i="1"/>
  <c r="BL78" i="1"/>
  <c r="BA78" i="1"/>
  <c r="AV78" i="1"/>
  <c r="AO78" i="1"/>
  <c r="AJ78" i="1"/>
  <c r="AG78" i="1"/>
  <c r="AE78" i="1"/>
  <c r="AC78" i="1"/>
  <c r="AB78" i="1"/>
  <c r="AA78" i="1"/>
  <c r="Y78" i="1"/>
  <c r="X78" i="1"/>
  <c r="V78" i="1"/>
  <c r="U78" i="1"/>
  <c r="T78" i="1"/>
  <c r="S78" i="1"/>
  <c r="R78" i="1"/>
  <c r="Q78" i="1"/>
  <c r="P78" i="1"/>
  <c r="O78" i="1"/>
  <c r="J78" i="1"/>
  <c r="F78" i="1"/>
  <c r="E78" i="1"/>
  <c r="C78" i="1"/>
  <c r="D139" i="1"/>
  <c r="C77" i="1" l="1"/>
  <c r="C138" i="1" l="1"/>
  <c r="B138" i="1"/>
  <c r="D138" i="1" s="1"/>
  <c r="F77" i="1" l="1"/>
  <c r="E77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G814" i="10" s="1"/>
  <c r="F735" i="10"/>
  <c r="D735" i="10"/>
  <c r="C735" i="10"/>
  <c r="B735" i="10"/>
  <c r="A735" i="10"/>
  <c r="T734" i="10"/>
  <c r="S734" i="10"/>
  <c r="R734" i="10"/>
  <c r="R814" i="10" s="1"/>
  <c r="Q734" i="10"/>
  <c r="P734" i="10"/>
  <c r="O734" i="10"/>
  <c r="M734" i="10"/>
  <c r="L734" i="10"/>
  <c r="K734" i="10"/>
  <c r="I734" i="10"/>
  <c r="H734" i="10"/>
  <c r="H814" i="10" s="1"/>
  <c r="G734" i="10"/>
  <c r="F734" i="10"/>
  <c r="D734" i="10"/>
  <c r="C734" i="10"/>
  <c r="C814" i="10" s="1"/>
  <c r="B734" i="10"/>
  <c r="A734" i="10"/>
  <c r="T733" i="10"/>
  <c r="T814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816" i="10"/>
  <c r="T815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H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54" i="10"/>
  <c r="D815" i="10"/>
  <c r="I815" i="10"/>
  <c r="M815" i="10"/>
  <c r="E781" i="10"/>
  <c r="E797" i="10"/>
  <c r="E787" i="10"/>
  <c r="G815" i="10"/>
  <c r="C815" i="10"/>
  <c r="BI729" i="10"/>
  <c r="R815" i="10"/>
  <c r="S815" i="10"/>
  <c r="E748" i="10"/>
  <c r="E752" i="10"/>
  <c r="A493" i="1"/>
  <c r="A730" i="1"/>
  <c r="A726" i="1"/>
  <c r="A722" i="1"/>
  <c r="C115" i="8"/>
  <c r="CB730" i="1"/>
  <c r="C444" i="1"/>
  <c r="D367" i="1"/>
  <c r="C448" i="1" s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N765" i="1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N740" i="1" s="1"/>
  <c r="H75" i="1"/>
  <c r="N739" i="1" s="1"/>
  <c r="H26" i="9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N736" i="1" s="1"/>
  <c r="CE73" i="1"/>
  <c r="O816" i="1" s="1"/>
  <c r="CE74" i="1"/>
  <c r="C464" i="1" s="1"/>
  <c r="C75" i="1"/>
  <c r="C26" i="9" s="1"/>
  <c r="CE80" i="1"/>
  <c r="CE78" i="1"/>
  <c r="I382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C16" i="8" s="1"/>
  <c r="D265" i="1"/>
  <c r="C22" i="8" s="1"/>
  <c r="D275" i="1"/>
  <c r="B476" i="1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61" i="1"/>
  <c r="N771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75" i="1"/>
  <c r="N769" i="1"/>
  <c r="N774" i="1"/>
  <c r="F8" i="6"/>
  <c r="D366" i="9"/>
  <c r="G812" i="1"/>
  <c r="CE64" i="1"/>
  <c r="F612" i="1" s="1"/>
  <c r="D368" i="9"/>
  <c r="I812" i="1"/>
  <c r="C276" i="9"/>
  <c r="CE70" i="1"/>
  <c r="C458" i="1" s="1"/>
  <c r="P812" i="1"/>
  <c r="CE77" i="1"/>
  <c r="I381" i="9" s="1"/>
  <c r="I29" i="9"/>
  <c r="C95" i="9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CD722" i="1"/>
  <c r="CD71" i="1"/>
  <c r="C575" i="1" s="1"/>
  <c r="C615" i="1"/>
  <c r="V815" i="1"/>
  <c r="E372" i="9"/>
  <c r="L814" i="10" l="1"/>
  <c r="K814" i="10"/>
  <c r="P814" i="10"/>
  <c r="D814" i="10"/>
  <c r="O814" i="10"/>
  <c r="S814" i="10"/>
  <c r="E735" i="10"/>
  <c r="E753" i="10"/>
  <c r="M814" i="10"/>
  <c r="I814" i="10"/>
  <c r="E736" i="10"/>
  <c r="E734" i="10"/>
  <c r="E765" i="10"/>
  <c r="E738" i="10"/>
  <c r="Q814" i="10"/>
  <c r="N751" i="1"/>
  <c r="N743" i="1"/>
  <c r="C119" i="8"/>
  <c r="G28" i="4"/>
  <c r="E742" i="10"/>
  <c r="I26" i="9"/>
  <c r="N758" i="1"/>
  <c r="N777" i="1"/>
  <c r="C473" i="1"/>
  <c r="F12" i="6"/>
  <c r="BI730" i="1"/>
  <c r="E373" i="9"/>
  <c r="G19" i="4"/>
  <c r="C218" i="9"/>
  <c r="N764" i="1"/>
  <c r="N762" i="1"/>
  <c r="N760" i="1"/>
  <c r="I90" i="9"/>
  <c r="F26" i="9"/>
  <c r="E26" i="9"/>
  <c r="D330" i="1"/>
  <c r="C86" i="8" s="1"/>
  <c r="N757" i="1"/>
  <c r="C84" i="8"/>
  <c r="F11" i="6"/>
  <c r="C27" i="5"/>
  <c r="C112" i="8"/>
  <c r="N817" i="1"/>
  <c r="D13" i="7"/>
  <c r="F15" i="6"/>
  <c r="D463" i="1"/>
  <c r="G10" i="4"/>
  <c r="B10" i="4"/>
  <c r="N768" i="1"/>
  <c r="F154" i="9"/>
  <c r="N773" i="1"/>
  <c r="N763" i="1"/>
  <c r="BE48" i="1"/>
  <c r="BE62" i="1" s="1"/>
  <c r="H236" i="9" s="1"/>
  <c r="AU48" i="1"/>
  <c r="AU62" i="1" s="1"/>
  <c r="E204" i="9" s="1"/>
  <c r="V48" i="1"/>
  <c r="V62" i="1" s="1"/>
  <c r="H76" i="9" s="1"/>
  <c r="AL48" i="1"/>
  <c r="AL62" i="1" s="1"/>
  <c r="C172" i="9" s="1"/>
  <c r="N755" i="1"/>
  <c r="G90" i="9"/>
  <c r="I365" i="9"/>
  <c r="AC48" i="1"/>
  <c r="AC62" i="1" s="1"/>
  <c r="H108" i="9" s="1"/>
  <c r="Y48" i="1"/>
  <c r="Y62" i="1" s="1"/>
  <c r="D108" i="9" s="1"/>
  <c r="I612" i="1"/>
  <c r="R816" i="1"/>
  <c r="D368" i="1"/>
  <c r="C120" i="8" s="1"/>
  <c r="C33" i="8"/>
  <c r="D32" i="6"/>
  <c r="F9" i="6"/>
  <c r="C34" i="5"/>
  <c r="C14" i="5"/>
  <c r="C415" i="1"/>
  <c r="AF48" i="1"/>
  <c r="AF62" i="1" s="1"/>
  <c r="D140" i="9" s="1"/>
  <c r="I363" i="9"/>
  <c r="BD48" i="1"/>
  <c r="BD62" i="1" s="1"/>
  <c r="G236" i="9" s="1"/>
  <c r="E794" i="1"/>
  <c r="BP48" i="1"/>
  <c r="BP62" i="1" s="1"/>
  <c r="E300" i="9" s="1"/>
  <c r="BR48" i="1"/>
  <c r="BR62" i="1" s="1"/>
  <c r="G300" i="9" s="1"/>
  <c r="AA48" i="1"/>
  <c r="AA62" i="1" s="1"/>
  <c r="F108" i="9" s="1"/>
  <c r="AH48" i="1"/>
  <c r="AH62" i="1" s="1"/>
  <c r="E765" i="1" s="1"/>
  <c r="S48" i="1"/>
  <c r="S62" i="1" s="1"/>
  <c r="E750" i="1" s="1"/>
  <c r="BF48" i="1"/>
  <c r="BF62" i="1" s="1"/>
  <c r="E789" i="1" s="1"/>
  <c r="CB48" i="1"/>
  <c r="CB62" i="1" s="1"/>
  <c r="C364" i="9" s="1"/>
  <c r="AG48" i="1"/>
  <c r="AG62" i="1" s="1"/>
  <c r="E764" i="1" s="1"/>
  <c r="BH48" i="1"/>
  <c r="BH62" i="1" s="1"/>
  <c r="D268" i="9" s="1"/>
  <c r="AW48" i="1"/>
  <c r="AW62" i="1" s="1"/>
  <c r="E780" i="1" s="1"/>
  <c r="BI48" i="1"/>
  <c r="BI62" i="1" s="1"/>
  <c r="E268" i="9" s="1"/>
  <c r="N766" i="1"/>
  <c r="H815" i="1"/>
  <c r="R48" i="1"/>
  <c r="R62" i="1" s="1"/>
  <c r="D76" i="9" s="1"/>
  <c r="AZ48" i="1"/>
  <c r="AZ62" i="1" s="1"/>
  <c r="E783" i="1" s="1"/>
  <c r="BX48" i="1"/>
  <c r="BX62" i="1" s="1"/>
  <c r="E807" i="1" s="1"/>
  <c r="BG48" i="1"/>
  <c r="BG62" i="1" s="1"/>
  <c r="C268" i="9" s="1"/>
  <c r="BS48" i="1"/>
  <c r="BS62" i="1" s="1"/>
  <c r="E802" i="1" s="1"/>
  <c r="AB48" i="1"/>
  <c r="AB62" i="1" s="1"/>
  <c r="E759" i="1" s="1"/>
  <c r="W48" i="1"/>
  <c r="W62" i="1" s="1"/>
  <c r="E754" i="1" s="1"/>
  <c r="AT48" i="1"/>
  <c r="AT62" i="1" s="1"/>
  <c r="E777" i="1" s="1"/>
  <c r="BT48" i="1"/>
  <c r="BT62" i="1" s="1"/>
  <c r="E803" i="1" s="1"/>
  <c r="C48" i="1"/>
  <c r="C62" i="1" s="1"/>
  <c r="E734" i="1" s="1"/>
  <c r="AI48" i="1"/>
  <c r="AI62" i="1" s="1"/>
  <c r="E766" i="1" s="1"/>
  <c r="AK48" i="1"/>
  <c r="AK62" i="1" s="1"/>
  <c r="E768" i="1" s="1"/>
  <c r="O48" i="1"/>
  <c r="O62" i="1" s="1"/>
  <c r="E746" i="1" s="1"/>
  <c r="D48" i="1"/>
  <c r="D62" i="1" s="1"/>
  <c r="E735" i="1" s="1"/>
  <c r="AX48" i="1"/>
  <c r="AX62" i="1" s="1"/>
  <c r="E781" i="1" s="1"/>
  <c r="AY48" i="1"/>
  <c r="AY62" i="1" s="1"/>
  <c r="E782" i="1" s="1"/>
  <c r="BA48" i="1"/>
  <c r="BA62" i="1" s="1"/>
  <c r="D236" i="9" s="1"/>
  <c r="BC48" i="1"/>
  <c r="BC62" i="1" s="1"/>
  <c r="F236" i="9" s="1"/>
  <c r="P48" i="1"/>
  <c r="P62" i="1" s="1"/>
  <c r="I44" i="9" s="1"/>
  <c r="G122" i="9"/>
  <c r="F48" i="1"/>
  <c r="F62" i="1" s="1"/>
  <c r="F12" i="9" s="1"/>
  <c r="CC48" i="1"/>
  <c r="CC62" i="1" s="1"/>
  <c r="E812" i="1" s="1"/>
  <c r="BU48" i="1"/>
  <c r="BU62" i="1" s="1"/>
  <c r="T48" i="1"/>
  <c r="T62" i="1" s="1"/>
  <c r="E751" i="1" s="1"/>
  <c r="J48" i="1"/>
  <c r="J62" i="1" s="1"/>
  <c r="C44" i="9" s="1"/>
  <c r="AR48" i="1"/>
  <c r="AR62" i="1" s="1"/>
  <c r="E775" i="1" s="1"/>
  <c r="BL48" i="1"/>
  <c r="BL62" i="1" s="1"/>
  <c r="E795" i="1" s="1"/>
  <c r="I48" i="1"/>
  <c r="I62" i="1" s="1"/>
  <c r="I12" i="9" s="1"/>
  <c r="C427" i="1"/>
  <c r="BZ48" i="1"/>
  <c r="BZ62" i="1" s="1"/>
  <c r="H332" i="9" s="1"/>
  <c r="X48" i="1"/>
  <c r="X62" i="1" s="1"/>
  <c r="E755" i="1" s="1"/>
  <c r="N753" i="1"/>
  <c r="I372" i="9"/>
  <c r="M816" i="1"/>
  <c r="G816" i="1"/>
  <c r="C430" i="1"/>
  <c r="I366" i="9"/>
  <c r="N48" i="1"/>
  <c r="N62" i="1" s="1"/>
  <c r="E745" i="1" s="1"/>
  <c r="AJ48" i="1"/>
  <c r="AJ62" i="1" s="1"/>
  <c r="H140" i="9" s="1"/>
  <c r="AV48" i="1"/>
  <c r="AV62" i="1" s="1"/>
  <c r="F204" i="9" s="1"/>
  <c r="BJ48" i="1"/>
  <c r="BJ62" i="1" s="1"/>
  <c r="E793" i="1" s="1"/>
  <c r="BV48" i="1"/>
  <c r="BV62" i="1" s="1"/>
  <c r="D332" i="9" s="1"/>
  <c r="AQ48" i="1"/>
  <c r="AQ62" i="1" s="1"/>
  <c r="E774" i="1" s="1"/>
  <c r="Q48" i="1"/>
  <c r="Q62" i="1" s="1"/>
  <c r="C76" i="9" s="1"/>
  <c r="BM48" i="1"/>
  <c r="BM62" i="1" s="1"/>
  <c r="I268" i="9" s="1"/>
  <c r="BQ48" i="1"/>
  <c r="BQ62" i="1" s="1"/>
  <c r="F300" i="9" s="1"/>
  <c r="AM48" i="1"/>
  <c r="AM62" i="1" s="1"/>
  <c r="D172" i="9" s="1"/>
  <c r="G48" i="1"/>
  <c r="G62" i="1" s="1"/>
  <c r="G12" i="9" s="1"/>
  <c r="Z48" i="1"/>
  <c r="Z62" i="1" s="1"/>
  <c r="E757" i="1" s="1"/>
  <c r="AN48" i="1"/>
  <c r="AN62" i="1" s="1"/>
  <c r="E771" i="1" s="1"/>
  <c r="BB48" i="1"/>
  <c r="BB62" i="1" s="1"/>
  <c r="E236" i="9" s="1"/>
  <c r="BN48" i="1"/>
  <c r="BN62" i="1" s="1"/>
  <c r="E797" i="1" s="1"/>
  <c r="BY48" i="1"/>
  <c r="BY62" i="1" s="1"/>
  <c r="G332" i="9" s="1"/>
  <c r="BO48" i="1"/>
  <c r="BO62" i="1" s="1"/>
  <c r="D300" i="9" s="1"/>
  <c r="E48" i="1"/>
  <c r="E62" i="1" s="1"/>
  <c r="AE48" i="1"/>
  <c r="AE62" i="1" s="1"/>
  <c r="E762" i="1" s="1"/>
  <c r="H48" i="1"/>
  <c r="H62" i="1" s="1"/>
  <c r="E739" i="1" s="1"/>
  <c r="AD48" i="1"/>
  <c r="AD62" i="1" s="1"/>
  <c r="E761" i="1" s="1"/>
  <c r="AP48" i="1"/>
  <c r="AP62" i="1" s="1"/>
  <c r="G172" i="9" s="1"/>
  <c r="CA48" i="1"/>
  <c r="CA62" i="1" s="1"/>
  <c r="E810" i="1" s="1"/>
  <c r="K48" i="1"/>
  <c r="K62" i="1" s="1"/>
  <c r="E742" i="1" s="1"/>
  <c r="BW48" i="1"/>
  <c r="BW62" i="1" s="1"/>
  <c r="E332" i="9" s="1"/>
  <c r="AO48" i="1"/>
  <c r="AO62" i="1" s="1"/>
  <c r="E772" i="1" s="1"/>
  <c r="U48" i="1"/>
  <c r="U62" i="1" s="1"/>
  <c r="E752" i="1" s="1"/>
  <c r="M48" i="1"/>
  <c r="M62" i="1" s="1"/>
  <c r="E744" i="1" s="1"/>
  <c r="L48" i="1"/>
  <c r="L62" i="1" s="1"/>
  <c r="D816" i="1"/>
  <c r="AS48" i="1"/>
  <c r="AS62" i="1" s="1"/>
  <c r="K816" i="1"/>
  <c r="F816" i="1"/>
  <c r="F815" i="1"/>
  <c r="D815" i="1"/>
  <c r="C815" i="1"/>
  <c r="I377" i="9"/>
  <c r="N747" i="1"/>
  <c r="N734" i="1"/>
  <c r="N746" i="1"/>
  <c r="N745" i="1"/>
  <c r="Q815" i="1"/>
  <c r="G612" i="1"/>
  <c r="Q816" i="1"/>
  <c r="R815" i="1"/>
  <c r="CF77" i="1"/>
  <c r="C434" i="1"/>
  <c r="I816" i="1"/>
  <c r="I815" i="1"/>
  <c r="C432" i="1"/>
  <c r="G815" i="1"/>
  <c r="I362" i="9"/>
  <c r="C816" i="1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55" i="10"/>
  <c r="J747" i="10"/>
  <c r="J739" i="10"/>
  <c r="J808" i="10"/>
  <c r="J776" i="10"/>
  <c r="P815" i="10"/>
  <c r="J804" i="10"/>
  <c r="J772" i="10"/>
  <c r="J806" i="10"/>
  <c r="J790" i="10"/>
  <c r="J774" i="10"/>
  <c r="J758" i="10"/>
  <c r="F7" i="6"/>
  <c r="E204" i="1"/>
  <c r="C468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H511" i="1" l="1"/>
  <c r="F511" i="1"/>
  <c r="F499" i="1"/>
  <c r="H499" i="1" s="1"/>
  <c r="F517" i="1"/>
  <c r="H517" i="1" s="1"/>
  <c r="H497" i="1"/>
  <c r="F497" i="1"/>
  <c r="F505" i="1"/>
  <c r="H505" i="1"/>
  <c r="F515" i="1"/>
  <c r="H515" i="1" s="1"/>
  <c r="H501" i="1"/>
  <c r="F501" i="1"/>
  <c r="D339" i="1"/>
  <c r="C102" i="8" s="1"/>
  <c r="E778" i="1"/>
  <c r="D373" i="1"/>
  <c r="C126" i="8" s="1"/>
  <c r="D277" i="1"/>
  <c r="B478" i="1"/>
  <c r="X730" i="1"/>
  <c r="C34" i="8"/>
  <c r="D465" i="1"/>
  <c r="E769" i="1"/>
  <c r="E788" i="1"/>
  <c r="E753" i="1"/>
  <c r="E763" i="1"/>
  <c r="E760" i="1"/>
  <c r="E756" i="1"/>
  <c r="I76" i="9"/>
  <c r="I236" i="9"/>
  <c r="E140" i="9"/>
  <c r="I300" i="9"/>
  <c r="E799" i="1"/>
  <c r="E749" i="1"/>
  <c r="I204" i="9"/>
  <c r="E801" i="1"/>
  <c r="I172" i="9"/>
  <c r="I108" i="9"/>
  <c r="E811" i="1"/>
  <c r="E787" i="1"/>
  <c r="E758" i="1"/>
  <c r="E773" i="1"/>
  <c r="E76" i="9"/>
  <c r="H44" i="9"/>
  <c r="F76" i="9"/>
  <c r="E800" i="1"/>
  <c r="E808" i="1"/>
  <c r="G108" i="9"/>
  <c r="E784" i="1"/>
  <c r="E737" i="1"/>
  <c r="D12" i="9"/>
  <c r="E741" i="1"/>
  <c r="H300" i="9"/>
  <c r="E792" i="1"/>
  <c r="G204" i="9"/>
  <c r="C12" i="9"/>
  <c r="C236" i="9"/>
  <c r="F140" i="9"/>
  <c r="E791" i="1"/>
  <c r="G140" i="9"/>
  <c r="F172" i="9"/>
  <c r="E779" i="1"/>
  <c r="F268" i="9"/>
  <c r="E786" i="1"/>
  <c r="E796" i="1"/>
  <c r="E770" i="1"/>
  <c r="F332" i="9"/>
  <c r="E790" i="1"/>
  <c r="C300" i="9"/>
  <c r="G44" i="9"/>
  <c r="I332" i="9"/>
  <c r="E798" i="1"/>
  <c r="H204" i="9"/>
  <c r="D204" i="9"/>
  <c r="H268" i="9"/>
  <c r="E767" i="1"/>
  <c r="I140" i="9"/>
  <c r="F44" i="9"/>
  <c r="E747" i="1"/>
  <c r="E785" i="1"/>
  <c r="CE62" i="1"/>
  <c r="C428" i="1" s="1"/>
  <c r="C108" i="9"/>
  <c r="E809" i="1"/>
  <c r="E740" i="1"/>
  <c r="D44" i="9"/>
  <c r="G76" i="9"/>
  <c r="E748" i="1"/>
  <c r="C332" i="9"/>
  <c r="E804" i="1"/>
  <c r="E806" i="1"/>
  <c r="E738" i="1"/>
  <c r="D364" i="9"/>
  <c r="C140" i="9"/>
  <c r="E108" i="9"/>
  <c r="E736" i="1"/>
  <c r="E12" i="9"/>
  <c r="E172" i="9"/>
  <c r="E776" i="1"/>
  <c r="C204" i="9"/>
  <c r="CE48" i="1"/>
  <c r="H172" i="9"/>
  <c r="E805" i="1"/>
  <c r="H12" i="9"/>
  <c r="E743" i="1"/>
  <c r="E44" i="9"/>
  <c r="N815" i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/>
  <c r="H536" i="1"/>
  <c r="F536" i="1"/>
  <c r="F528" i="1"/>
  <c r="H528" i="1"/>
  <c r="F520" i="1"/>
  <c r="H520" i="1"/>
  <c r="Z815" i="10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E760" i="10"/>
  <c r="E770" i="10"/>
  <c r="E786" i="10"/>
  <c r="E802" i="10"/>
  <c r="E810" i="10"/>
  <c r="H498" i="1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 s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H524" i="1"/>
  <c r="F524" i="1"/>
  <c r="F550" i="1"/>
  <c r="H550" i="1" s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482" i="1" l="1"/>
  <c r="C35" i="8"/>
  <c r="D292" i="1"/>
  <c r="E816" i="1"/>
  <c r="I364" i="9"/>
  <c r="E815" i="1"/>
  <c r="F522" i="1"/>
  <c r="H522" i="1" s="1"/>
  <c r="F510" i="1"/>
  <c r="H510" i="1" s="1"/>
  <c r="F513" i="1"/>
  <c r="H51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F508" i="1"/>
  <c r="H508" i="1" s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D341" i="1" l="1"/>
  <c r="C481" i="1" s="1"/>
  <c r="C50" i="8"/>
  <c r="J733" i="10"/>
  <c r="J814" i="10" s="1"/>
  <c r="H545" i="1"/>
  <c r="F545" i="1"/>
  <c r="H525" i="1"/>
  <c r="F525" i="1"/>
  <c r="F529" i="1"/>
  <c r="H529" i="1" s="1"/>
  <c r="F521" i="1"/>
  <c r="H521" i="1"/>
  <c r="F535" i="1"/>
  <c r="H535" i="1" s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J815" i="10" l="1"/>
  <c r="C115" i="9" l="1"/>
  <c r="C439" i="1"/>
  <c r="L755" i="1"/>
  <c r="L815" i="1" s="1"/>
  <c r="CE69" i="1"/>
  <c r="L816" i="1" l="1"/>
  <c r="I371" i="9"/>
  <c r="C440" i="1"/>
  <c r="B439" i="1" l="1"/>
  <c r="B440" i="1" s="1"/>
  <c r="C140" i="8"/>
  <c r="L817" i="1"/>
  <c r="CC730" i="1"/>
  <c r="D390" i="1"/>
  <c r="C141" i="8" l="1"/>
  <c r="B441" i="1"/>
  <c r="D391" i="1"/>
  <c r="C142" i="8" l="1"/>
  <c r="D393" i="1"/>
  <c r="C146" i="8" l="1"/>
  <c r="D396" i="1"/>
  <c r="C151" i="8" s="1"/>
  <c r="I348" i="9"/>
  <c r="P810" i="1"/>
  <c r="P815" i="1" s="1"/>
  <c r="CE76" i="1"/>
  <c r="CF76" i="1" l="1"/>
  <c r="G52" i="1" s="1"/>
  <c r="G67" i="1" s="1"/>
  <c r="I380" i="9"/>
  <c r="P816" i="1"/>
  <c r="D612" i="1"/>
  <c r="AC52" i="1" l="1"/>
  <c r="AC67" i="1" s="1"/>
  <c r="Q52" i="1"/>
  <c r="Q67" i="1" s="1"/>
  <c r="AE52" i="1"/>
  <c r="AE67" i="1" s="1"/>
  <c r="J762" i="1" s="1"/>
  <c r="BB52" i="1"/>
  <c r="BB67" i="1" s="1"/>
  <c r="BB71" i="1" s="1"/>
  <c r="AH52" i="1"/>
  <c r="AH67" i="1" s="1"/>
  <c r="J765" i="1" s="1"/>
  <c r="BN52" i="1"/>
  <c r="BN67" i="1" s="1"/>
  <c r="J797" i="1" s="1"/>
  <c r="AO52" i="1"/>
  <c r="AO67" i="1" s="1"/>
  <c r="AO71" i="1" s="1"/>
  <c r="AN52" i="1"/>
  <c r="AN67" i="1" s="1"/>
  <c r="J771" i="1" s="1"/>
  <c r="AM52" i="1"/>
  <c r="AM67" i="1" s="1"/>
  <c r="AP52" i="1"/>
  <c r="AP67" i="1" s="1"/>
  <c r="J760" i="1"/>
  <c r="H113" i="9"/>
  <c r="AC71" i="1"/>
  <c r="F145" i="9"/>
  <c r="AH71" i="1"/>
  <c r="AF52" i="1"/>
  <c r="AF67" i="1" s="1"/>
  <c r="BT52" i="1"/>
  <c r="BT67" i="1" s="1"/>
  <c r="H52" i="1"/>
  <c r="H67" i="1" s="1"/>
  <c r="BU52" i="1"/>
  <c r="BU67" i="1" s="1"/>
  <c r="N52" i="1"/>
  <c r="N67" i="1" s="1"/>
  <c r="AW52" i="1"/>
  <c r="AW67" i="1" s="1"/>
  <c r="AI52" i="1"/>
  <c r="AI67" i="1" s="1"/>
  <c r="J52" i="1"/>
  <c r="J67" i="1" s="1"/>
  <c r="BQ52" i="1"/>
  <c r="BQ67" i="1" s="1"/>
  <c r="CC52" i="1"/>
  <c r="CC67" i="1" s="1"/>
  <c r="AK52" i="1"/>
  <c r="AK67" i="1" s="1"/>
  <c r="BD52" i="1"/>
  <c r="BD67" i="1" s="1"/>
  <c r="R52" i="1"/>
  <c r="R67" i="1" s="1"/>
  <c r="C52" i="1"/>
  <c r="BJ52" i="1"/>
  <c r="BJ67" i="1" s="1"/>
  <c r="CB52" i="1"/>
  <c r="CB67" i="1" s="1"/>
  <c r="AA52" i="1"/>
  <c r="AA67" i="1" s="1"/>
  <c r="BW52" i="1"/>
  <c r="BW67" i="1" s="1"/>
  <c r="F52" i="1"/>
  <c r="F67" i="1" s="1"/>
  <c r="K52" i="1"/>
  <c r="K67" i="1" s="1"/>
  <c r="AR52" i="1"/>
  <c r="AR67" i="1" s="1"/>
  <c r="AS52" i="1"/>
  <c r="AS67" i="1" s="1"/>
  <c r="Y52" i="1"/>
  <c r="Y67" i="1" s="1"/>
  <c r="BM52" i="1"/>
  <c r="BM67" i="1" s="1"/>
  <c r="AZ52" i="1"/>
  <c r="AZ67" i="1" s="1"/>
  <c r="BE52" i="1"/>
  <c r="BE67" i="1" s="1"/>
  <c r="AB52" i="1"/>
  <c r="AB67" i="1" s="1"/>
  <c r="G17" i="9"/>
  <c r="J738" i="1"/>
  <c r="G71" i="1"/>
  <c r="C145" i="9"/>
  <c r="AE71" i="1"/>
  <c r="P52" i="1"/>
  <c r="P67" i="1" s="1"/>
  <c r="AD52" i="1"/>
  <c r="AD67" i="1" s="1"/>
  <c r="W52" i="1"/>
  <c r="W67" i="1" s="1"/>
  <c r="T52" i="1"/>
  <c r="T67" i="1" s="1"/>
  <c r="BY52" i="1"/>
  <c r="BY67" i="1" s="1"/>
  <c r="BC52" i="1"/>
  <c r="BC67" i="1" s="1"/>
  <c r="M52" i="1"/>
  <c r="M67" i="1" s="1"/>
  <c r="BX52" i="1"/>
  <c r="BX67" i="1" s="1"/>
  <c r="AU52" i="1"/>
  <c r="AU67" i="1" s="1"/>
  <c r="E52" i="1"/>
  <c r="E67" i="1" s="1"/>
  <c r="BZ52" i="1"/>
  <c r="BZ67" i="1" s="1"/>
  <c r="BL52" i="1"/>
  <c r="BL67" i="1" s="1"/>
  <c r="U52" i="1"/>
  <c r="U67" i="1" s="1"/>
  <c r="CA52" i="1"/>
  <c r="CA67" i="1" s="1"/>
  <c r="BO52" i="1"/>
  <c r="BO67" i="1" s="1"/>
  <c r="J770" i="1"/>
  <c r="D177" i="9"/>
  <c r="AM71" i="1"/>
  <c r="J748" i="1"/>
  <c r="C81" i="9"/>
  <c r="Q71" i="1"/>
  <c r="J773" i="1"/>
  <c r="G177" i="9"/>
  <c r="AP71" i="1"/>
  <c r="BK52" i="1"/>
  <c r="BK67" i="1" s="1"/>
  <c r="BA52" i="1"/>
  <c r="BA67" i="1" s="1"/>
  <c r="BG52" i="1"/>
  <c r="BG67" i="1" s="1"/>
  <c r="AX52" i="1"/>
  <c r="AX67" i="1" s="1"/>
  <c r="AG52" i="1"/>
  <c r="AG67" i="1" s="1"/>
  <c r="L52" i="1"/>
  <c r="L67" i="1" s="1"/>
  <c r="BI52" i="1"/>
  <c r="BI67" i="1" s="1"/>
  <c r="BV52" i="1"/>
  <c r="BV67" i="1" s="1"/>
  <c r="AQ52" i="1"/>
  <c r="AQ67" i="1" s="1"/>
  <c r="I52" i="1"/>
  <c r="I67" i="1" s="1"/>
  <c r="AL52" i="1"/>
  <c r="AL67" i="1" s="1"/>
  <c r="BF52" i="1"/>
  <c r="BF67" i="1" s="1"/>
  <c r="AT52" i="1"/>
  <c r="AT67" i="1" s="1"/>
  <c r="D52" i="1"/>
  <c r="D67" i="1" s="1"/>
  <c r="O52" i="1"/>
  <c r="O67" i="1" s="1"/>
  <c r="V52" i="1"/>
  <c r="V67" i="1" s="1"/>
  <c r="BS52" i="1"/>
  <c r="BS67" i="1" s="1"/>
  <c r="Z52" i="1"/>
  <c r="Z67" i="1" s="1"/>
  <c r="BP52" i="1"/>
  <c r="BP67" i="1" s="1"/>
  <c r="S52" i="1"/>
  <c r="S67" i="1" s="1"/>
  <c r="BH52" i="1"/>
  <c r="BH67" i="1" s="1"/>
  <c r="AV52" i="1"/>
  <c r="AV67" i="1" s="1"/>
  <c r="AJ52" i="1"/>
  <c r="AJ67" i="1" s="1"/>
  <c r="AY52" i="1"/>
  <c r="AY67" i="1" s="1"/>
  <c r="BR52" i="1"/>
  <c r="BR67" i="1" s="1"/>
  <c r="X52" i="1"/>
  <c r="X67" i="1" s="1"/>
  <c r="E177" i="9" l="1"/>
  <c r="AN71" i="1"/>
  <c r="J785" i="1"/>
  <c r="E241" i="9"/>
  <c r="BN71" i="1"/>
  <c r="C309" i="9" s="1"/>
  <c r="J772" i="1"/>
  <c r="C305" i="9"/>
  <c r="F177" i="9"/>
  <c r="J782" i="1"/>
  <c r="I209" i="9"/>
  <c r="AY71" i="1"/>
  <c r="H145" i="9"/>
  <c r="J767" i="1"/>
  <c r="AJ71" i="1"/>
  <c r="J755" i="1"/>
  <c r="C113" i="9"/>
  <c r="X71" i="1"/>
  <c r="G305" i="9"/>
  <c r="J801" i="1"/>
  <c r="BR71" i="1"/>
  <c r="D273" i="9"/>
  <c r="J791" i="1"/>
  <c r="BH71" i="1"/>
  <c r="J802" i="1"/>
  <c r="H305" i="9"/>
  <c r="BS71" i="1"/>
  <c r="D209" i="9"/>
  <c r="J777" i="1"/>
  <c r="AT71" i="1"/>
  <c r="H177" i="9"/>
  <c r="J774" i="1"/>
  <c r="AQ71" i="1"/>
  <c r="E145" i="9"/>
  <c r="J764" i="1"/>
  <c r="AG71" i="1"/>
  <c r="G273" i="9"/>
  <c r="J794" i="1"/>
  <c r="BK71" i="1"/>
  <c r="C85" i="9"/>
  <c r="C682" i="1"/>
  <c r="C510" i="1"/>
  <c r="G510" i="1" s="1"/>
  <c r="BL71" i="1"/>
  <c r="H273" i="9"/>
  <c r="J795" i="1"/>
  <c r="F337" i="9"/>
  <c r="J807" i="1"/>
  <c r="BX71" i="1"/>
  <c r="J751" i="1"/>
  <c r="F81" i="9"/>
  <c r="T71" i="1"/>
  <c r="I273" i="9"/>
  <c r="J796" i="1"/>
  <c r="BM71" i="1"/>
  <c r="J742" i="1"/>
  <c r="D49" i="9"/>
  <c r="K71" i="1"/>
  <c r="J811" i="1"/>
  <c r="C369" i="9"/>
  <c r="CB71" i="1"/>
  <c r="G241" i="9"/>
  <c r="J787" i="1"/>
  <c r="BD71" i="1"/>
  <c r="J741" i="1"/>
  <c r="C49" i="9"/>
  <c r="J71" i="1"/>
  <c r="J804" i="1"/>
  <c r="C337" i="9"/>
  <c r="BU71" i="1"/>
  <c r="H81" i="9"/>
  <c r="J753" i="1"/>
  <c r="V71" i="1"/>
  <c r="J805" i="1"/>
  <c r="BV71" i="1"/>
  <c r="D337" i="9"/>
  <c r="J781" i="1"/>
  <c r="H209" i="9"/>
  <c r="AX71" i="1"/>
  <c r="C707" i="1"/>
  <c r="G181" i="9"/>
  <c r="C535" i="1"/>
  <c r="G535" i="1" s="1"/>
  <c r="D305" i="9"/>
  <c r="J798" i="1"/>
  <c r="BO71" i="1"/>
  <c r="J809" i="1"/>
  <c r="H337" i="9"/>
  <c r="BZ71" i="1"/>
  <c r="J744" i="1"/>
  <c r="F49" i="9"/>
  <c r="M71" i="1"/>
  <c r="I81" i="9"/>
  <c r="J754" i="1"/>
  <c r="W71" i="1"/>
  <c r="G113" i="9"/>
  <c r="J759" i="1"/>
  <c r="AB71" i="1"/>
  <c r="D113" i="9"/>
  <c r="J756" i="1"/>
  <c r="Y71" i="1"/>
  <c r="F17" i="9"/>
  <c r="J737" i="1"/>
  <c r="F71" i="1"/>
  <c r="J793" i="1"/>
  <c r="F273" i="9"/>
  <c r="BJ71" i="1"/>
  <c r="I145" i="9"/>
  <c r="J768" i="1"/>
  <c r="AK71" i="1"/>
  <c r="G145" i="9"/>
  <c r="J766" i="1"/>
  <c r="AI71" i="1"/>
  <c r="J739" i="1"/>
  <c r="H17" i="9"/>
  <c r="H71" i="1"/>
  <c r="F181" i="9"/>
  <c r="C706" i="1"/>
  <c r="C534" i="1"/>
  <c r="G534" i="1" s="1"/>
  <c r="J789" i="1"/>
  <c r="I241" i="9"/>
  <c r="BF71" i="1"/>
  <c r="J799" i="1"/>
  <c r="BP71" i="1"/>
  <c r="E305" i="9"/>
  <c r="C177" i="9"/>
  <c r="J769" i="1"/>
  <c r="AL71" i="1"/>
  <c r="E273" i="9"/>
  <c r="J792" i="1"/>
  <c r="BI71" i="1"/>
  <c r="J790" i="1"/>
  <c r="C273" i="9"/>
  <c r="BG71" i="1"/>
  <c r="I337" i="9"/>
  <c r="CA71" i="1"/>
  <c r="J810" i="1"/>
  <c r="E17" i="9"/>
  <c r="J736" i="1"/>
  <c r="E71" i="1"/>
  <c r="F241" i="9"/>
  <c r="J786" i="1"/>
  <c r="BC71" i="1"/>
  <c r="I113" i="9"/>
  <c r="J761" i="1"/>
  <c r="AD71" i="1"/>
  <c r="E181" i="9"/>
  <c r="C705" i="1"/>
  <c r="C533" i="1"/>
  <c r="G533" i="1" s="1"/>
  <c r="G21" i="9"/>
  <c r="C672" i="1"/>
  <c r="C500" i="1"/>
  <c r="G500" i="1" s="1"/>
  <c r="J788" i="1"/>
  <c r="H241" i="9"/>
  <c r="BE71" i="1"/>
  <c r="J776" i="1"/>
  <c r="C209" i="9"/>
  <c r="AS71" i="1"/>
  <c r="J806" i="1"/>
  <c r="E337" i="9"/>
  <c r="BW71" i="1"/>
  <c r="CE52" i="1"/>
  <c r="C67" i="1"/>
  <c r="CC71" i="1"/>
  <c r="D369" i="9"/>
  <c r="J812" i="1"/>
  <c r="G209" i="9"/>
  <c r="J780" i="1"/>
  <c r="AW71" i="1"/>
  <c r="J803" i="1"/>
  <c r="I305" i="9"/>
  <c r="BT71" i="1"/>
  <c r="E245" i="9"/>
  <c r="C547" i="1"/>
  <c r="C632" i="1"/>
  <c r="C694" i="1"/>
  <c r="H117" i="9"/>
  <c r="C522" i="1"/>
  <c r="G522" i="1" s="1"/>
  <c r="J750" i="1"/>
  <c r="E81" i="9"/>
  <c r="S71" i="1"/>
  <c r="H49" i="9"/>
  <c r="J746" i="1"/>
  <c r="O71" i="1"/>
  <c r="J779" i="1"/>
  <c r="F209" i="9"/>
  <c r="AV71" i="1"/>
  <c r="J757" i="1"/>
  <c r="E113" i="9"/>
  <c r="Z71" i="1"/>
  <c r="J735" i="1"/>
  <c r="D17" i="9"/>
  <c r="D71" i="1"/>
  <c r="I17" i="9"/>
  <c r="J740" i="1"/>
  <c r="I71" i="1"/>
  <c r="J743" i="1"/>
  <c r="E49" i="9"/>
  <c r="L71" i="1"/>
  <c r="D241" i="9"/>
  <c r="J784" i="1"/>
  <c r="BA71" i="1"/>
  <c r="D181" i="9"/>
  <c r="C704" i="1"/>
  <c r="C532" i="1"/>
  <c r="G532" i="1" s="1"/>
  <c r="J752" i="1"/>
  <c r="G81" i="9"/>
  <c r="U71" i="1"/>
  <c r="AU71" i="1"/>
  <c r="J778" i="1"/>
  <c r="E209" i="9"/>
  <c r="G337" i="9"/>
  <c r="J808" i="1"/>
  <c r="BY71" i="1"/>
  <c r="J747" i="1"/>
  <c r="I49" i="9"/>
  <c r="P71" i="1"/>
  <c r="C696" i="1"/>
  <c r="C149" i="9"/>
  <c r="C524" i="1"/>
  <c r="G524" i="1" s="1"/>
  <c r="J783" i="1"/>
  <c r="C241" i="9"/>
  <c r="AZ71" i="1"/>
  <c r="I177" i="9"/>
  <c r="J775" i="1"/>
  <c r="AR71" i="1"/>
  <c r="F113" i="9"/>
  <c r="J758" i="1"/>
  <c r="AA71" i="1"/>
  <c r="D81" i="9"/>
  <c r="J749" i="1"/>
  <c r="R71" i="1"/>
  <c r="F305" i="9"/>
  <c r="J800" i="1"/>
  <c r="BQ71" i="1"/>
  <c r="J745" i="1"/>
  <c r="G49" i="9"/>
  <c r="N71" i="1"/>
  <c r="J763" i="1"/>
  <c r="D145" i="9"/>
  <c r="AF71" i="1"/>
  <c r="F149" i="9"/>
  <c r="C699" i="1"/>
  <c r="C527" i="1"/>
  <c r="G527" i="1" s="1"/>
  <c r="C559" i="1" l="1"/>
  <c r="C619" i="1"/>
  <c r="F117" i="9"/>
  <c r="C692" i="1"/>
  <c r="C520" i="1"/>
  <c r="G520" i="1" s="1"/>
  <c r="C712" i="1"/>
  <c r="E213" i="9"/>
  <c r="C540" i="1"/>
  <c r="G540" i="1" s="1"/>
  <c r="C683" i="1"/>
  <c r="D85" i="9"/>
  <c r="C511" i="1"/>
  <c r="G511" i="1" s="1"/>
  <c r="G85" i="9"/>
  <c r="C686" i="1"/>
  <c r="C514" i="1"/>
  <c r="G514" i="1" s="1"/>
  <c r="I21" i="9"/>
  <c r="C674" i="1"/>
  <c r="C502" i="1"/>
  <c r="G502" i="1" s="1"/>
  <c r="C680" i="1"/>
  <c r="H53" i="9"/>
  <c r="C508" i="1"/>
  <c r="G508" i="1" s="1"/>
  <c r="C565" i="1"/>
  <c r="C640" i="1"/>
  <c r="I309" i="9"/>
  <c r="D373" i="9"/>
  <c r="C574" i="1"/>
  <c r="C620" i="1"/>
  <c r="E21" i="9"/>
  <c r="C670" i="1"/>
  <c r="C498" i="1"/>
  <c r="G498" i="1" s="1"/>
  <c r="C572" i="1"/>
  <c r="C647" i="1"/>
  <c r="I341" i="9"/>
  <c r="C554" i="1"/>
  <c r="C634" i="1"/>
  <c r="E277" i="9"/>
  <c r="F277" i="9"/>
  <c r="C617" i="1"/>
  <c r="C555" i="1"/>
  <c r="C688" i="1"/>
  <c r="I85" i="9"/>
  <c r="C516" i="1"/>
  <c r="G516" i="1" s="1"/>
  <c r="C341" i="9"/>
  <c r="C641" i="1"/>
  <c r="C566" i="1"/>
  <c r="C676" i="1"/>
  <c r="C504" i="1"/>
  <c r="G504" i="1" s="1"/>
  <c r="D53" i="9"/>
  <c r="C708" i="1"/>
  <c r="H181" i="9"/>
  <c r="C536" i="1"/>
  <c r="G536" i="1" s="1"/>
  <c r="G309" i="9"/>
  <c r="C626" i="1"/>
  <c r="C563" i="1"/>
  <c r="C562" i="1"/>
  <c r="F309" i="9"/>
  <c r="C623" i="1"/>
  <c r="C628" i="1"/>
  <c r="C245" i="9"/>
  <c r="C545" i="1"/>
  <c r="G545" i="1" s="1"/>
  <c r="E53" i="9"/>
  <c r="C677" i="1"/>
  <c r="C505" i="1"/>
  <c r="G505" i="1" s="1"/>
  <c r="F213" i="9"/>
  <c r="C713" i="1"/>
  <c r="C541" i="1"/>
  <c r="C17" i="9"/>
  <c r="J734" i="1"/>
  <c r="J815" i="1" s="1"/>
  <c r="C71" i="1"/>
  <c r="CE67" i="1"/>
  <c r="H245" i="9"/>
  <c r="C550" i="1"/>
  <c r="G550" i="1" s="1"/>
  <c r="C614" i="1"/>
  <c r="C548" i="1"/>
  <c r="F245" i="9"/>
  <c r="C633" i="1"/>
  <c r="C277" i="9"/>
  <c r="C618" i="1"/>
  <c r="C552" i="1"/>
  <c r="C551" i="1"/>
  <c r="I245" i="9"/>
  <c r="C629" i="1"/>
  <c r="C702" i="1"/>
  <c r="I149" i="9"/>
  <c r="C530" i="1"/>
  <c r="G530" i="1" s="1"/>
  <c r="G117" i="9"/>
  <c r="C693" i="1"/>
  <c r="C521" i="1"/>
  <c r="G521" i="1" s="1"/>
  <c r="D309" i="9"/>
  <c r="C560" i="1"/>
  <c r="C627" i="1"/>
  <c r="H85" i="9"/>
  <c r="C687" i="1"/>
  <c r="C515" i="1"/>
  <c r="G515" i="1" s="1"/>
  <c r="C573" i="1"/>
  <c r="C373" i="9"/>
  <c r="C622" i="1"/>
  <c r="C644" i="1"/>
  <c r="F341" i="9"/>
  <c r="C569" i="1"/>
  <c r="C698" i="1"/>
  <c r="E149" i="9"/>
  <c r="C526" i="1"/>
  <c r="G526" i="1" s="1"/>
  <c r="C636" i="1"/>
  <c r="D277" i="9"/>
  <c r="C553" i="1"/>
  <c r="I213" i="9"/>
  <c r="C625" i="1"/>
  <c r="C544" i="1"/>
  <c r="G544" i="1" s="1"/>
  <c r="D149" i="9"/>
  <c r="C697" i="1"/>
  <c r="C525" i="1"/>
  <c r="G525" i="1" s="1"/>
  <c r="C679" i="1"/>
  <c r="G53" i="9"/>
  <c r="C507" i="1"/>
  <c r="G507" i="1" s="1"/>
  <c r="C537" i="1"/>
  <c r="G537" i="1" s="1"/>
  <c r="C709" i="1"/>
  <c r="I181" i="9"/>
  <c r="G341" i="9"/>
  <c r="C570" i="1"/>
  <c r="C645" i="1"/>
  <c r="D245" i="9"/>
  <c r="C630" i="1"/>
  <c r="C546" i="1"/>
  <c r="G546" i="1" s="1"/>
  <c r="E117" i="9"/>
  <c r="C691" i="1"/>
  <c r="C519" i="1"/>
  <c r="G519" i="1" s="1"/>
  <c r="C710" i="1"/>
  <c r="C213" i="9"/>
  <c r="C538" i="1"/>
  <c r="G538" i="1" s="1"/>
  <c r="C695" i="1"/>
  <c r="I117" i="9"/>
  <c r="C523" i="1"/>
  <c r="G523" i="1" s="1"/>
  <c r="G149" i="9"/>
  <c r="C700" i="1"/>
  <c r="C528" i="1"/>
  <c r="G528" i="1" s="1"/>
  <c r="D117" i="9"/>
  <c r="C690" i="1"/>
  <c r="C518" i="1"/>
  <c r="G518" i="1" s="1"/>
  <c r="C646" i="1"/>
  <c r="C571" i="1"/>
  <c r="H341" i="9"/>
  <c r="G245" i="9"/>
  <c r="C549" i="1"/>
  <c r="C624" i="1"/>
  <c r="F85" i="9"/>
  <c r="C685" i="1"/>
  <c r="C513" i="1"/>
  <c r="G513" i="1" s="1"/>
  <c r="C637" i="1"/>
  <c r="C557" i="1"/>
  <c r="H277" i="9"/>
  <c r="C556" i="1"/>
  <c r="G277" i="9"/>
  <c r="C635" i="1"/>
  <c r="C639" i="1"/>
  <c r="H309" i="9"/>
  <c r="C564" i="1"/>
  <c r="H149" i="9"/>
  <c r="C701" i="1"/>
  <c r="C529" i="1"/>
  <c r="G529" i="1" s="1"/>
  <c r="C681" i="1"/>
  <c r="C509" i="1"/>
  <c r="G509" i="1" s="1"/>
  <c r="I53" i="9"/>
  <c r="D21" i="9"/>
  <c r="C669" i="1"/>
  <c r="C497" i="1"/>
  <c r="G497" i="1" s="1"/>
  <c r="E85" i="9"/>
  <c r="C684" i="1"/>
  <c r="C512" i="1"/>
  <c r="G512" i="1" s="1"/>
  <c r="C542" i="1"/>
  <c r="G213" i="9"/>
  <c r="C631" i="1"/>
  <c r="E341" i="9"/>
  <c r="C568" i="1"/>
  <c r="C643" i="1"/>
  <c r="C703" i="1"/>
  <c r="C181" i="9"/>
  <c r="C531" i="1"/>
  <c r="G531" i="1" s="1"/>
  <c r="C561" i="1"/>
  <c r="C621" i="1"/>
  <c r="E309" i="9"/>
  <c r="C673" i="1"/>
  <c r="H21" i="9"/>
  <c r="C501" i="1"/>
  <c r="G501" i="1" s="1"/>
  <c r="C671" i="1"/>
  <c r="F21" i="9"/>
  <c r="C499" i="1"/>
  <c r="G499" i="1" s="1"/>
  <c r="F53" i="9"/>
  <c r="C678" i="1"/>
  <c r="C506" i="1"/>
  <c r="G506" i="1" s="1"/>
  <c r="H213" i="9"/>
  <c r="C543" i="1"/>
  <c r="C616" i="1"/>
  <c r="D341" i="9"/>
  <c r="C642" i="1"/>
  <c r="C567" i="1"/>
  <c r="C675" i="1"/>
  <c r="C53" i="9"/>
  <c r="C503" i="1"/>
  <c r="G503" i="1" s="1"/>
  <c r="C558" i="1"/>
  <c r="I277" i="9"/>
  <c r="C638" i="1"/>
  <c r="D213" i="9"/>
  <c r="C711" i="1"/>
  <c r="C539" i="1"/>
  <c r="G539" i="1" s="1"/>
  <c r="C117" i="9"/>
  <c r="C689" i="1"/>
  <c r="C517" i="1"/>
  <c r="G517" i="1" s="1"/>
  <c r="J816" i="1" l="1"/>
  <c r="I369" i="9"/>
  <c r="C433" i="1"/>
  <c r="C441" i="1" s="1"/>
  <c r="CE71" i="1"/>
  <c r="C648" i="1"/>
  <c r="M716" i="1" s="1"/>
  <c r="Y816" i="1" s="1"/>
  <c r="D615" i="1"/>
  <c r="C668" i="1"/>
  <c r="C715" i="1" s="1"/>
  <c r="C21" i="9"/>
  <c r="C496" i="1"/>
  <c r="G496" i="1" s="1"/>
  <c r="I351" i="9" l="1"/>
  <c r="S810" i="1"/>
  <c r="S815" i="1" s="1"/>
  <c r="CE79" i="1"/>
  <c r="D625" i="1"/>
  <c r="D620" i="1"/>
  <c r="D639" i="1"/>
  <c r="D638" i="1"/>
  <c r="D622" i="1"/>
  <c r="D645" i="1"/>
  <c r="D617" i="1"/>
  <c r="D635" i="1"/>
  <c r="D642" i="1"/>
  <c r="D641" i="1"/>
  <c r="D630" i="1"/>
  <c r="D644" i="1"/>
  <c r="D621" i="1"/>
  <c r="D623" i="1"/>
  <c r="D619" i="1"/>
  <c r="D624" i="1"/>
  <c r="D631" i="1"/>
  <c r="D629" i="1"/>
  <c r="D643" i="1"/>
  <c r="D636" i="1"/>
  <c r="D626" i="1"/>
  <c r="D627" i="1"/>
  <c r="D634" i="1"/>
  <c r="D647" i="1"/>
  <c r="D637" i="1"/>
  <c r="D618" i="1"/>
  <c r="D633" i="1"/>
  <c r="D640" i="1"/>
  <c r="D632" i="1"/>
  <c r="D716" i="1"/>
  <c r="D646" i="1"/>
  <c r="D628" i="1"/>
  <c r="D690" i="1"/>
  <c r="D669" i="1"/>
  <c r="D684" i="1"/>
  <c r="D704" i="1"/>
  <c r="D674" i="1"/>
  <c r="D682" i="1"/>
  <c r="D697" i="1"/>
  <c r="D702" i="1"/>
  <c r="D685" i="1"/>
  <c r="D694" i="1"/>
  <c r="D689" i="1"/>
  <c r="D692" i="1"/>
  <c r="D703" i="1"/>
  <c r="D679" i="1"/>
  <c r="D687" i="1"/>
  <c r="D670" i="1"/>
  <c r="D706" i="1"/>
  <c r="D678" i="1"/>
  <c r="D712" i="1"/>
  <c r="D668" i="1"/>
  <c r="D708" i="1"/>
  <c r="D710" i="1"/>
  <c r="D681" i="1"/>
  <c r="D675" i="1"/>
  <c r="D711" i="1"/>
  <c r="D616" i="1"/>
  <c r="D691" i="1"/>
  <c r="D677" i="1"/>
  <c r="D696" i="1"/>
  <c r="D705" i="1"/>
  <c r="D693" i="1"/>
  <c r="D700" i="1"/>
  <c r="D672" i="1"/>
  <c r="D713" i="1"/>
  <c r="D676" i="1"/>
  <c r="D673" i="1"/>
  <c r="D683" i="1"/>
  <c r="D680" i="1"/>
  <c r="D695" i="1"/>
  <c r="D671" i="1"/>
  <c r="D707" i="1"/>
  <c r="D686" i="1"/>
  <c r="D688" i="1"/>
  <c r="D699" i="1"/>
  <c r="D709" i="1"/>
  <c r="D698" i="1"/>
  <c r="D701" i="1"/>
  <c r="I373" i="9"/>
  <c r="C716" i="1"/>
  <c r="J612" i="1" l="1"/>
  <c r="S816" i="1"/>
  <c r="I383" i="9"/>
  <c r="E612" i="1"/>
  <c r="D715" i="1"/>
  <c r="E623" i="1"/>
  <c r="E632" i="1" l="1"/>
  <c r="E644" i="1"/>
  <c r="E693" i="1"/>
  <c r="E631" i="1"/>
  <c r="E691" i="1"/>
  <c r="E675" i="1"/>
  <c r="E643" i="1"/>
  <c r="E702" i="1"/>
  <c r="E677" i="1"/>
  <c r="E669" i="1"/>
  <c r="E684" i="1"/>
  <c r="E626" i="1"/>
  <c r="E682" i="1"/>
  <c r="E688" i="1"/>
  <c r="E639" i="1"/>
  <c r="E710" i="1"/>
  <c r="E685" i="1"/>
  <c r="E647" i="1"/>
  <c r="E706" i="1"/>
  <c r="E671" i="1"/>
  <c r="E676" i="1"/>
  <c r="E686" i="1"/>
  <c r="E629" i="1"/>
  <c r="E698" i="1"/>
  <c r="E638" i="1"/>
  <c r="E709" i="1"/>
  <c r="E642" i="1"/>
  <c r="E703" i="1"/>
  <c r="E645" i="1"/>
  <c r="E696" i="1"/>
  <c r="E712" i="1"/>
  <c r="E633" i="1"/>
  <c r="E680" i="1"/>
  <c r="E694" i="1"/>
  <c r="E635" i="1"/>
  <c r="E636" i="1"/>
  <c r="E705" i="1"/>
  <c r="E699" i="1"/>
  <c r="E678" i="1"/>
  <c r="E637" i="1"/>
  <c r="E674" i="1"/>
  <c r="E673" i="1"/>
  <c r="E695" i="1"/>
  <c r="E681" i="1"/>
  <c r="E692" i="1"/>
  <c r="E668" i="1"/>
  <c r="E697" i="1"/>
  <c r="E708" i="1"/>
  <c r="E641" i="1"/>
  <c r="E670" i="1"/>
  <c r="E683" i="1"/>
  <c r="E707" i="1"/>
  <c r="E711" i="1"/>
  <c r="E704" i="1"/>
  <c r="E700" i="1"/>
  <c r="E689" i="1"/>
  <c r="E679" i="1"/>
  <c r="E634" i="1"/>
  <c r="E627" i="1"/>
  <c r="E713" i="1"/>
  <c r="E672" i="1"/>
  <c r="E625" i="1"/>
  <c r="E646" i="1"/>
  <c r="E640" i="1"/>
  <c r="E716" i="1"/>
  <c r="E701" i="1"/>
  <c r="E630" i="1"/>
  <c r="E687" i="1"/>
  <c r="E690" i="1"/>
  <c r="E628" i="1"/>
  <c r="E624" i="1"/>
  <c r="E715" i="1" l="1"/>
  <c r="F624" i="1"/>
  <c r="F686" i="1" l="1"/>
  <c r="F671" i="1"/>
  <c r="F697" i="1"/>
  <c r="F672" i="1"/>
  <c r="F703" i="1"/>
  <c r="F639" i="1"/>
  <c r="F629" i="1"/>
  <c r="F683" i="1"/>
  <c r="F689" i="1"/>
  <c r="F690" i="1"/>
  <c r="F677" i="1"/>
  <c r="F691" i="1"/>
  <c r="F694" i="1"/>
  <c r="F669" i="1"/>
  <c r="F706" i="1"/>
  <c r="F710" i="1"/>
  <c r="F681" i="1"/>
  <c r="F626" i="1"/>
  <c r="F716" i="1"/>
  <c r="F684" i="1"/>
  <c r="F678" i="1"/>
  <c r="F680" i="1"/>
  <c r="F644" i="1"/>
  <c r="F670" i="1"/>
  <c r="F696" i="1"/>
  <c r="F642" i="1"/>
  <c r="F693" i="1"/>
  <c r="F708" i="1"/>
  <c r="F705" i="1"/>
  <c r="F675" i="1"/>
  <c r="F695" i="1"/>
  <c r="F687" i="1"/>
  <c r="F698" i="1"/>
  <c r="F707" i="1"/>
  <c r="F630" i="1"/>
  <c r="F628" i="1"/>
  <c r="F701" i="1"/>
  <c r="F643" i="1"/>
  <c r="F685" i="1"/>
  <c r="F638" i="1"/>
  <c r="F668" i="1"/>
  <c r="F627" i="1"/>
  <c r="F636" i="1"/>
  <c r="F700" i="1"/>
  <c r="F711" i="1"/>
  <c r="F713" i="1"/>
  <c r="F679" i="1"/>
  <c r="F637" i="1"/>
  <c r="F702" i="1"/>
  <c r="F645" i="1"/>
  <c r="F633" i="1"/>
  <c r="F631" i="1"/>
  <c r="F709" i="1"/>
  <c r="F712" i="1"/>
  <c r="F688" i="1"/>
  <c r="F692" i="1"/>
  <c r="F704" i="1"/>
  <c r="F635" i="1"/>
  <c r="F634" i="1"/>
  <c r="F682" i="1"/>
  <c r="F640" i="1"/>
  <c r="F676" i="1"/>
  <c r="F632" i="1"/>
  <c r="F647" i="1"/>
  <c r="F625" i="1"/>
  <c r="F641" i="1"/>
  <c r="F699" i="1"/>
  <c r="F673" i="1"/>
  <c r="F674" i="1"/>
  <c r="F646" i="1"/>
  <c r="F715" i="1" l="1"/>
  <c r="G625" i="1"/>
  <c r="G680" i="1" l="1"/>
  <c r="G700" i="1"/>
  <c r="G672" i="1"/>
  <c r="G631" i="1"/>
  <c r="G633" i="1"/>
  <c r="G711" i="1"/>
  <c r="G688" i="1"/>
  <c r="G629" i="1"/>
  <c r="G690" i="1"/>
  <c r="G706" i="1"/>
  <c r="G671" i="1"/>
  <c r="G640" i="1"/>
  <c r="G669" i="1"/>
  <c r="G679" i="1"/>
  <c r="G691" i="1"/>
  <c r="G699" i="1"/>
  <c r="G645" i="1"/>
  <c r="G643" i="1"/>
  <c r="G674" i="1"/>
  <c r="G697" i="1"/>
  <c r="G646" i="1"/>
  <c r="G698" i="1"/>
  <c r="G709" i="1"/>
  <c r="G703" i="1"/>
  <c r="G632" i="1"/>
  <c r="G696" i="1"/>
  <c r="G668" i="1"/>
  <c r="G695" i="1"/>
  <c r="G670" i="1"/>
  <c r="G635" i="1"/>
  <c r="G673" i="1"/>
  <c r="G693" i="1"/>
  <c r="G708" i="1"/>
  <c r="G676" i="1"/>
  <c r="G685" i="1"/>
  <c r="G702" i="1"/>
  <c r="G681" i="1"/>
  <c r="G701" i="1"/>
  <c r="G687" i="1"/>
  <c r="G694" i="1"/>
  <c r="G644" i="1"/>
  <c r="G634" i="1"/>
  <c r="G682" i="1"/>
  <c r="G704" i="1"/>
  <c r="G628" i="1"/>
  <c r="G692" i="1"/>
  <c r="G705" i="1"/>
  <c r="G642" i="1"/>
  <c r="G630" i="1"/>
  <c r="G686" i="1"/>
  <c r="G638" i="1"/>
  <c r="G713" i="1"/>
  <c r="G707" i="1"/>
  <c r="G710" i="1"/>
  <c r="G678" i="1"/>
  <c r="G689" i="1"/>
  <c r="G712" i="1"/>
  <c r="G637" i="1"/>
  <c r="G636" i="1"/>
  <c r="G677" i="1"/>
  <c r="G627" i="1"/>
  <c r="G641" i="1"/>
  <c r="G639" i="1"/>
  <c r="G684" i="1"/>
  <c r="G716" i="1"/>
  <c r="G647" i="1"/>
  <c r="G675" i="1"/>
  <c r="G683" i="1"/>
  <c r="G626" i="1"/>
  <c r="G715" i="1" l="1"/>
  <c r="H628" i="1"/>
  <c r="H684" i="1" l="1"/>
  <c r="H706" i="1"/>
  <c r="H675" i="1"/>
  <c r="H686" i="1"/>
  <c r="H685" i="1"/>
  <c r="H716" i="1"/>
  <c r="H699" i="1"/>
  <c r="H712" i="1"/>
  <c r="H640" i="1"/>
  <c r="H708" i="1"/>
  <c r="H701" i="1"/>
  <c r="H644" i="1"/>
  <c r="H695" i="1"/>
  <c r="H683" i="1"/>
  <c r="H711" i="1"/>
  <c r="H688" i="1"/>
  <c r="H677" i="1"/>
  <c r="H645" i="1"/>
  <c r="H671" i="1"/>
  <c r="H680" i="1"/>
  <c r="H638" i="1"/>
  <c r="H687" i="1"/>
  <c r="H635" i="1"/>
  <c r="H682" i="1"/>
  <c r="H674" i="1"/>
  <c r="H707" i="1"/>
  <c r="H670" i="1"/>
  <c r="H697" i="1"/>
  <c r="H678" i="1"/>
  <c r="H643" i="1"/>
  <c r="H630" i="1"/>
  <c r="H691" i="1"/>
  <c r="H698" i="1"/>
  <c r="H694" i="1"/>
  <c r="H702" i="1"/>
  <c r="H692" i="1"/>
  <c r="H693" i="1"/>
  <c r="H689" i="1"/>
  <c r="H639" i="1"/>
  <c r="H703" i="1"/>
  <c r="H642" i="1"/>
  <c r="H679" i="1"/>
  <c r="H672" i="1"/>
  <c r="H673" i="1"/>
  <c r="H646" i="1"/>
  <c r="H668" i="1"/>
  <c r="H636" i="1"/>
  <c r="H647" i="1"/>
  <c r="H681" i="1"/>
  <c r="H676" i="1"/>
  <c r="H633" i="1"/>
  <c r="H632" i="1"/>
  <c r="H641" i="1"/>
  <c r="H709" i="1"/>
  <c r="H690" i="1"/>
  <c r="H637" i="1"/>
  <c r="H713" i="1"/>
  <c r="H700" i="1"/>
  <c r="H710" i="1"/>
  <c r="H696" i="1"/>
  <c r="H634" i="1"/>
  <c r="H669" i="1"/>
  <c r="H704" i="1"/>
  <c r="H631" i="1"/>
  <c r="H705" i="1"/>
  <c r="H629" i="1"/>
  <c r="H715" i="1" l="1"/>
  <c r="I629" i="1"/>
  <c r="I676" i="1" l="1"/>
  <c r="I683" i="1"/>
  <c r="I687" i="1"/>
  <c r="I647" i="1"/>
  <c r="I697" i="1"/>
  <c r="I709" i="1"/>
  <c r="I704" i="1"/>
  <c r="I645" i="1"/>
  <c r="I671" i="1"/>
  <c r="I679" i="1"/>
  <c r="I699" i="1"/>
  <c r="I643" i="1"/>
  <c r="I674" i="1"/>
  <c r="I708" i="1"/>
  <c r="I677" i="1"/>
  <c r="I634" i="1"/>
  <c r="I682" i="1"/>
  <c r="I668" i="1"/>
  <c r="I640" i="1"/>
  <c r="I700" i="1"/>
  <c r="I644" i="1"/>
  <c r="I698" i="1"/>
  <c r="I688" i="1"/>
  <c r="I689" i="1"/>
  <c r="I635" i="1"/>
  <c r="I685" i="1"/>
  <c r="I642" i="1"/>
  <c r="I678" i="1"/>
  <c r="I696" i="1"/>
  <c r="I684" i="1"/>
  <c r="I632" i="1"/>
  <c r="I675" i="1"/>
  <c r="I639" i="1"/>
  <c r="I703" i="1"/>
  <c r="I711" i="1"/>
  <c r="I692" i="1"/>
  <c r="I672" i="1"/>
  <c r="I712" i="1"/>
  <c r="I691" i="1"/>
  <c r="I713" i="1"/>
  <c r="I716" i="1"/>
  <c r="I673" i="1"/>
  <c r="I694" i="1"/>
  <c r="I706" i="1"/>
  <c r="I633" i="1"/>
  <c r="I669" i="1"/>
  <c r="I686" i="1"/>
  <c r="I680" i="1"/>
  <c r="I670" i="1"/>
  <c r="I695" i="1"/>
  <c r="I702" i="1"/>
  <c r="I705" i="1"/>
  <c r="I701" i="1"/>
  <c r="I637" i="1"/>
  <c r="I631" i="1"/>
  <c r="I646" i="1"/>
  <c r="I641" i="1"/>
  <c r="I636" i="1"/>
  <c r="I681" i="1"/>
  <c r="I630" i="1"/>
  <c r="I638" i="1"/>
  <c r="I690" i="1"/>
  <c r="I710" i="1"/>
  <c r="I707" i="1"/>
  <c r="I693" i="1"/>
  <c r="I715" i="1" l="1"/>
  <c r="J630" i="1"/>
  <c r="J702" i="1" l="1"/>
  <c r="J711" i="1"/>
  <c r="J712" i="1"/>
  <c r="J633" i="1"/>
  <c r="J646" i="1"/>
  <c r="J641" i="1"/>
  <c r="J642" i="1"/>
  <c r="J692" i="1"/>
  <c r="J709" i="1"/>
  <c r="J713" i="1"/>
  <c r="J686" i="1"/>
  <c r="J669" i="1"/>
  <c r="J675" i="1"/>
  <c r="J688" i="1"/>
  <c r="J701" i="1"/>
  <c r="J695" i="1"/>
  <c r="J638" i="1"/>
  <c r="J681" i="1"/>
  <c r="J716" i="1"/>
  <c r="J634" i="1"/>
  <c r="J673" i="1"/>
  <c r="J674" i="1"/>
  <c r="J700" i="1"/>
  <c r="J647" i="1"/>
  <c r="J687" i="1"/>
  <c r="J672" i="1"/>
  <c r="J698" i="1"/>
  <c r="J644" i="1"/>
  <c r="J670" i="1"/>
  <c r="J693" i="1"/>
  <c r="J668" i="1"/>
  <c r="J678" i="1"/>
  <c r="J706" i="1"/>
  <c r="J691" i="1"/>
  <c r="J685" i="1"/>
  <c r="J683" i="1"/>
  <c r="J676" i="1"/>
  <c r="J632" i="1"/>
  <c r="J708" i="1"/>
  <c r="J684" i="1"/>
  <c r="J682" i="1"/>
  <c r="J640" i="1"/>
  <c r="J704" i="1"/>
  <c r="J697" i="1"/>
  <c r="J639" i="1"/>
  <c r="J637" i="1"/>
  <c r="J699" i="1"/>
  <c r="J705" i="1"/>
  <c r="J631" i="1"/>
  <c r="J680" i="1"/>
  <c r="J710" i="1"/>
  <c r="J679" i="1"/>
  <c r="J645" i="1"/>
  <c r="J703" i="1"/>
  <c r="J707" i="1"/>
  <c r="J694" i="1"/>
  <c r="J636" i="1"/>
  <c r="J635" i="1"/>
  <c r="J643" i="1"/>
  <c r="J696" i="1"/>
  <c r="J689" i="1"/>
  <c r="J671" i="1"/>
  <c r="J677" i="1"/>
  <c r="J690" i="1"/>
  <c r="K644" i="1" l="1"/>
  <c r="L647" i="1"/>
  <c r="J715" i="1"/>
  <c r="L685" i="1" l="1"/>
  <c r="L682" i="1"/>
  <c r="L688" i="1"/>
  <c r="L709" i="1"/>
  <c r="L675" i="1"/>
  <c r="L694" i="1"/>
  <c r="L689" i="1"/>
  <c r="L706" i="1"/>
  <c r="L691" i="1"/>
  <c r="L672" i="1"/>
  <c r="L679" i="1"/>
  <c r="L695" i="1"/>
  <c r="L678" i="1"/>
  <c r="L698" i="1"/>
  <c r="L696" i="1"/>
  <c r="L683" i="1"/>
  <c r="L680" i="1"/>
  <c r="L670" i="1"/>
  <c r="L676" i="1"/>
  <c r="L692" i="1"/>
  <c r="L716" i="1"/>
  <c r="L707" i="1"/>
  <c r="M707" i="1" s="1"/>
  <c r="L701" i="1"/>
  <c r="L697" i="1"/>
  <c r="L669" i="1"/>
  <c r="L690" i="1"/>
  <c r="L711" i="1"/>
  <c r="L708" i="1"/>
  <c r="L713" i="1"/>
  <c r="L671" i="1"/>
  <c r="L686" i="1"/>
  <c r="L699" i="1"/>
  <c r="L705" i="1"/>
  <c r="L700" i="1"/>
  <c r="L703" i="1"/>
  <c r="L677" i="1"/>
  <c r="L702" i="1"/>
  <c r="L710" i="1"/>
  <c r="L681" i="1"/>
  <c r="L693" i="1"/>
  <c r="L684" i="1"/>
  <c r="L673" i="1"/>
  <c r="L687" i="1"/>
  <c r="L712" i="1"/>
  <c r="L674" i="1"/>
  <c r="L668" i="1"/>
  <c r="L704" i="1"/>
  <c r="K694" i="1"/>
  <c r="K687" i="1"/>
  <c r="K686" i="1"/>
  <c r="K711" i="1"/>
  <c r="K707" i="1"/>
  <c r="K703" i="1"/>
  <c r="K672" i="1"/>
  <c r="K690" i="1"/>
  <c r="K685" i="1"/>
  <c r="K682" i="1"/>
  <c r="K716" i="1"/>
  <c r="K693" i="1"/>
  <c r="K689" i="1"/>
  <c r="K671" i="1"/>
  <c r="K706" i="1"/>
  <c r="K697" i="1"/>
  <c r="K712" i="1"/>
  <c r="K669" i="1"/>
  <c r="K705" i="1"/>
  <c r="K684" i="1"/>
  <c r="K696" i="1"/>
  <c r="K677" i="1"/>
  <c r="K670" i="1"/>
  <c r="K691" i="1"/>
  <c r="K688" i="1"/>
  <c r="K710" i="1"/>
  <c r="K701" i="1"/>
  <c r="K713" i="1"/>
  <c r="K708" i="1"/>
  <c r="K709" i="1"/>
  <c r="K674" i="1"/>
  <c r="K681" i="1"/>
  <c r="K704" i="1"/>
  <c r="K698" i="1"/>
  <c r="K695" i="1"/>
  <c r="K673" i="1"/>
  <c r="K676" i="1"/>
  <c r="K678" i="1"/>
  <c r="K668" i="1"/>
  <c r="K692" i="1"/>
  <c r="K699" i="1"/>
  <c r="K700" i="1"/>
  <c r="K680" i="1"/>
  <c r="K683" i="1"/>
  <c r="K675" i="1"/>
  <c r="K702" i="1"/>
  <c r="K679" i="1"/>
  <c r="M687" i="1" l="1"/>
  <c r="Y753" i="1" s="1"/>
  <c r="M712" i="1"/>
  <c r="M693" i="1"/>
  <c r="M677" i="1"/>
  <c r="M699" i="1"/>
  <c r="M708" i="1"/>
  <c r="M697" i="1"/>
  <c r="M692" i="1"/>
  <c r="M683" i="1"/>
  <c r="M695" i="1"/>
  <c r="M706" i="1"/>
  <c r="M709" i="1"/>
  <c r="M704" i="1"/>
  <c r="M681" i="1"/>
  <c r="M703" i="1"/>
  <c r="M686" i="1"/>
  <c r="M711" i="1"/>
  <c r="M701" i="1"/>
  <c r="M676" i="1"/>
  <c r="M696" i="1"/>
  <c r="M679" i="1"/>
  <c r="M689" i="1"/>
  <c r="M688" i="1"/>
  <c r="L715" i="1"/>
  <c r="M668" i="1"/>
  <c r="M673" i="1"/>
  <c r="M710" i="1"/>
  <c r="M700" i="1"/>
  <c r="M671" i="1"/>
  <c r="M690" i="1"/>
  <c r="G183" i="9"/>
  <c r="Y773" i="1"/>
  <c r="M670" i="1"/>
  <c r="M698" i="1"/>
  <c r="M672" i="1"/>
  <c r="M694" i="1"/>
  <c r="M682" i="1"/>
  <c r="K715" i="1"/>
  <c r="M674" i="1"/>
  <c r="M684" i="1"/>
  <c r="M702" i="1"/>
  <c r="M705" i="1"/>
  <c r="M713" i="1"/>
  <c r="M669" i="1"/>
  <c r="M680" i="1"/>
  <c r="M678" i="1"/>
  <c r="M691" i="1"/>
  <c r="M675" i="1"/>
  <c r="M685" i="1"/>
  <c r="H87" i="9" l="1"/>
  <c r="C55" i="9"/>
  <c r="Y741" i="1"/>
  <c r="Y750" i="1"/>
  <c r="E87" i="9"/>
  <c r="E119" i="9"/>
  <c r="Y757" i="1"/>
  <c r="Y779" i="1"/>
  <c r="F215" i="9"/>
  <c r="I23" i="9"/>
  <c r="Y740" i="1"/>
  <c r="Y738" i="1"/>
  <c r="G23" i="9"/>
  <c r="Y776" i="1"/>
  <c r="C215" i="9"/>
  <c r="I87" i="9"/>
  <c r="Y754" i="1"/>
  <c r="D55" i="9"/>
  <c r="Y742" i="1"/>
  <c r="C183" i="9"/>
  <c r="Y769" i="1"/>
  <c r="Y770" i="1"/>
  <c r="D183" i="9"/>
  <c r="D87" i="9"/>
  <c r="Y749" i="1"/>
  <c r="Y765" i="1"/>
  <c r="F151" i="9"/>
  <c r="Y771" i="1"/>
  <c r="E183" i="9"/>
  <c r="Y764" i="1"/>
  <c r="E151" i="9"/>
  <c r="Y756" i="1"/>
  <c r="D119" i="9"/>
  <c r="H23" i="9"/>
  <c r="Y739" i="1"/>
  <c r="C119" i="9"/>
  <c r="Y755" i="1"/>
  <c r="Y767" i="1"/>
  <c r="H151" i="9"/>
  <c r="I55" i="9"/>
  <c r="Y747" i="1"/>
  <c r="I183" i="9"/>
  <c r="Y775" i="1"/>
  <c r="Y758" i="1"/>
  <c r="F119" i="9"/>
  <c r="E55" i="9"/>
  <c r="Y743" i="1"/>
  <c r="F55" i="9"/>
  <c r="Y744" i="1"/>
  <c r="H55" i="9"/>
  <c r="Y746" i="1"/>
  <c r="I151" i="9"/>
  <c r="Y768" i="1"/>
  <c r="C87" i="9"/>
  <c r="Y748" i="1"/>
  <c r="Y736" i="1"/>
  <c r="E23" i="9"/>
  <c r="F23" i="9"/>
  <c r="Y737" i="1"/>
  <c r="C23" i="9"/>
  <c r="M715" i="1"/>
  <c r="Y734" i="1"/>
  <c r="Y745" i="1"/>
  <c r="G55" i="9"/>
  <c r="Y777" i="1"/>
  <c r="D215" i="9"/>
  <c r="F183" i="9"/>
  <c r="Y772" i="1"/>
  <c r="Y763" i="1"/>
  <c r="D151" i="9"/>
  <c r="Y759" i="1"/>
  <c r="G119" i="9"/>
  <c r="Y751" i="1"/>
  <c r="F87" i="9"/>
  <c r="Y735" i="1"/>
  <c r="D23" i="9"/>
  <c r="Y760" i="1"/>
  <c r="H119" i="9"/>
  <c r="Y766" i="1"/>
  <c r="G151" i="9"/>
  <c r="Y762" i="1"/>
  <c r="C151" i="9"/>
  <c r="Y752" i="1"/>
  <c r="G87" i="9"/>
  <c r="Y761" i="1"/>
  <c r="I119" i="9"/>
  <c r="Y774" i="1"/>
  <c r="H183" i="9"/>
  <c r="E215" i="9"/>
  <c r="Y778" i="1"/>
  <c r="Y815" i="1" l="1"/>
</calcChain>
</file>

<file path=xl/sharedStrings.xml><?xml version="1.0" encoding="utf-8"?>
<sst xmlns="http://schemas.openxmlformats.org/spreadsheetml/2006/main" count="4943" uniqueCount="1282">
  <si>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</si>
  <si>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</si>
  <si>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</si>
  <si>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</si>
  <si>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</si>
  <si>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</si>
  <si>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</si>
  <si>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</si>
  <si>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</si>
  <si>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</si>
  <si>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</si>
  <si>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</si>
  <si>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</si>
  <si>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</si>
  <si>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</si>
  <si>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</si>
  <si>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</si>
  <si>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</si>
  <si>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</si>
  <si>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</si>
  <si>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</si>
  <si>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</si>
  <si>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</si>
  <si>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</si>
  <si>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</si>
  <si>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</si>
  <si>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</si>
  <si>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</si>
  <si>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</si>
  <si>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</si>
  <si>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</si>
  <si>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</si>
  <si>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</si>
  <si>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</si>
  <si>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</si>
  <si>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</si>
  <si>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</si>
  <si>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</si>
  <si>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</si>
  <si>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</si>
  <si>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</si>
  <si>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</si>
  <si>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</si>
  <si>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</si>
  <si>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</si>
  <si>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</si>
  <si>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</si>
  <si>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</si>
  <si>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</si>
  <si>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</si>
  <si>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</si>
  <si>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</si>
  <si>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</si>
  <si>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</si>
  <si>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</si>
  <si>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</si>
  <si>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</si>
  <si>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</si>
  <si>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</si>
  <si>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</si>
  <si>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</si>
  <si>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</si>
  <si>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</si>
  <si>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</si>
  <si>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</si>
  <si>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</si>
  <si>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</si>
  <si>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</si>
  <si>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</si>
  <si>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</si>
  <si>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</si>
  <si>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</si>
  <si>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</si>
  <si>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</si>
  <si>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</si>
  <si>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</si>
  <si>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</si>
  <si>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</si>
  <si>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</si>
  <si>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</si>
  <si>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</si>
  <si>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</si>
  <si>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</si>
  <si>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</si>
  <si>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</si>
  <si>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</si>
  <si>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</si>
  <si>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</si>
  <si>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</si>
  <si>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</si>
  <si>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</si>
  <si>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</si>
  <si>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</si>
  <si>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</si>
  <si>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</si>
  <si>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</si>
  <si>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</si>
  <si>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</si>
  <si>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</si>
  <si>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</si>
  <si>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</si>
  <si>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</si>
  <si>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</si>
  <si>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</si>
  <si>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</si>
  <si>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</si>
  <si>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</si>
  <si>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</si>
  <si>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</si>
  <si>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</si>
  <si>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</si>
  <si>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</si>
  <si>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</si>
  <si>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</si>
  <si>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</si>
  <si>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</si>
  <si>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</si>
  <si>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</si>
  <si>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</si>
  <si>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</si>
  <si>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</si>
  <si>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</si>
  <si>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</si>
  <si>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</si>
  <si>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</si>
  <si>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</si>
  <si>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</si>
  <si>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</si>
  <si>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</si>
  <si>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</si>
  <si>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</si>
  <si>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</si>
  <si>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</si>
  <si>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</si>
  <si>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</si>
  <si>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</si>
  <si>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</si>
  <si>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</si>
  <si>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</si>
  <si>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</si>
  <si>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</si>
  <si>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</si>
  <si>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</si>
  <si>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</si>
  <si>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</si>
  <si>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</si>
  <si>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</si>
  <si>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</si>
  <si>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</si>
  <si>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</si>
  <si>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</si>
  <si>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</si>
  <si>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</si>
  <si>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</si>
  <si>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</si>
  <si>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</si>
  <si>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</si>
  <si>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</si>
  <si>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</si>
  <si>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</si>
  <si>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</si>
  <si>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</si>
  <si>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</si>
  <si>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</si>
  <si>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</si>
  <si>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</si>
  <si>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</si>
  <si>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</si>
  <si>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</si>
  <si>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</si>
  <si>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</si>
  <si>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</si>
  <si>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</si>
  <si>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</si>
  <si>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</si>
  <si>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</si>
  <si>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</si>
  <si>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</si>
  <si>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</si>
  <si>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</si>
  <si>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</si>
  <si>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</si>
  <si>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</si>
  <si>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</si>
  <si>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</si>
  <si>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</si>
  <si>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</si>
  <si>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</si>
  <si>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</si>
  <si>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</si>
  <si>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</si>
  <si>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</si>
  <si>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</si>
  <si>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</si>
  <si>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</si>
  <si>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</si>
  <si>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</si>
  <si>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</si>
  <si>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</si>
  <si>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</si>
  <si>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</si>
  <si>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</si>
  <si>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</si>
  <si>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</si>
  <si>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</si>
  <si>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</si>
  <si>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</si>
  <si>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</si>
  <si>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</si>
  <si>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</si>
  <si>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</si>
  <si>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</si>
  <si>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</si>
  <si>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</si>
  <si>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</si>
  <si>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</si>
  <si>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</si>
  <si>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</si>
  <si>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</si>
  <si>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</si>
  <si>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</si>
  <si>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</si>
  <si>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</si>
  <si>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</si>
  <si>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</si>
  <si>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</si>
  <si>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</si>
  <si>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</si>
  <si>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</si>
  <si>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</si>
  <si>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</si>
  <si>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</si>
  <si>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</si>
  <si>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</si>
  <si>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</si>
  <si>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</si>
  <si>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</si>
  <si>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</si>
  <si>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</si>
  <si>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</si>
  <si>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</si>
  <si>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</si>
  <si>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</si>
  <si>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</si>
  <si>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</si>
  <si>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</si>
  <si>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</si>
  <si>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</si>
  <si>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</si>
  <si>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</si>
  <si>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</si>
  <si>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</si>
  <si>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</si>
  <si>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</si>
  <si>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</si>
  <si>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</si>
  <si>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</si>
  <si>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</si>
  <si>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</si>
  <si>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</si>
  <si>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</si>
  <si>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</si>
  <si>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</si>
  <si>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</si>
  <si>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</si>
  <si>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</si>
  <si>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</si>
  <si>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</si>
  <si>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</si>
  <si>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</si>
  <si>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</si>
  <si>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</si>
  <si>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</si>
  <si>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</si>
  <si>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</si>
  <si>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</si>
  <si>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</si>
  <si>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</si>
  <si>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</si>
  <si>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</si>
  <si>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</si>
  <si>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</si>
  <si>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</si>
  <si>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</si>
  <si>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</si>
  <si>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</si>
  <si>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</si>
  <si>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</si>
  <si>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</si>
  <si>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</si>
  <si>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</si>
  <si>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</si>
  <si>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</si>
  <si>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</si>
  <si>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</si>
  <si>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</si>
  <si>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</si>
  <si>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</si>
  <si>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</si>
  <si>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</si>
  <si>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</si>
  <si>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</si>
  <si>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</si>
  <si>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</si>
  <si>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</si>
  <si>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</si>
  <si>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</si>
  <si>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</si>
  <si>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</si>
  <si>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</si>
  <si>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</si>
  <si>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</si>
  <si>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</si>
  <si>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</si>
  <si>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</si>
  <si>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</si>
  <si>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</si>
  <si>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</si>
  <si>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</si>
  <si>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</si>
  <si>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</si>
  <si>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</si>
  <si>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</si>
  <si>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</si>
  <si>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</si>
  <si>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</si>
  <si>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</si>
  <si>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</si>
  <si>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</si>
  <si>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</si>
  <si>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</si>
  <si>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</si>
  <si>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</si>
  <si>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</si>
  <si>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</si>
  <si>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</si>
  <si>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</si>
  <si>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</si>
  <si>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</si>
  <si>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</si>
  <si>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</si>
  <si>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</si>
  <si>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</si>
  <si>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</si>
  <si>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</si>
  <si>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</si>
  <si>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</si>
  <si>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</si>
  <si>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</si>
  <si>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</si>
  <si>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</si>
  <si>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</si>
  <si>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</si>
  <si>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</si>
  <si>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</si>
  <si>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</si>
  <si>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</si>
  <si>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</si>
  <si>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</si>
  <si>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</si>
  <si>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</si>
  <si>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</si>
  <si>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</si>
  <si>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</si>
  <si>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</si>
  <si>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</si>
  <si>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</si>
  <si>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</si>
  <si>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</si>
  <si>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</si>
  <si>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</si>
  <si>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</si>
  <si>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</si>
  <si>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</si>
  <si>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</si>
  <si>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</si>
  <si>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</si>
  <si>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</si>
  <si>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</si>
  <si>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</si>
  <si>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</si>
  <si>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</si>
  <si>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</si>
  <si>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</si>
  <si>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</si>
  <si>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</si>
  <si>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</si>
  <si>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</si>
  <si>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</si>
  <si>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</si>
  <si>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</si>
  <si>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</si>
  <si>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</si>
  <si>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</si>
  <si>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</si>
  <si>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</si>
  <si>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</si>
  <si>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</si>
  <si>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</si>
  <si>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</si>
  <si>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</si>
  <si>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</si>
  <si>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</si>
  <si>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</si>
  <si>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</si>
  <si>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</si>
  <si>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</si>
  <si>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</si>
  <si>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</si>
  <si>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</si>
  <si>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</si>
  <si>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</si>
  <si>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</si>
  <si>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</si>
  <si>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</si>
  <si>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</si>
  <si>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</si>
  <si>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</si>
  <si>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</si>
  <si>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</si>
  <si>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</si>
  <si>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</si>
  <si>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</si>
  <si>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</si>
  <si>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</si>
  <si>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</si>
  <si>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</si>
  <si>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</si>
  <si>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</si>
  <si>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</si>
  <si>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</si>
  <si>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</si>
  <si>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</si>
  <si>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</si>
  <si>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</si>
  <si>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</si>
  <si>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</si>
  <si>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</si>
  <si>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</si>
  <si>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</si>
  <si>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</si>
  <si>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</si>
  <si>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</si>
  <si>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</si>
  <si>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</si>
  <si>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</si>
  <si>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</si>
  <si>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</si>
  <si>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</si>
  <si>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</si>
  <si>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</si>
  <si>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</si>
  <si>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</si>
  <si>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</si>
  <si>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</si>
  <si>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</si>
  <si>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</si>
  <si>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</si>
  <si>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</si>
  <si>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</si>
  <si>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</si>
  <si>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</si>
  <si>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</si>
  <si>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</si>
  <si>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</si>
  <si>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</si>
  <si>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</si>
  <si>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</si>
  <si>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</si>
  <si>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</si>
  <si>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</si>
  <si>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</si>
  <si>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</si>
  <si>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</si>
  <si>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</si>
  <si>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</si>
  <si>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</si>
  <si>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</si>
  <si>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</si>
  <si>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</si>
  <si>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</si>
  <si>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</si>
  <si>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</si>
  <si>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</si>
  <si>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</si>
  <si>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</si>
  <si>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</si>
  <si>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</si>
  <si>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</si>
  <si>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</si>
  <si>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</si>
  <si>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</si>
  <si>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</si>
  <si>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</si>
  <si>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</si>
  <si>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</si>
  <si>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</si>
  <si>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</si>
  <si>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</si>
  <si>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</si>
  <si>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</si>
  <si>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</si>
  <si>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</si>
  <si>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</si>
  <si>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</si>
  <si>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</si>
  <si>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</si>
  <si>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</si>
  <si>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</si>
  <si>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</si>
  <si>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</si>
  <si>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</si>
  <si>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</si>
  <si>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</si>
  <si>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</si>
  <si>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</si>
  <si>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</si>
  <si>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</si>
  <si>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</si>
  <si>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</si>
  <si>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</si>
  <si>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</si>
  <si>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</si>
  <si>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</si>
  <si>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</si>
  <si>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</si>
  <si>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</si>
  <si>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</si>
  <si>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</si>
  <si>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</si>
  <si>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</si>
  <si>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</si>
  <si>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</si>
  <si>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</si>
  <si>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</si>
  <si>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</si>
  <si>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</si>
  <si>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</si>
  <si>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</si>
  <si>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</si>
  <si>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</si>
  <si>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</si>
  <si>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</si>
  <si>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</si>
  <si>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</si>
  <si>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</si>
  <si>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</si>
  <si>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</si>
  <si>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</si>
  <si>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</si>
  <si>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</si>
  <si>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</si>
  <si>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</si>
  <si>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</si>
  <si>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</si>
  <si>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</si>
  <si>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</si>
  <si>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</si>
  <si>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</si>
  <si>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</si>
  <si>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</si>
  <si>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</si>
  <si>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</si>
  <si>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</si>
  <si>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</si>
  <si>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</si>
  <si>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</si>
  <si>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</si>
  <si>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</si>
  <si>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</si>
  <si>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</si>
  <si>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</si>
  <si>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</si>
  <si>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</si>
  <si>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</si>
  <si>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</si>
  <si>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</si>
  <si>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</si>
  <si>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</si>
  <si>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</si>
  <si>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</si>
  <si>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</si>
  <si>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</si>
  <si>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</si>
  <si>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</si>
  <si>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</si>
  <si>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</si>
  <si>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</si>
  <si>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</si>
  <si>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</si>
  <si>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</si>
  <si>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</si>
  <si>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</si>
  <si>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</si>
  <si>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</si>
  <si>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</si>
  <si>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</si>
  <si>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</si>
  <si>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</si>
  <si>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</si>
  <si>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</si>
  <si>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</si>
  <si>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</si>
  <si>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</si>
  <si>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</si>
  <si>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</si>
  <si>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</si>
  <si>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</si>
  <si>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</si>
  <si>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</si>
  <si>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</si>
  <si>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</si>
  <si>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</si>
  <si>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</si>
  <si>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</si>
  <si>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</si>
  <si>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</si>
  <si>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</si>
  <si>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</si>
  <si>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</si>
  <si>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</si>
  <si>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</si>
  <si>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</si>
  <si>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</si>
  <si>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</si>
  <si>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</si>
  <si>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</si>
  <si>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</si>
  <si>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</si>
  <si>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</si>
  <si>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</si>
  <si>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</si>
  <si>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</si>
  <si>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</si>
  <si>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</si>
  <si>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</si>
  <si>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</si>
  <si>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</si>
  <si>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</si>
  <si>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</si>
  <si>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</si>
  <si>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</si>
  <si>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</si>
  <si>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</si>
  <si>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</si>
  <si>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</si>
  <si>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</si>
  <si>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</si>
  <si>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</si>
  <si>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</si>
  <si>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</si>
  <si>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</si>
  <si>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</si>
  <si>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</si>
  <si>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</si>
  <si>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</si>
  <si>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</si>
  <si>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</si>
  <si>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</si>
  <si>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</si>
  <si>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</si>
  <si>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</si>
  <si>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</si>
  <si>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</si>
  <si>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</si>
  <si>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</si>
  <si>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</si>
  <si>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</si>
  <si>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</si>
  <si>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</si>
  <si>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</si>
  <si>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</si>
  <si>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</si>
  <si>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</si>
  <si>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</si>
  <si>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</si>
  <si>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</si>
  <si>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</si>
  <si>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</si>
  <si>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</si>
  <si>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</si>
  <si>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</si>
  <si>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</si>
  <si>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</si>
  <si>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</si>
  <si>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</si>
  <si>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</si>
  <si>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</si>
  <si>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</si>
  <si>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</si>
  <si>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</si>
  <si>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</si>
  <si>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</si>
  <si>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</si>
  <si>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</si>
  <si>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</si>
  <si>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</si>
  <si>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</si>
  <si>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</si>
  <si>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</si>
  <si>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</si>
  <si>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</si>
  <si>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</si>
  <si>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</si>
  <si>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</si>
  <si>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</si>
  <si>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</si>
  <si>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</si>
  <si>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</si>
  <si>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</si>
  <si>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</si>
  <si>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</si>
  <si>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</si>
  <si>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</si>
  <si>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</si>
  <si>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</si>
  <si>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</si>
  <si>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</si>
  <si>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</si>
  <si>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</si>
  <si>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</si>
  <si>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</si>
  <si>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</si>
  <si>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</si>
  <si>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</si>
  <si>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</si>
  <si>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</si>
  <si>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</si>
  <si>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</si>
  <si>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</si>
  <si>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</si>
  <si>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</si>
  <si>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</si>
  <si>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</si>
  <si>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</si>
  <si>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</si>
  <si>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</si>
  <si>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</si>
  <si>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</si>
  <si>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</si>
  <si>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</si>
  <si>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</si>
  <si>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</si>
  <si>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</si>
  <si>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</si>
  <si>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</si>
  <si>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</si>
  <si>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</si>
  <si>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</si>
  <si>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</si>
  <si>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</si>
  <si>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</si>
  <si>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</si>
  <si>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</si>
  <si>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</si>
  <si>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</si>
  <si>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</si>
  <si>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</si>
  <si>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</si>
  <si>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</si>
  <si>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</si>
  <si>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</si>
  <si>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</si>
  <si>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</si>
  <si>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</si>
  <si>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</si>
  <si>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</si>
  <si>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</si>
  <si>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</si>
  <si>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</si>
  <si>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</si>
  <si>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</si>
  <si>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</si>
  <si>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</si>
  <si>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</si>
  <si>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</si>
  <si>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</si>
  <si>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</si>
  <si>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</si>
  <si>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</si>
  <si>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</si>
  <si>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</si>
  <si>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</si>
  <si>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</si>
  <si>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</si>
  <si>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</si>
  <si>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</si>
  <si>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</si>
  <si>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</si>
  <si>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</si>
  <si>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</si>
  <si>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</si>
  <si>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</si>
  <si>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</si>
  <si>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</si>
  <si>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</si>
  <si>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</si>
  <si>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</si>
  <si>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</si>
  <si>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</si>
  <si>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</si>
  <si>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</si>
  <si>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</si>
  <si>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</si>
  <si>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</si>
  <si>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</si>
  <si>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</si>
  <si>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</si>
  <si>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</si>
  <si>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</si>
  <si>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</si>
  <si>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</si>
  <si>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</si>
  <si>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</si>
  <si>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</si>
  <si>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</si>
  <si>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</si>
  <si>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</si>
  <si>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</si>
  <si>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</si>
  <si>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</si>
  <si>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</si>
  <si>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</si>
  <si>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</si>
  <si>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</si>
  <si>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</si>
  <si>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</si>
  <si>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</si>
  <si>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</si>
  <si>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</si>
  <si>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</si>
  <si>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</si>
  <si>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</si>
  <si>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</si>
  <si>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</si>
  <si>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</si>
  <si>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</si>
  <si>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</si>
  <si>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</si>
  <si>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</si>
  <si>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</si>
  <si>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</si>
  <si>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</si>
  <si>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</si>
  <si>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</si>
  <si>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</si>
  <si>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</si>
  <si>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</si>
  <si>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</si>
  <si>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</si>
  <si>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</si>
  <si>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</si>
  <si>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</si>
  <si>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</si>
  <si>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</si>
  <si>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</si>
  <si>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</si>
  <si>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</si>
  <si>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</si>
  <si>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</si>
  <si>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</si>
  <si>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</si>
  <si>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</si>
  <si>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</si>
  <si>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</si>
  <si>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</si>
  <si>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</si>
  <si>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</si>
  <si>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</si>
  <si>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</si>
  <si>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</si>
  <si>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</si>
  <si>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</si>
  <si>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</si>
  <si>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</si>
  <si>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</si>
  <si>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</si>
  <si>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</si>
  <si>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</si>
  <si>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</si>
  <si>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</si>
  <si>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</si>
  <si>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</si>
  <si>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</si>
  <si>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</si>
  <si>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</si>
  <si>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</si>
  <si>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</si>
  <si>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</si>
  <si>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</si>
  <si>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</si>
  <si>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</si>
  <si>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</si>
  <si>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</si>
  <si>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</si>
  <si>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</si>
  <si>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</si>
  <si>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</si>
  <si>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</si>
  <si>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</si>
  <si>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</si>
  <si>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</si>
  <si>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</si>
  <si>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</si>
  <si>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</si>
  <si>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</si>
  <si>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</si>
  <si>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</si>
  <si>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</si>
  <si>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</si>
  <si>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</si>
  <si>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</si>
  <si>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</si>
  <si>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</si>
  <si>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</si>
  <si>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</si>
  <si>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</si>
  <si>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</si>
  <si>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</si>
  <si>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</si>
  <si>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</si>
  <si>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</si>
  <si>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</si>
  <si>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</si>
  <si>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</si>
  <si>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</si>
  <si>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</si>
  <si>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</si>
  <si>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</si>
  <si>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</si>
  <si>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</si>
  <si>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</si>
  <si>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</si>
  <si>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</si>
  <si>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</si>
  <si>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</si>
  <si>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</si>
  <si>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</si>
  <si>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</si>
  <si>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</si>
  <si>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</si>
  <si>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</si>
  <si>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</si>
  <si>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</si>
  <si>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</si>
  <si>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</si>
  <si>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</si>
  <si>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</si>
  <si>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</si>
  <si>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</si>
  <si>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</si>
  <si>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</si>
  <si>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</si>
  <si>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</si>
  <si>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</si>
  <si>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</si>
  <si>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</si>
  <si>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</si>
  <si>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</si>
  <si>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</si>
  <si>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</si>
  <si>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</si>
  <si>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</si>
  <si>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</si>
  <si>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</si>
  <si>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</si>
  <si>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</si>
  <si>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</si>
  <si>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</si>
  <si>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</si>
  <si>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</si>
  <si>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</si>
  <si>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</si>
  <si>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</si>
  <si>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</si>
  <si>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</si>
  <si>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</si>
  <si>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</si>
  <si>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</si>
  <si>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</si>
  <si>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</si>
  <si>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</si>
  <si>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</si>
  <si>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</si>
  <si>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</si>
  <si>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</si>
  <si>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</si>
  <si>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</si>
  <si>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</si>
  <si>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</si>
  <si>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</si>
  <si>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</si>
  <si>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</si>
  <si>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</si>
  <si>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</si>
  <si>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</si>
  <si>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</si>
  <si>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</si>
  <si>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</si>
  <si>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</si>
  <si>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</si>
  <si>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</si>
  <si>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</si>
  <si>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</si>
  <si>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</si>
  <si>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</si>
  <si>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</si>
  <si>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</si>
  <si>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</si>
  <si>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</si>
  <si>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</si>
  <si>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</si>
  <si>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</si>
  <si>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</si>
  <si>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</si>
  <si>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</si>
  <si>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</si>
  <si>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</si>
  <si>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</si>
  <si>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</si>
  <si>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</si>
  <si>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</si>
  <si>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</si>
  <si>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</si>
  <si>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</si>
  <si>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</si>
  <si>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</si>
  <si>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</si>
  <si>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</si>
  <si>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</si>
  <si>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</si>
  <si>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</si>
  <si>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</si>
  <si>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</si>
  <si>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</si>
  <si>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</si>
  <si>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</si>
  <si>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</si>
  <si>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</si>
  <si>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</si>
  <si>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</si>
  <si>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</si>
  <si>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</si>
  <si>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</si>
  <si>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</si>
  <si>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</si>
  <si>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</si>
  <si>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</si>
  <si>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</si>
  <si>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</si>
  <si>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</si>
  <si>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</si>
  <si>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</si>
  <si>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</si>
  <si>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</si>
  <si>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</si>
  <si>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</si>
  <si>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</si>
  <si>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</si>
  <si>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</si>
  <si>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</si>
  <si>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</si>
  <si>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</si>
  <si>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</si>
  <si>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</si>
  <si>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</si>
  <si>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</si>
  <si>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</si>
  <si>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</si>
  <si>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</si>
  <si>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</si>
  <si>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</si>
  <si>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</si>
  <si>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</si>
  <si>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</si>
  <si>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</si>
  <si>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</si>
  <si>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</si>
  <si>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</si>
  <si>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</si>
  <si>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</si>
  <si>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</si>
  <si>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</si>
  <si>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</si>
  <si>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</si>
  <si>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</si>
  <si>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</si>
  <si>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</si>
  <si>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</si>
  <si>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</si>
  <si>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</si>
  <si>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</si>
  <si>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</si>
  <si>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</si>
  <si>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</si>
  <si>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</si>
  <si>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</si>
  <si>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</si>
  <si>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</si>
  <si>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</si>
  <si>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</si>
  <si>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</si>
  <si>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</si>
  <si>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</si>
  <si>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</si>
  <si>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</si>
  <si>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</si>
  <si>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</si>
  <si>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</si>
  <si>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</si>
  <si>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</si>
  <si>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</si>
  <si>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</si>
  <si>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</si>
  <si>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</si>
  <si>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</si>
  <si>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</si>
  <si>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</si>
  <si>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</si>
  <si>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</si>
  <si>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</si>
  <si>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</si>
  <si>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</si>
  <si>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</si>
  <si>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</si>
  <si>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</si>
  <si>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</si>
  <si>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</si>
  <si>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</si>
  <si>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</si>
  <si>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</si>
  <si>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</si>
  <si>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</si>
  <si>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</si>
  <si>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</si>
  <si>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</si>
  <si>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</si>
  <si>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</si>
  <si>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</si>
  <si>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</si>
  <si>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</si>
  <si>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</si>
  <si>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</si>
  <si>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</si>
  <si>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</si>
  <si>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</si>
  <si>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</si>
  <si>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</si>
  <si>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</si>
  <si>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</si>
  <si>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</si>
  <si>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</si>
  <si>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</si>
  <si>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</si>
  <si>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</si>
  <si>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</si>
  <si>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</si>
  <si>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</si>
  <si>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</si>
  <si>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</si>
  <si>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</si>
  <si>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</si>
  <si>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</si>
  <si>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</si>
  <si>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</si>
  <si>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</si>
  <si>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</si>
  <si>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</si>
  <si>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</si>
  <si>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</si>
  <si>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</si>
  <si>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</si>
  <si>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</si>
  <si>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</si>
  <si>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</si>
  <si>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</si>
  <si>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</si>
  <si>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</si>
  <si>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</si>
  <si>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</si>
  <si>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</si>
  <si>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</si>
  <si>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</si>
  <si>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</si>
  <si>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</si>
  <si>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</si>
  <si>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</si>
  <si>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</si>
  <si>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</si>
  <si>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</si>
  <si>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</si>
  <si>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</si>
  <si>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</si>
  <si>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</si>
  <si>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</si>
  <si>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</si>
  <si>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</si>
  <si>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</si>
  <si>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</si>
  <si>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</si>
  <si>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</si>
  <si>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</si>
  <si>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</si>
  <si>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</si>
  <si>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</si>
  <si>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</si>
  <si>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</si>
  <si>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</si>
  <si>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</si>
  <si>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</si>
  <si>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</si>
  <si>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</si>
  <si>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</si>
  <si>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</si>
  <si>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</si>
  <si>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</si>
  <si>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</si>
  <si>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</si>
  <si>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</si>
  <si>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</si>
  <si>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</si>
  <si>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</si>
  <si>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</si>
  <si>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</si>
  <si>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</si>
  <si>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</si>
  <si>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</si>
  <si>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</si>
  <si>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</si>
  <si>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</si>
  <si>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</si>
  <si>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</si>
  <si>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</si>
  <si>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</si>
  <si>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</si>
  <si>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</si>
  <si>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</si>
  <si>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</si>
  <si>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</si>
  <si>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</si>
  <si>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</si>
  <si>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</si>
  <si>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</si>
  <si>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</si>
  <si>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</si>
  <si>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</si>
  <si>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</si>
  <si>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</si>
  <si>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</si>
  <si>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</si>
  <si>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</si>
  <si>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</si>
  <si>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</si>
  <si>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</si>
  <si>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</si>
  <si>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</si>
  <si>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</si>
  <si>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</si>
  <si>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</si>
  <si>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</si>
  <si>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</si>
  <si>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</si>
  <si>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</si>
  <si>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</si>
  <si>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</si>
  <si>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</si>
  <si>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</si>
  <si>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</si>
  <si>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</si>
  <si>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106</t>
  </si>
  <si>
    <t>CASCADE VALLEY HOSPITAL</t>
  </si>
  <si>
    <t>330 S. STILLAGUAMISH AVE.</t>
  </si>
  <si>
    <t>ARLINGTON, WA  98223</t>
  </si>
  <si>
    <t xml:space="preserve">SNOHOMISH </t>
  </si>
  <si>
    <t>Brian Ivie</t>
  </si>
  <si>
    <t>Paul Ishizuka</t>
  </si>
  <si>
    <t>(360)445-8514</t>
  </si>
  <si>
    <t>(360)445-8522</t>
  </si>
  <si>
    <t>Gary Shand</t>
  </si>
  <si>
    <t>12/31/2020</t>
  </si>
  <si>
    <t>12/31/2019</t>
  </si>
  <si>
    <t>Bruce Lisser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</si>
</sst>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9" fillId="3" borderId="0" xfId="0" applyFont="1" applyFill="1" applyAlignment="1">
      <alignment horizontal="center" vertical="center"/>
    </xf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1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9">
          <cell r="C59">
            <v>1656</v>
          </cell>
          <cell r="E59">
            <v>3711</v>
          </cell>
          <cell r="F59">
            <v>290</v>
          </cell>
          <cell r="J59">
            <v>258</v>
          </cell>
          <cell r="O59">
            <v>135</v>
          </cell>
          <cell r="P59">
            <v>125991</v>
          </cell>
          <cell r="Q59">
            <v>69922</v>
          </cell>
          <cell r="R59">
            <v>126995</v>
          </cell>
          <cell r="U59">
            <v>111782</v>
          </cell>
          <cell r="W59">
            <v>8593</v>
          </cell>
          <cell r="X59">
            <v>37259</v>
          </cell>
          <cell r="Y59">
            <v>37073</v>
          </cell>
          <cell r="AA59">
            <v>3048</v>
          </cell>
          <cell r="AC59">
            <v>9976</v>
          </cell>
          <cell r="AE59">
            <v>1055</v>
          </cell>
          <cell r="AG59">
            <v>17270</v>
          </cell>
          <cell r="AO59">
            <v>1328.5</v>
          </cell>
          <cell r="AP59">
            <v>20568</v>
          </cell>
          <cell r="AY59">
            <v>112604</v>
          </cell>
          <cell r="BE59">
            <v>89368</v>
          </cell>
        </row>
        <row r="71">
          <cell r="C71">
            <v>2029735.13</v>
          </cell>
          <cell r="D71">
            <v>0</v>
          </cell>
          <cell r="E71">
            <v>5114882</v>
          </cell>
          <cell r="F71">
            <v>2444260.59</v>
          </cell>
          <cell r="G71">
            <v>0</v>
          </cell>
          <cell r="H71">
            <v>0</v>
          </cell>
          <cell r="I71">
            <v>0</v>
          </cell>
          <cell r="J71">
            <v>4330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59246</v>
          </cell>
          <cell r="P71">
            <v>4808903.54</v>
          </cell>
          <cell r="Q71">
            <v>1037520.9</v>
          </cell>
          <cell r="R71">
            <v>1123711.29</v>
          </cell>
          <cell r="S71">
            <v>558587.75</v>
          </cell>
          <cell r="T71">
            <v>61648.36</v>
          </cell>
          <cell r="U71">
            <v>2760905.91</v>
          </cell>
          <cell r="V71">
            <v>12321</v>
          </cell>
          <cell r="W71">
            <v>134102</v>
          </cell>
          <cell r="X71">
            <v>414960.11</v>
          </cell>
          <cell r="Y71">
            <v>2904148.58</v>
          </cell>
          <cell r="Z71">
            <v>0</v>
          </cell>
          <cell r="AA71">
            <v>285625.7</v>
          </cell>
          <cell r="AB71">
            <v>2235506.73</v>
          </cell>
          <cell r="AC71">
            <v>994738.41999999993</v>
          </cell>
          <cell r="AD71">
            <v>0</v>
          </cell>
          <cell r="AE71">
            <v>156704.79</v>
          </cell>
          <cell r="AF71">
            <v>0</v>
          </cell>
          <cell r="AG71">
            <v>6046086.9800000004</v>
          </cell>
          <cell r="AH71">
            <v>0</v>
          </cell>
          <cell r="AI71">
            <v>0</v>
          </cell>
          <cell r="AJ71">
            <v>29572.23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527430.78</v>
          </cell>
          <cell r="AP71">
            <v>8304439.3300000001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1169227</v>
          </cell>
          <cell r="AW71">
            <v>0</v>
          </cell>
          <cell r="AX71">
            <v>29032</v>
          </cell>
          <cell r="AY71">
            <v>1683513.45</v>
          </cell>
          <cell r="AZ71">
            <v>0</v>
          </cell>
          <cell r="BA71">
            <v>243672.06</v>
          </cell>
          <cell r="BB71">
            <v>0</v>
          </cell>
          <cell r="BC71">
            <v>4549</v>
          </cell>
          <cell r="BD71">
            <v>241098.8</v>
          </cell>
          <cell r="BE71">
            <v>1132589.02</v>
          </cell>
          <cell r="BF71">
            <v>1101414.3400000001</v>
          </cell>
          <cell r="BG71">
            <v>85705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980587.85</v>
          </cell>
          <cell r="BM71">
            <v>0</v>
          </cell>
          <cell r="BN71">
            <v>572204.92000000004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956433.40999999992</v>
          </cell>
          <cell r="BW71">
            <v>221551.11</v>
          </cell>
          <cell r="BX71">
            <v>440095.22</v>
          </cell>
          <cell r="BY71">
            <v>1588650.1400000001</v>
          </cell>
          <cell r="BZ71">
            <v>0</v>
          </cell>
          <cell r="CA71">
            <v>0</v>
          </cell>
          <cell r="CB71">
            <v>0</v>
          </cell>
          <cell r="CC71">
            <v>4740980.09</v>
          </cell>
          <cell r="CD71">
            <v>-2394307</v>
          </cell>
        </row>
        <row r="82">
          <cell r="C82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6" transitionEvaluation="1" transitionEntry="1" codeName="Sheet1">
    <pageSetUpPr autoPageBreaks="0" fitToPage="1"/>
  </sheetPr>
  <dimension ref="A1:CF817"/>
  <sheetViews>
    <sheetView showGridLines="0" tabSelected="1" topLeftCell="A76" zoomScaleNormal="100" workbookViewId="0">
      <selection activeCell="A82" sqref="A8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1264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5191927</v>
      </c>
      <c r="C48" s="248">
        <f>ROUND(((B48/CE61)*C61),0)</f>
        <v>250379</v>
      </c>
      <c r="D48" s="248">
        <f>ROUND(((B48/CE61)*D61),0)</f>
        <v>0</v>
      </c>
      <c r="E48" s="195">
        <f>ROUND(((B48/CE61)*E61),0)</f>
        <v>660428</v>
      </c>
      <c r="F48" s="195">
        <f>ROUND(((B48/CE61)*F61),0)</f>
        <v>320909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347</v>
      </c>
      <c r="P48" s="195">
        <f>ROUND(((B48/CE61)*P61),0)</f>
        <v>235354</v>
      </c>
      <c r="Q48" s="195">
        <f>ROUND(((B48/CE61)*Q61),0)</f>
        <v>217065</v>
      </c>
      <c r="R48" s="195">
        <f>ROUND(((B48/CE61)*R61),0)</f>
        <v>13297</v>
      </c>
      <c r="S48" s="195">
        <f>ROUND(((B48/CE61)*S61),0)</f>
        <v>37730</v>
      </c>
      <c r="T48" s="195">
        <f>ROUND(((B48/CE61)*T61),0)</f>
        <v>0</v>
      </c>
      <c r="U48" s="195">
        <f>ROUND(((B48/CE61)*U61),0)</f>
        <v>198938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23594</v>
      </c>
      <c r="Y48" s="195">
        <f>ROUND(((B48/CE61)*Y61),0)</f>
        <v>323132</v>
      </c>
      <c r="Z48" s="195">
        <f>ROUND(((B48/CE61)*Z61),0)</f>
        <v>0</v>
      </c>
      <c r="AA48" s="195">
        <f>ROUND(((B48/CE61)*AA61),0)</f>
        <v>23891</v>
      </c>
      <c r="AB48" s="195">
        <f>ROUND(((B48/CE61)*AB61),0)</f>
        <v>150459</v>
      </c>
      <c r="AC48" s="195">
        <f>ROUND(((B48/CE61)*AC61),0)</f>
        <v>112002</v>
      </c>
      <c r="AD48" s="195">
        <f>ROUND(((B48/CE61)*AD61),0)</f>
        <v>0</v>
      </c>
      <c r="AE48" s="195">
        <f>ROUND(((B48/CE61)*AE61),0)</f>
        <v>27399</v>
      </c>
      <c r="AF48" s="195">
        <f>ROUND(((B48/CE61)*AF61),0)</f>
        <v>0</v>
      </c>
      <c r="AG48" s="195">
        <f>ROUND(((B48/CE61)*AG61),0)</f>
        <v>682639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2298</v>
      </c>
      <c r="AK48" s="195">
        <f>ROUND(((B48/CE61)*AK61),0)</f>
        <v>0</v>
      </c>
      <c r="AL48" s="195">
        <f>ROUND(((B48/CE61)*AL61),0)</f>
        <v>3999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-2</v>
      </c>
      <c r="AP48" s="195">
        <f>ROUND(((B48/CE61)*AP61),0)</f>
        <v>1020327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2683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113198</v>
      </c>
      <c r="AZ48" s="195">
        <f>ROUND(((B48/CE61)*AZ61),0)</f>
        <v>0</v>
      </c>
      <c r="BA48" s="195">
        <f>ROUND(((B48/CE61)*BA61),0)</f>
        <v>8746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36007</v>
      </c>
      <c r="BE48" s="195">
        <f>ROUND(((B48/CE61)*BE61),0)</f>
        <v>67565</v>
      </c>
      <c r="BF48" s="195">
        <f>ROUND(((B48/CE61)*BF61),0)</f>
        <v>97757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95055</v>
      </c>
      <c r="BM48" s="195">
        <f>ROUND(((B48/CE61)*BM61),0)</f>
        <v>0</v>
      </c>
      <c r="BN48" s="195">
        <f>ROUND(((B48/CE61)*BN61),0)</f>
        <v>111344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86103</v>
      </c>
      <c r="BW48" s="195">
        <f>ROUND(((B48/CE61)*BW61),0)</f>
        <v>25908</v>
      </c>
      <c r="BX48" s="195">
        <f>ROUND(((B48/CE61)*BX61),0)</f>
        <v>58127</v>
      </c>
      <c r="BY48" s="195">
        <f>ROUND(((B48/CE61)*BY61),0)</f>
        <v>185251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5191929</v>
      </c>
    </row>
    <row r="49" spans="1:84" ht="12.65" customHeight="1" x14ac:dyDescent="0.35">
      <c r="A49" s="175" t="s">
        <v>206</v>
      </c>
      <c r="B49" s="195">
        <f>B47+B48</f>
        <v>5191927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1091409</v>
      </c>
      <c r="C52" s="195">
        <f>ROUND((B52/(CE76+CF76)*C76),0)</f>
        <v>45235</v>
      </c>
      <c r="D52" s="195">
        <f>ROUND((B52/(CE76+CF76)*D76),0)</f>
        <v>0</v>
      </c>
      <c r="E52" s="195">
        <f>ROUND((B52/(CE76+CF76)*E76),0)</f>
        <v>72066</v>
      </c>
      <c r="F52" s="195">
        <f>ROUND((B52/(CE76+CF76)*F76),0)</f>
        <v>44038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1991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12005</v>
      </c>
      <c r="P52" s="195">
        <f>ROUND((B52/(CE76+CF76)*P76),0)</f>
        <v>59585</v>
      </c>
      <c r="Q52" s="195">
        <f>ROUND((B52/(CE76+CF76)*Q76),0)</f>
        <v>9599</v>
      </c>
      <c r="R52" s="195">
        <f>ROUND((B52/(CE76+CF76)*R76),0)</f>
        <v>1978</v>
      </c>
      <c r="S52" s="195">
        <f>ROUND((B52/(CE76+CF76)*S76),0)</f>
        <v>18160</v>
      </c>
      <c r="T52" s="195">
        <f>ROUND((B52/(CE76+CF76)*T76),0)</f>
        <v>3016</v>
      </c>
      <c r="U52" s="195">
        <f>ROUND((B52/(CE76+CF76)*U76),0)</f>
        <v>23204</v>
      </c>
      <c r="V52" s="195">
        <f>ROUND((B52/(CE76+CF76)*V76),0)</f>
        <v>1050</v>
      </c>
      <c r="W52" s="195">
        <f>ROUND((B52/(CE76+CF76)*W76),0)</f>
        <v>0</v>
      </c>
      <c r="X52" s="195">
        <f>ROUND((B52/(CE76+CF76)*X76),0)</f>
        <v>5886</v>
      </c>
      <c r="Y52" s="195">
        <f>ROUND((B52/(CE76+CF76)*Y76),0)</f>
        <v>48423</v>
      </c>
      <c r="Z52" s="195">
        <f>ROUND((B52/(CE76+CF76)*Z76),0)</f>
        <v>0</v>
      </c>
      <c r="AA52" s="195">
        <f>ROUND((B52/(CE76+CF76)*AA76),0)</f>
        <v>6827</v>
      </c>
      <c r="AB52" s="195">
        <f>ROUND((B52/(CE76+CF76)*AB76),0)</f>
        <v>11736</v>
      </c>
      <c r="AC52" s="195">
        <f>ROUND((B52/(CE76+CF76)*AC76),0)</f>
        <v>11199</v>
      </c>
      <c r="AD52" s="195">
        <f>ROUND((B52/(CE76+CF76)*AD76),0)</f>
        <v>0</v>
      </c>
      <c r="AE52" s="195">
        <f>ROUND((B52/(CE76+CF76)*AE76),0)</f>
        <v>22300</v>
      </c>
      <c r="AF52" s="195">
        <f>ROUND((B52/(CE76+CF76)*AF76),0)</f>
        <v>0</v>
      </c>
      <c r="AG52" s="195">
        <f>ROUND((B52/(CE76+CF76)*AG76),0)</f>
        <v>110157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2638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24095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1160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59096</v>
      </c>
      <c r="AZ52" s="195">
        <f>ROUND((B52/(CE76+CF76)*AZ76),0)</f>
        <v>0</v>
      </c>
      <c r="BA52" s="195">
        <f>ROUND((B52/(CE76+CF76)*BA76),0)</f>
        <v>4531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19601</v>
      </c>
      <c r="BE52" s="195">
        <f>ROUND((B52/(CE76+CF76)*BE76),0)</f>
        <v>359122</v>
      </c>
      <c r="BF52" s="195">
        <f>ROUND((B52/(CE76+CF76)*BF76),0)</f>
        <v>4873</v>
      </c>
      <c r="BG52" s="195">
        <f>ROUND((B52/(CE76+CF76)*BG76),0)</f>
        <v>2039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10100</v>
      </c>
      <c r="BM52" s="195">
        <f>ROUND((B52/(CE76+CF76)*BM76),0)</f>
        <v>0</v>
      </c>
      <c r="BN52" s="195">
        <f>ROUND((B52/(CE76+CF76)*BN76),0)</f>
        <v>42903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22605</v>
      </c>
      <c r="BW52" s="195">
        <f>ROUND((B52/(CE76+CF76)*BW76),0)</f>
        <v>6692</v>
      </c>
      <c r="BX52" s="195">
        <f>ROUND((B52/(CE76+CF76)*BX76),0)</f>
        <v>11248</v>
      </c>
      <c r="BY52" s="195">
        <f>ROUND((B52/(CE76+CF76)*BY76),0)</f>
        <v>3652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8598</v>
      </c>
      <c r="CD52" s="195"/>
      <c r="CE52" s="195">
        <f>SUM(C52:CD52)</f>
        <v>1091408</v>
      </c>
    </row>
    <row r="53" spans="1:84" ht="12.65" customHeight="1" x14ac:dyDescent="0.35">
      <c r="A53" s="175" t="s">
        <v>206</v>
      </c>
      <c r="B53" s="195">
        <f>B51+B52</f>
        <v>1091409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1433.33</v>
      </c>
      <c r="D59" s="184"/>
      <c r="E59" s="184">
        <v>4433.76</v>
      </c>
      <c r="F59" s="184">
        <v>245.37</v>
      </c>
      <c r="G59" s="184"/>
      <c r="H59" s="184"/>
      <c r="I59" s="184"/>
      <c r="J59" s="184">
        <v>193</v>
      </c>
      <c r="K59" s="184"/>
      <c r="L59" s="184"/>
      <c r="M59" s="184"/>
      <c r="N59" s="184"/>
      <c r="O59" s="184">
        <v>127</v>
      </c>
      <c r="P59" s="185">
        <v>156750</v>
      </c>
      <c r="Q59" s="185">
        <v>50295</v>
      </c>
      <c r="R59" s="185">
        <v>157766</v>
      </c>
      <c r="S59" s="251"/>
      <c r="T59" s="251"/>
      <c r="U59" s="224">
        <v>198633</v>
      </c>
      <c r="V59" s="185">
        <v>722</v>
      </c>
      <c r="W59" s="185">
        <v>11108.31</v>
      </c>
      <c r="X59" s="185">
        <v>47328.33</v>
      </c>
      <c r="Y59" s="185">
        <v>43972.33</v>
      </c>
      <c r="Z59" s="185"/>
      <c r="AA59" s="185">
        <v>3482.42</v>
      </c>
      <c r="AB59" s="251"/>
      <c r="AC59" s="185">
        <v>4495</v>
      </c>
      <c r="AD59" s="185"/>
      <c r="AE59" s="185">
        <v>3717</v>
      </c>
      <c r="AF59" s="185"/>
      <c r="AG59" s="185">
        <v>17102</v>
      </c>
      <c r="AH59" s="185"/>
      <c r="AI59" s="185"/>
      <c r="AJ59" s="185">
        <v>2676</v>
      </c>
      <c r="AK59" s="185"/>
      <c r="AL59" s="185"/>
      <c r="AM59" s="185"/>
      <c r="AN59" s="185"/>
      <c r="AO59" s="185"/>
      <c r="AP59" s="185">
        <v>21996</v>
      </c>
      <c r="AQ59" s="185"/>
      <c r="AR59" s="185"/>
      <c r="AS59" s="185"/>
      <c r="AT59" s="185"/>
      <c r="AU59" s="185"/>
      <c r="AV59" s="251"/>
      <c r="AW59" s="251"/>
      <c r="AX59" s="251"/>
      <c r="AY59" s="185">
        <v>75894</v>
      </c>
      <c r="AZ59" s="185"/>
      <c r="BA59" s="251"/>
      <c r="BB59" s="251"/>
      <c r="BC59" s="251"/>
      <c r="BD59" s="251"/>
      <c r="BE59" s="185">
        <v>89368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12.2968212506514</v>
      </c>
      <c r="D60" s="187"/>
      <c r="E60" s="187">
        <v>37.187799756598402</v>
      </c>
      <c r="F60" s="223">
        <v>9.7085874914096699</v>
      </c>
      <c r="G60" s="187"/>
      <c r="H60" s="187"/>
      <c r="I60" s="187"/>
      <c r="J60" s="223"/>
      <c r="K60" s="187"/>
      <c r="L60" s="187"/>
      <c r="M60" s="187"/>
      <c r="N60" s="187"/>
      <c r="O60" s="187">
        <v>1.1953549463070499E-2</v>
      </c>
      <c r="P60" s="221">
        <v>12.202695586879299</v>
      </c>
      <c r="Q60" s="221">
        <v>8.2510058228813197</v>
      </c>
      <c r="R60" s="221">
        <v>0.97757835158913597</v>
      </c>
      <c r="S60" s="221">
        <v>3.4771167738148701</v>
      </c>
      <c r="T60" s="221"/>
      <c r="U60" s="221">
        <v>14.166236851181001</v>
      </c>
      <c r="V60" s="221"/>
      <c r="W60" s="221"/>
      <c r="X60" s="221">
        <v>0.98907083557291597</v>
      </c>
      <c r="Y60" s="221">
        <v>16.463794440479269</v>
      </c>
      <c r="Z60" s="221"/>
      <c r="AA60" s="221">
        <v>1.05063161530773</v>
      </c>
      <c r="AB60" s="221">
        <v>6.1170752492332099</v>
      </c>
      <c r="AC60" s="221">
        <v>6.0218737660094703</v>
      </c>
      <c r="AD60" s="221"/>
      <c r="AE60" s="221">
        <v>1.36142390134756</v>
      </c>
      <c r="AF60" s="221"/>
      <c r="AG60" s="221">
        <v>30.501206181446801</v>
      </c>
      <c r="AH60" s="221"/>
      <c r="AI60" s="221"/>
      <c r="AJ60" s="221">
        <v>0.108230852138487</v>
      </c>
      <c r="AK60" s="221"/>
      <c r="AL60" s="221">
        <v>0.19299859433088901</v>
      </c>
      <c r="AM60" s="221"/>
      <c r="AN60" s="221"/>
      <c r="AO60" s="221"/>
      <c r="AP60" s="221">
        <v>25.914458487474331</v>
      </c>
      <c r="AQ60" s="221"/>
      <c r="AR60" s="221"/>
      <c r="AS60" s="221"/>
      <c r="AT60" s="221"/>
      <c r="AU60" s="221"/>
      <c r="AV60" s="270"/>
      <c r="AW60" s="221"/>
      <c r="AX60" s="221"/>
      <c r="AY60" s="221">
        <v>11.7691745008522</v>
      </c>
      <c r="AZ60" s="221"/>
      <c r="BA60" s="221">
        <v>0.92354830801605703</v>
      </c>
      <c r="BB60" s="221"/>
      <c r="BC60" s="221"/>
      <c r="BD60" s="221">
        <v>3.7496406250736398</v>
      </c>
      <c r="BE60" s="221">
        <v>4.0300025894803397</v>
      </c>
      <c r="BF60" s="221">
        <v>11.655052256478401</v>
      </c>
      <c r="BG60" s="221"/>
      <c r="BH60" s="221"/>
      <c r="BI60" s="221"/>
      <c r="BJ60" s="221"/>
      <c r="BK60" s="221"/>
      <c r="BL60" s="221">
        <v>9.36</v>
      </c>
      <c r="BM60" s="221"/>
      <c r="BN60" s="221">
        <v>3.9192273389561501</v>
      </c>
      <c r="BO60" s="221"/>
      <c r="BP60" s="221"/>
      <c r="BQ60" s="221"/>
      <c r="BR60" s="221"/>
      <c r="BS60" s="221"/>
      <c r="BT60" s="221"/>
      <c r="BU60" s="221"/>
      <c r="BV60" s="221">
        <v>6.7634036687014296</v>
      </c>
      <c r="BW60" s="221">
        <v>0.98907083557291597</v>
      </c>
      <c r="BX60" s="221">
        <v>2.73</v>
      </c>
      <c r="BY60" s="221">
        <v>6.7839296207794497</v>
      </c>
      <c r="BZ60" s="221"/>
      <c r="CA60" s="221"/>
      <c r="CB60" s="221"/>
      <c r="CC60" s="221"/>
      <c r="CD60" s="252" t="s">
        <v>221</v>
      </c>
      <c r="CE60" s="254">
        <f t="shared" ref="CE60:CE70" si="0">SUM(C60:CD60)</f>
        <v>249.67360910171942</v>
      </c>
    </row>
    <row r="61" spans="1:84" ht="12.65" customHeight="1" x14ac:dyDescent="0.35">
      <c r="A61" s="171" t="s">
        <v>235</v>
      </c>
      <c r="B61" s="175"/>
      <c r="C61" s="184">
        <v>1138381</v>
      </c>
      <c r="D61" s="184"/>
      <c r="E61" s="184">
        <v>3002725</v>
      </c>
      <c r="F61" s="185">
        <v>1459054</v>
      </c>
      <c r="G61" s="184"/>
      <c r="H61" s="184"/>
      <c r="I61" s="185"/>
      <c r="J61" s="185"/>
      <c r="K61" s="185"/>
      <c r="L61" s="185"/>
      <c r="M61" s="184"/>
      <c r="N61" s="184"/>
      <c r="O61" s="184">
        <v>1576</v>
      </c>
      <c r="P61" s="185">
        <v>1070068</v>
      </c>
      <c r="Q61" s="185">
        <v>986913</v>
      </c>
      <c r="R61" s="185">
        <v>60455</v>
      </c>
      <c r="S61" s="185">
        <v>171545</v>
      </c>
      <c r="T61" s="185"/>
      <c r="U61" s="185">
        <v>904496</v>
      </c>
      <c r="V61" s="185"/>
      <c r="W61" s="185"/>
      <c r="X61" s="185">
        <v>107271</v>
      </c>
      <c r="Y61" s="185">
        <v>1469162</v>
      </c>
      <c r="Z61" s="185"/>
      <c r="AA61" s="185">
        <v>108624</v>
      </c>
      <c r="AB61" s="185">
        <v>684080</v>
      </c>
      <c r="AC61" s="185">
        <v>509234</v>
      </c>
      <c r="AD61" s="185"/>
      <c r="AE61" s="185">
        <v>124571</v>
      </c>
      <c r="AF61" s="185"/>
      <c r="AG61" s="185">
        <v>3103706</v>
      </c>
      <c r="AH61" s="185"/>
      <c r="AI61" s="185"/>
      <c r="AJ61" s="185">
        <v>10449</v>
      </c>
      <c r="AK61" s="185"/>
      <c r="AL61" s="185">
        <v>18180</v>
      </c>
      <c r="AM61" s="185"/>
      <c r="AN61" s="185"/>
      <c r="AO61" s="185">
        <v>-7</v>
      </c>
      <c r="AP61" s="185">
        <v>4639053</v>
      </c>
      <c r="AQ61" s="185"/>
      <c r="AR61" s="185"/>
      <c r="AS61" s="185"/>
      <c r="AT61" s="185"/>
      <c r="AU61" s="185"/>
      <c r="AV61" s="185">
        <v>12199</v>
      </c>
      <c r="AW61" s="185"/>
      <c r="AX61" s="185"/>
      <c r="AY61" s="185">
        <v>514670</v>
      </c>
      <c r="AZ61" s="185"/>
      <c r="BA61" s="185">
        <v>39766</v>
      </c>
      <c r="BB61" s="185"/>
      <c r="BC61" s="185"/>
      <c r="BD61" s="185">
        <v>163712</v>
      </c>
      <c r="BE61" s="185">
        <v>307192</v>
      </c>
      <c r="BF61" s="185">
        <v>444466</v>
      </c>
      <c r="BG61" s="185"/>
      <c r="BH61" s="185"/>
      <c r="BI61" s="185"/>
      <c r="BJ61" s="185"/>
      <c r="BK61" s="185"/>
      <c r="BL61" s="185">
        <v>432179</v>
      </c>
      <c r="BM61" s="185"/>
      <c r="BN61" s="185">
        <v>506238</v>
      </c>
      <c r="BO61" s="185"/>
      <c r="BP61" s="185"/>
      <c r="BQ61" s="185"/>
      <c r="BR61" s="185"/>
      <c r="BS61" s="185"/>
      <c r="BT61" s="185"/>
      <c r="BU61" s="185"/>
      <c r="BV61" s="185">
        <v>391479</v>
      </c>
      <c r="BW61" s="185">
        <v>117794</v>
      </c>
      <c r="BX61" s="185">
        <v>264281</v>
      </c>
      <c r="BY61" s="185">
        <v>842268</v>
      </c>
      <c r="BZ61" s="185"/>
      <c r="CA61" s="185"/>
      <c r="CB61" s="185"/>
      <c r="CC61" s="185"/>
      <c r="CD61" s="252" t="s">
        <v>221</v>
      </c>
      <c r="CE61" s="195">
        <f t="shared" si="0"/>
        <v>23605780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250379</v>
      </c>
      <c r="D62" s="195">
        <f t="shared" si="1"/>
        <v>0</v>
      </c>
      <c r="E62" s="195">
        <f t="shared" si="1"/>
        <v>660428</v>
      </c>
      <c r="F62" s="195">
        <f t="shared" si="1"/>
        <v>320909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347</v>
      </c>
      <c r="P62" s="195">
        <f t="shared" si="1"/>
        <v>235354</v>
      </c>
      <c r="Q62" s="195">
        <f t="shared" si="1"/>
        <v>217065</v>
      </c>
      <c r="R62" s="195">
        <f t="shared" si="1"/>
        <v>13297</v>
      </c>
      <c r="S62" s="195">
        <f t="shared" si="1"/>
        <v>37730</v>
      </c>
      <c r="T62" s="195">
        <f t="shared" si="1"/>
        <v>0</v>
      </c>
      <c r="U62" s="195">
        <f t="shared" si="1"/>
        <v>198938</v>
      </c>
      <c r="V62" s="195">
        <f t="shared" si="1"/>
        <v>0</v>
      </c>
      <c r="W62" s="195">
        <f t="shared" si="1"/>
        <v>0</v>
      </c>
      <c r="X62" s="195">
        <f t="shared" si="1"/>
        <v>23594</v>
      </c>
      <c r="Y62" s="195">
        <f t="shared" si="1"/>
        <v>323132</v>
      </c>
      <c r="Z62" s="195">
        <f t="shared" si="1"/>
        <v>0</v>
      </c>
      <c r="AA62" s="195">
        <f t="shared" si="1"/>
        <v>23891</v>
      </c>
      <c r="AB62" s="195">
        <f t="shared" si="1"/>
        <v>150459</v>
      </c>
      <c r="AC62" s="195">
        <f t="shared" si="1"/>
        <v>112002</v>
      </c>
      <c r="AD62" s="195">
        <f t="shared" si="1"/>
        <v>0</v>
      </c>
      <c r="AE62" s="195">
        <f t="shared" si="1"/>
        <v>27399</v>
      </c>
      <c r="AF62" s="195">
        <f t="shared" si="1"/>
        <v>0</v>
      </c>
      <c r="AG62" s="195">
        <f t="shared" si="1"/>
        <v>682639</v>
      </c>
      <c r="AH62" s="195">
        <f t="shared" si="1"/>
        <v>0</v>
      </c>
      <c r="AI62" s="195">
        <f t="shared" si="1"/>
        <v>0</v>
      </c>
      <c r="AJ62" s="195">
        <f t="shared" si="1"/>
        <v>2298</v>
      </c>
      <c r="AK62" s="195">
        <f t="shared" si="1"/>
        <v>0</v>
      </c>
      <c r="AL62" s="195">
        <f t="shared" si="1"/>
        <v>3999</v>
      </c>
      <c r="AM62" s="195">
        <f t="shared" si="1"/>
        <v>0</v>
      </c>
      <c r="AN62" s="195">
        <f t="shared" si="1"/>
        <v>0</v>
      </c>
      <c r="AO62" s="195">
        <f t="shared" si="1"/>
        <v>-2</v>
      </c>
      <c r="AP62" s="195">
        <f t="shared" si="1"/>
        <v>1020327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2683</v>
      </c>
      <c r="AW62" s="195">
        <f t="shared" si="1"/>
        <v>0</v>
      </c>
      <c r="AX62" s="195">
        <f t="shared" si="1"/>
        <v>0</v>
      </c>
      <c r="AY62" s="195">
        <f>ROUND(AY47+AY48,0)</f>
        <v>113198</v>
      </c>
      <c r="AZ62" s="195">
        <f>ROUND(AZ47+AZ48,0)</f>
        <v>0</v>
      </c>
      <c r="BA62" s="195">
        <f>ROUND(BA47+BA48,0)</f>
        <v>8746</v>
      </c>
      <c r="BB62" s="195">
        <f t="shared" si="1"/>
        <v>0</v>
      </c>
      <c r="BC62" s="195">
        <f t="shared" si="1"/>
        <v>0</v>
      </c>
      <c r="BD62" s="195">
        <f t="shared" si="1"/>
        <v>36007</v>
      </c>
      <c r="BE62" s="195">
        <f t="shared" si="1"/>
        <v>67565</v>
      </c>
      <c r="BF62" s="195">
        <f t="shared" si="1"/>
        <v>97757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95055</v>
      </c>
      <c r="BM62" s="195">
        <f t="shared" si="1"/>
        <v>0</v>
      </c>
      <c r="BN62" s="195">
        <f t="shared" si="1"/>
        <v>111344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86103</v>
      </c>
      <c r="BW62" s="195">
        <f t="shared" si="2"/>
        <v>25908</v>
      </c>
      <c r="BX62" s="195">
        <f t="shared" si="2"/>
        <v>58127</v>
      </c>
      <c r="BY62" s="195">
        <f t="shared" si="2"/>
        <v>185251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5191929</v>
      </c>
      <c r="CF62" s="255"/>
    </row>
    <row r="63" spans="1:84" ht="12.65" customHeight="1" x14ac:dyDescent="0.35">
      <c r="A63" s="171" t="s">
        <v>236</v>
      </c>
      <c r="B63" s="175"/>
      <c r="C63" s="184">
        <v>185368</v>
      </c>
      <c r="D63" s="184"/>
      <c r="E63" s="184">
        <v>50735</v>
      </c>
      <c r="F63" s="185">
        <v>89712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229766</v>
      </c>
      <c r="Q63" s="185"/>
      <c r="R63" s="185">
        <v>922055</v>
      </c>
      <c r="S63" s="185"/>
      <c r="T63" s="185"/>
      <c r="U63" s="185">
        <v>97161</v>
      </c>
      <c r="V63" s="185"/>
      <c r="W63" s="185"/>
      <c r="X63" s="185"/>
      <c r="Y63" s="185">
        <v>7179</v>
      </c>
      <c r="Z63" s="185"/>
      <c r="AA63" s="185"/>
      <c r="AB63" s="185">
        <v>-368</v>
      </c>
      <c r="AC63" s="185">
        <v>34891</v>
      </c>
      <c r="AD63" s="185"/>
      <c r="AE63" s="185"/>
      <c r="AF63" s="185"/>
      <c r="AG63" s="185">
        <v>297263</v>
      </c>
      <c r="AH63" s="185"/>
      <c r="AI63" s="185"/>
      <c r="AJ63" s="185"/>
      <c r="AK63" s="185"/>
      <c r="AL63" s="185"/>
      <c r="AM63" s="185"/>
      <c r="AN63" s="185"/>
      <c r="AO63" s="185"/>
      <c r="AP63" s="185">
        <v>822992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24178</v>
      </c>
      <c r="BX63" s="185">
        <v>16680</v>
      </c>
      <c r="BY63" s="185"/>
      <c r="BZ63" s="185"/>
      <c r="CA63" s="185"/>
      <c r="CB63" s="185"/>
      <c r="CC63" s="185">
        <v>5004</v>
      </c>
      <c r="CD63" s="252" t="s">
        <v>221</v>
      </c>
      <c r="CE63" s="195">
        <f t="shared" si="0"/>
        <v>2782616</v>
      </c>
      <c r="CF63" s="255"/>
    </row>
    <row r="64" spans="1:84" ht="12.65" customHeight="1" x14ac:dyDescent="0.35">
      <c r="A64" s="171" t="s">
        <v>237</v>
      </c>
      <c r="B64" s="175"/>
      <c r="C64" s="184">
        <v>120089</v>
      </c>
      <c r="D64" s="184"/>
      <c r="E64" s="185">
        <v>344295</v>
      </c>
      <c r="F64" s="185">
        <v>7709</v>
      </c>
      <c r="G64" s="184"/>
      <c r="H64" s="184"/>
      <c r="I64" s="185"/>
      <c r="J64" s="185">
        <v>4212</v>
      </c>
      <c r="K64" s="185"/>
      <c r="L64" s="185"/>
      <c r="M64" s="184"/>
      <c r="N64" s="184"/>
      <c r="O64" s="184">
        <v>36557</v>
      </c>
      <c r="P64" s="185">
        <v>2112655</v>
      </c>
      <c r="Q64" s="185">
        <v>49404</v>
      </c>
      <c r="R64" s="185">
        <v>61809</v>
      </c>
      <c r="S64" s="185">
        <v>160924</v>
      </c>
      <c r="T64" s="185">
        <v>33063</v>
      </c>
      <c r="U64" s="185">
        <v>1446441</v>
      </c>
      <c r="V64" s="185">
        <v>10362</v>
      </c>
      <c r="W64" s="185">
        <v>12616</v>
      </c>
      <c r="X64" s="185">
        <v>109436</v>
      </c>
      <c r="Y64" s="185">
        <v>93067</v>
      </c>
      <c r="Z64" s="185"/>
      <c r="AA64" s="185">
        <v>110564</v>
      </c>
      <c r="AB64" s="185">
        <v>1225201</v>
      </c>
      <c r="AC64" s="185">
        <v>131039</v>
      </c>
      <c r="AD64" s="185"/>
      <c r="AE64" s="185">
        <v>2544</v>
      </c>
      <c r="AF64" s="185"/>
      <c r="AG64" s="185">
        <v>391019</v>
      </c>
      <c r="AH64" s="185"/>
      <c r="AI64" s="185"/>
      <c r="AJ64" s="185">
        <v>1</v>
      </c>
      <c r="AK64" s="185"/>
      <c r="AL64" s="185"/>
      <c r="AM64" s="185"/>
      <c r="AN64" s="185"/>
      <c r="AO64" s="185">
        <v>761</v>
      </c>
      <c r="AP64" s="185">
        <v>439995</v>
      </c>
      <c r="AQ64" s="185"/>
      <c r="AR64" s="185"/>
      <c r="AS64" s="185"/>
      <c r="AT64" s="185"/>
      <c r="AU64" s="185"/>
      <c r="AV64" s="185">
        <v>291367</v>
      </c>
      <c r="AW64" s="185"/>
      <c r="AX64" s="185">
        <v>757</v>
      </c>
      <c r="AY64" s="185">
        <v>-38710</v>
      </c>
      <c r="AZ64" s="185"/>
      <c r="BA64" s="185">
        <v>1199</v>
      </c>
      <c r="BB64" s="185"/>
      <c r="BC64" s="185"/>
      <c r="BD64" s="185">
        <v>-14877</v>
      </c>
      <c r="BE64" s="185">
        <v>44638</v>
      </c>
      <c r="BF64" s="185">
        <v>56031</v>
      </c>
      <c r="BG64" s="185"/>
      <c r="BH64" s="185"/>
      <c r="BI64" s="185"/>
      <c r="BJ64" s="185"/>
      <c r="BK64" s="185">
        <v>2</v>
      </c>
      <c r="BL64" s="185">
        <v>9739</v>
      </c>
      <c r="BM64" s="185"/>
      <c r="BN64" s="185">
        <v>3266</v>
      </c>
      <c r="BO64" s="185"/>
      <c r="BP64" s="185"/>
      <c r="BQ64" s="185"/>
      <c r="BR64" s="185"/>
      <c r="BS64" s="185"/>
      <c r="BT64" s="185"/>
      <c r="BU64" s="185"/>
      <c r="BV64" s="185">
        <v>162</v>
      </c>
      <c r="BW64" s="185">
        <v>2291</v>
      </c>
      <c r="BX64" s="185">
        <v>567</v>
      </c>
      <c r="BY64" s="185">
        <v>1986</v>
      </c>
      <c r="BZ64" s="185"/>
      <c r="CA64" s="185"/>
      <c r="CB64" s="185"/>
      <c r="CC64" s="185">
        <v>50993</v>
      </c>
      <c r="CD64" s="252" t="s">
        <v>221</v>
      </c>
      <c r="CE64" s="195">
        <f t="shared" si="0"/>
        <v>7313174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1685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845422</v>
      </c>
      <c r="CD65" s="252" t="s">
        <v>221</v>
      </c>
      <c r="CE65" s="195">
        <f t="shared" si="0"/>
        <v>847107</v>
      </c>
      <c r="CF65" s="255"/>
    </row>
    <row r="66" spans="1:84" ht="12.65" customHeight="1" x14ac:dyDescent="0.35">
      <c r="A66" s="171" t="s">
        <v>239</v>
      </c>
      <c r="B66" s="175"/>
      <c r="C66" s="184"/>
      <c r="D66" s="184"/>
      <c r="E66" s="184">
        <v>1518535</v>
      </c>
      <c r="F66" s="184">
        <v>11750</v>
      </c>
      <c r="G66" s="184"/>
      <c r="H66" s="184"/>
      <c r="I66" s="184"/>
      <c r="J66" s="184"/>
      <c r="K66" s="185"/>
      <c r="L66" s="185"/>
      <c r="M66" s="184"/>
      <c r="N66" s="184"/>
      <c r="O66" s="185">
        <v>777</v>
      </c>
      <c r="P66" s="185">
        <v>124009</v>
      </c>
      <c r="Q66" s="185"/>
      <c r="R66" s="185">
        <v>90000</v>
      </c>
      <c r="S66" s="184">
        <v>30341</v>
      </c>
      <c r="T66" s="184"/>
      <c r="U66" s="185">
        <v>607338</v>
      </c>
      <c r="V66" s="185"/>
      <c r="W66" s="185">
        <v>141920</v>
      </c>
      <c r="X66" s="185">
        <v>174431</v>
      </c>
      <c r="Y66" s="185">
        <v>190304</v>
      </c>
      <c r="Z66" s="185"/>
      <c r="AA66" s="185">
        <v>21959</v>
      </c>
      <c r="AB66" s="185">
        <v>216876</v>
      </c>
      <c r="AC66" s="185">
        <v>137</v>
      </c>
      <c r="AD66" s="185"/>
      <c r="AE66" s="185"/>
      <c r="AF66" s="185"/>
      <c r="AG66" s="185">
        <v>119163</v>
      </c>
      <c r="AH66" s="185"/>
      <c r="AI66" s="185"/>
      <c r="AJ66" s="185"/>
      <c r="AK66" s="185"/>
      <c r="AL66" s="185"/>
      <c r="AM66" s="185"/>
      <c r="AN66" s="185"/>
      <c r="AO66" s="185"/>
      <c r="AP66" s="185">
        <v>178572</v>
      </c>
      <c r="AQ66" s="185"/>
      <c r="AR66" s="185"/>
      <c r="AS66" s="185"/>
      <c r="AT66" s="185"/>
      <c r="AU66" s="185"/>
      <c r="AV66" s="185">
        <v>473375</v>
      </c>
      <c r="AW66" s="185"/>
      <c r="AX66" s="185">
        <v>16939</v>
      </c>
      <c r="AY66" s="185">
        <v>229090</v>
      </c>
      <c r="AZ66" s="185"/>
      <c r="BA66" s="185">
        <v>163539</v>
      </c>
      <c r="BB66" s="185"/>
      <c r="BC66" s="185">
        <v>9803</v>
      </c>
      <c r="BD66" s="185"/>
      <c r="BE66" s="185">
        <v>680871</v>
      </c>
      <c r="BF66" s="185">
        <v>115949</v>
      </c>
      <c r="BG66" s="185"/>
      <c r="BH66" s="185"/>
      <c r="BI66" s="185"/>
      <c r="BJ66" s="185"/>
      <c r="BK66" s="185"/>
      <c r="BL66" s="185"/>
      <c r="BM66" s="185"/>
      <c r="BN66" s="185">
        <v>2225</v>
      </c>
      <c r="BO66" s="185"/>
      <c r="BP66" s="185"/>
      <c r="BQ66" s="185"/>
      <c r="BR66" s="185"/>
      <c r="BS66" s="185"/>
      <c r="BT66" s="185"/>
      <c r="BU66" s="185"/>
      <c r="BV66" s="185">
        <v>1448</v>
      </c>
      <c r="BW66" s="185"/>
      <c r="BX66" s="185">
        <v>51858</v>
      </c>
      <c r="BY66" s="185"/>
      <c r="BZ66" s="185"/>
      <c r="CA66" s="185"/>
      <c r="CB66" s="185"/>
      <c r="CC66" s="185">
        <v>214166</v>
      </c>
      <c r="CD66" s="252" t="s">
        <v>221</v>
      </c>
      <c r="CE66" s="195">
        <f t="shared" si="0"/>
        <v>5385375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45235</v>
      </c>
      <c r="D67" s="195">
        <f>ROUND(D51+D52,0)</f>
        <v>0</v>
      </c>
      <c r="E67" s="195">
        <f t="shared" ref="E67:BP67" si="3">ROUND(E51+E52,0)</f>
        <v>72066</v>
      </c>
      <c r="F67" s="195">
        <f t="shared" si="3"/>
        <v>44038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1991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12005</v>
      </c>
      <c r="P67" s="195">
        <f t="shared" si="3"/>
        <v>59585</v>
      </c>
      <c r="Q67" s="195">
        <f t="shared" si="3"/>
        <v>9599</v>
      </c>
      <c r="R67" s="195">
        <f t="shared" si="3"/>
        <v>1978</v>
      </c>
      <c r="S67" s="195">
        <f t="shared" si="3"/>
        <v>18160</v>
      </c>
      <c r="T67" s="195">
        <f t="shared" si="3"/>
        <v>3016</v>
      </c>
      <c r="U67" s="195">
        <f t="shared" si="3"/>
        <v>23204</v>
      </c>
      <c r="V67" s="195">
        <f t="shared" si="3"/>
        <v>1050</v>
      </c>
      <c r="W67" s="195">
        <f t="shared" si="3"/>
        <v>0</v>
      </c>
      <c r="X67" s="195">
        <f t="shared" si="3"/>
        <v>5886</v>
      </c>
      <c r="Y67" s="195">
        <f t="shared" si="3"/>
        <v>48423</v>
      </c>
      <c r="Z67" s="195">
        <f t="shared" si="3"/>
        <v>0</v>
      </c>
      <c r="AA67" s="195">
        <f t="shared" si="3"/>
        <v>6827</v>
      </c>
      <c r="AB67" s="195">
        <f t="shared" si="3"/>
        <v>11736</v>
      </c>
      <c r="AC67" s="195">
        <f t="shared" si="3"/>
        <v>11199</v>
      </c>
      <c r="AD67" s="195">
        <f t="shared" si="3"/>
        <v>0</v>
      </c>
      <c r="AE67" s="195">
        <f t="shared" si="3"/>
        <v>22300</v>
      </c>
      <c r="AF67" s="195">
        <f t="shared" si="3"/>
        <v>0</v>
      </c>
      <c r="AG67" s="195">
        <f t="shared" si="3"/>
        <v>110157</v>
      </c>
      <c r="AH67" s="195">
        <f t="shared" si="3"/>
        <v>0</v>
      </c>
      <c r="AI67" s="195">
        <f t="shared" si="3"/>
        <v>0</v>
      </c>
      <c r="AJ67" s="195">
        <f t="shared" si="3"/>
        <v>2638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24095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1160</v>
      </c>
      <c r="AW67" s="195">
        <f t="shared" si="3"/>
        <v>0</v>
      </c>
      <c r="AX67" s="195">
        <f t="shared" si="3"/>
        <v>0</v>
      </c>
      <c r="AY67" s="195">
        <f t="shared" si="3"/>
        <v>59096</v>
      </c>
      <c r="AZ67" s="195">
        <f>ROUND(AZ51+AZ52,0)</f>
        <v>0</v>
      </c>
      <c r="BA67" s="195">
        <f>ROUND(BA51+BA52,0)</f>
        <v>4531</v>
      </c>
      <c r="BB67" s="195">
        <f t="shared" si="3"/>
        <v>0</v>
      </c>
      <c r="BC67" s="195">
        <f t="shared" si="3"/>
        <v>0</v>
      </c>
      <c r="BD67" s="195">
        <f t="shared" si="3"/>
        <v>19601</v>
      </c>
      <c r="BE67" s="195">
        <f t="shared" si="3"/>
        <v>359122</v>
      </c>
      <c r="BF67" s="195">
        <f t="shared" si="3"/>
        <v>4873</v>
      </c>
      <c r="BG67" s="195">
        <f t="shared" si="3"/>
        <v>2039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10100</v>
      </c>
      <c r="BM67" s="195">
        <f t="shared" si="3"/>
        <v>0</v>
      </c>
      <c r="BN67" s="195">
        <f t="shared" si="3"/>
        <v>42903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22605</v>
      </c>
      <c r="BW67" s="195">
        <f t="shared" si="4"/>
        <v>6692</v>
      </c>
      <c r="BX67" s="195">
        <f t="shared" si="4"/>
        <v>11248</v>
      </c>
      <c r="BY67" s="195">
        <f t="shared" si="4"/>
        <v>3652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8598</v>
      </c>
      <c r="CD67" s="252" t="s">
        <v>221</v>
      </c>
      <c r="CE67" s="195">
        <f t="shared" si="0"/>
        <v>1091408</v>
      </c>
      <c r="CF67" s="255"/>
    </row>
    <row r="68" spans="1:84" ht="12.65" customHeight="1" x14ac:dyDescent="0.35">
      <c r="A68" s="171" t="s">
        <v>240</v>
      </c>
      <c r="B68" s="175"/>
      <c r="C68" s="184"/>
      <c r="D68" s="184"/>
      <c r="E68" s="184">
        <v>14594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4914</v>
      </c>
      <c r="V68" s="185"/>
      <c r="W68" s="185"/>
      <c r="X68" s="185"/>
      <c r="Y68" s="185"/>
      <c r="Z68" s="185"/>
      <c r="AA68" s="185"/>
      <c r="AB68" s="185"/>
      <c r="AC68" s="185">
        <v>10569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437638</v>
      </c>
      <c r="AQ68" s="185"/>
      <c r="AR68" s="185"/>
      <c r="AS68" s="185"/>
      <c r="AT68" s="185"/>
      <c r="AU68" s="185"/>
      <c r="AV68" s="185">
        <v>141800</v>
      </c>
      <c r="AW68" s="185"/>
      <c r="AX68" s="185">
        <v>35438</v>
      </c>
      <c r="AY68" s="185"/>
      <c r="AZ68" s="185"/>
      <c r="BA68" s="185"/>
      <c r="BB68" s="185"/>
      <c r="BC68" s="185"/>
      <c r="BD68" s="185"/>
      <c r="BE68" s="185">
        <v>9691</v>
      </c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36010</v>
      </c>
      <c r="CD68" s="252" t="s">
        <v>221</v>
      </c>
      <c r="CE68" s="195">
        <f t="shared" si="0"/>
        <v>690654</v>
      </c>
      <c r="CF68" s="255"/>
    </row>
    <row r="69" spans="1:84" ht="12.65" customHeight="1" x14ac:dyDescent="0.35">
      <c r="A69" s="171" t="s">
        <v>241</v>
      </c>
      <c r="B69" s="175"/>
      <c r="C69" s="184">
        <v>53</v>
      </c>
      <c r="D69" s="184"/>
      <c r="E69" s="185">
        <v>436</v>
      </c>
      <c r="F69" s="185">
        <v>3514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1371</v>
      </c>
      <c r="Q69" s="185">
        <v>83</v>
      </c>
      <c r="R69" s="224">
        <v>28</v>
      </c>
      <c r="S69" s="185">
        <v>111</v>
      </c>
      <c r="T69" s="184"/>
      <c r="U69" s="185">
        <v>580</v>
      </c>
      <c r="V69" s="185"/>
      <c r="W69" s="184"/>
      <c r="X69" s="185">
        <v>415</v>
      </c>
      <c r="Y69" s="185">
        <v>2273</v>
      </c>
      <c r="Z69" s="185"/>
      <c r="AA69" s="185"/>
      <c r="AB69" s="185">
        <v>2064</v>
      </c>
      <c r="AC69" s="185"/>
      <c r="AD69" s="185"/>
      <c r="AE69" s="185">
        <v>28</v>
      </c>
      <c r="AF69" s="185"/>
      <c r="AG69" s="185">
        <v>31068</v>
      </c>
      <c r="AH69" s="185"/>
      <c r="AI69" s="185"/>
      <c r="AJ69" s="185"/>
      <c r="AK69" s="185"/>
      <c r="AL69" s="185"/>
      <c r="AM69" s="185"/>
      <c r="AN69" s="185"/>
      <c r="AO69" s="184"/>
      <c r="AP69" s="185">
        <v>72825</v>
      </c>
      <c r="AQ69" s="184"/>
      <c r="AR69" s="184"/>
      <c r="AS69" s="184"/>
      <c r="AT69" s="184"/>
      <c r="AU69" s="185"/>
      <c r="AV69" s="185"/>
      <c r="AW69" s="185"/>
      <c r="AX69" s="185"/>
      <c r="AY69" s="185">
        <v>7431</v>
      </c>
      <c r="AZ69" s="185"/>
      <c r="BA69" s="185">
        <v>28</v>
      </c>
      <c r="BB69" s="185"/>
      <c r="BC69" s="185"/>
      <c r="BD69" s="185">
        <v>607</v>
      </c>
      <c r="BE69" s="185">
        <v>1518</v>
      </c>
      <c r="BF69" s="185">
        <v>903</v>
      </c>
      <c r="BG69" s="185"/>
      <c r="BH69" s="224"/>
      <c r="BI69" s="185"/>
      <c r="BJ69" s="185"/>
      <c r="BK69" s="185"/>
      <c r="BL69" s="185">
        <v>69</v>
      </c>
      <c r="BM69" s="185"/>
      <c r="BN69" s="185">
        <v>55624</v>
      </c>
      <c r="BO69" s="185"/>
      <c r="BP69" s="185"/>
      <c r="BQ69" s="185"/>
      <c r="BR69" s="185"/>
      <c r="BS69" s="185"/>
      <c r="BT69" s="185"/>
      <c r="BU69" s="185"/>
      <c r="BV69" s="185"/>
      <c r="BW69" s="185">
        <v>4623</v>
      </c>
      <c r="BX69" s="185">
        <v>28</v>
      </c>
      <c r="BY69" s="185">
        <v>13017</v>
      </c>
      <c r="BZ69" s="185"/>
      <c r="CA69" s="185"/>
      <c r="CB69" s="185"/>
      <c r="CC69" s="185">
        <v>12841</v>
      </c>
      <c r="CD69" s="188"/>
      <c r="CE69" s="195">
        <f t="shared" si="0"/>
        <v>211538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1739505</v>
      </c>
      <c r="D71" s="195">
        <f t="shared" ref="D71:AI71" si="5">SUM(D61:D69)-D70</f>
        <v>0</v>
      </c>
      <c r="E71" s="195">
        <f t="shared" si="5"/>
        <v>5663814</v>
      </c>
      <c r="F71" s="195">
        <f t="shared" si="5"/>
        <v>1936686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6203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51262</v>
      </c>
      <c r="P71" s="195">
        <f t="shared" si="5"/>
        <v>3832808</v>
      </c>
      <c r="Q71" s="195">
        <f t="shared" si="5"/>
        <v>1263064</v>
      </c>
      <c r="R71" s="195">
        <f t="shared" si="5"/>
        <v>1149622</v>
      </c>
      <c r="S71" s="195">
        <f t="shared" si="5"/>
        <v>418811</v>
      </c>
      <c r="T71" s="195">
        <f t="shared" si="5"/>
        <v>36079</v>
      </c>
      <c r="U71" s="195">
        <f t="shared" si="5"/>
        <v>3283072</v>
      </c>
      <c r="V71" s="195">
        <f t="shared" si="5"/>
        <v>11412</v>
      </c>
      <c r="W71" s="195">
        <f t="shared" si="5"/>
        <v>154536</v>
      </c>
      <c r="X71" s="195">
        <f t="shared" si="5"/>
        <v>421033</v>
      </c>
      <c r="Y71" s="195">
        <f t="shared" si="5"/>
        <v>2133540</v>
      </c>
      <c r="Z71" s="195">
        <f t="shared" si="5"/>
        <v>0</v>
      </c>
      <c r="AA71" s="195">
        <f t="shared" si="5"/>
        <v>271865</v>
      </c>
      <c r="AB71" s="195">
        <f t="shared" si="5"/>
        <v>2290048</v>
      </c>
      <c r="AC71" s="195">
        <f t="shared" si="5"/>
        <v>809071</v>
      </c>
      <c r="AD71" s="195">
        <f t="shared" si="5"/>
        <v>0</v>
      </c>
      <c r="AE71" s="195">
        <f t="shared" si="5"/>
        <v>176842</v>
      </c>
      <c r="AF71" s="195">
        <f t="shared" si="5"/>
        <v>0</v>
      </c>
      <c r="AG71" s="195">
        <f t="shared" si="5"/>
        <v>4735015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15386</v>
      </c>
      <c r="AK71" s="195">
        <f t="shared" si="6"/>
        <v>0</v>
      </c>
      <c r="AL71" s="195">
        <f t="shared" si="6"/>
        <v>22179</v>
      </c>
      <c r="AM71" s="195">
        <f t="shared" si="6"/>
        <v>0</v>
      </c>
      <c r="AN71" s="195">
        <f t="shared" si="6"/>
        <v>0</v>
      </c>
      <c r="AO71" s="195">
        <f>SUM(AO61:AO69)-AO70</f>
        <v>24847</v>
      </c>
      <c r="AP71" s="195">
        <f t="shared" si="6"/>
        <v>7613087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922584</v>
      </c>
      <c r="AW71" s="195">
        <f t="shared" si="6"/>
        <v>0</v>
      </c>
      <c r="AX71" s="195">
        <f t="shared" si="6"/>
        <v>53134</v>
      </c>
      <c r="AY71" s="195">
        <f t="shared" si="6"/>
        <v>884775</v>
      </c>
      <c r="AZ71" s="195">
        <f t="shared" si="6"/>
        <v>0</v>
      </c>
      <c r="BA71" s="195">
        <f t="shared" si="6"/>
        <v>217809</v>
      </c>
      <c r="BB71" s="195">
        <f t="shared" si="6"/>
        <v>0</v>
      </c>
      <c r="BC71" s="195">
        <f t="shared" si="6"/>
        <v>9803</v>
      </c>
      <c r="BD71" s="195">
        <f t="shared" si="6"/>
        <v>205050</v>
      </c>
      <c r="BE71" s="195">
        <f t="shared" si="6"/>
        <v>1470597</v>
      </c>
      <c r="BF71" s="195">
        <f t="shared" si="6"/>
        <v>719979</v>
      </c>
      <c r="BG71" s="195">
        <f t="shared" si="6"/>
        <v>2039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2</v>
      </c>
      <c r="BL71" s="195">
        <f t="shared" si="6"/>
        <v>547142</v>
      </c>
      <c r="BM71" s="195">
        <f t="shared" si="6"/>
        <v>0</v>
      </c>
      <c r="BN71" s="195">
        <f t="shared" si="6"/>
        <v>721600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501797</v>
      </c>
      <c r="BW71" s="195">
        <f t="shared" si="7"/>
        <v>181486</v>
      </c>
      <c r="BX71" s="195">
        <f t="shared" si="7"/>
        <v>402789</v>
      </c>
      <c r="BY71" s="195">
        <f t="shared" si="7"/>
        <v>1046174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1173034</v>
      </c>
      <c r="CD71" s="248">
        <f>CD69-CD70</f>
        <v>0</v>
      </c>
      <c r="CE71" s="195">
        <f>SUM(CE61:CE69)-CE70</f>
        <v>47119581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5">
      <c r="A73" s="171" t="s">
        <v>245</v>
      </c>
      <c r="B73" s="175"/>
      <c r="C73" s="184">
        <v>7052909</v>
      </c>
      <c r="D73" s="184"/>
      <c r="E73" s="185">
        <v>12378858</v>
      </c>
      <c r="F73" s="185">
        <v>728107</v>
      </c>
      <c r="G73" s="184"/>
      <c r="H73" s="184"/>
      <c r="I73" s="185"/>
      <c r="J73" s="185">
        <v>360442</v>
      </c>
      <c r="K73" s="185"/>
      <c r="L73" s="185"/>
      <c r="M73" s="184"/>
      <c r="N73" s="184"/>
      <c r="O73" s="184">
        <v>541886</v>
      </c>
      <c r="P73" s="185">
        <v>5640927</v>
      </c>
      <c r="Q73" s="185">
        <v>358150</v>
      </c>
      <c r="R73" s="185">
        <v>847181</v>
      </c>
      <c r="S73" s="185">
        <v>1400020</v>
      </c>
      <c r="T73" s="185">
        <v>436566</v>
      </c>
      <c r="U73" s="185">
        <v>6457383</v>
      </c>
      <c r="V73" s="185">
        <v>2925</v>
      </c>
      <c r="W73" s="185">
        <v>448443</v>
      </c>
      <c r="X73" s="185">
        <v>3603556</v>
      </c>
      <c r="Y73" s="185">
        <v>1574983</v>
      </c>
      <c r="Z73" s="185"/>
      <c r="AA73" s="185">
        <v>134050</v>
      </c>
      <c r="AB73" s="185">
        <v>3692054</v>
      </c>
      <c r="AC73" s="185">
        <v>2070707</v>
      </c>
      <c r="AD73" s="185"/>
      <c r="AE73" s="185">
        <v>321893</v>
      </c>
      <c r="AF73" s="185"/>
      <c r="AG73" s="185">
        <v>5573487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7585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53632112</v>
      </c>
      <c r="CF73" s="255"/>
    </row>
    <row r="74" spans="1:84" ht="12.65" customHeight="1" x14ac:dyDescent="0.35">
      <c r="A74" s="171" t="s">
        <v>246</v>
      </c>
      <c r="B74" s="175"/>
      <c r="C74" s="184">
        <v>594301</v>
      </c>
      <c r="D74" s="184"/>
      <c r="E74" s="185">
        <v>4586831</v>
      </c>
      <c r="F74" s="185">
        <v>64853</v>
      </c>
      <c r="G74" s="184"/>
      <c r="H74" s="184"/>
      <c r="I74" s="184"/>
      <c r="J74" s="185">
        <v>1364</v>
      </c>
      <c r="K74" s="185"/>
      <c r="L74" s="185"/>
      <c r="M74" s="184"/>
      <c r="N74" s="184"/>
      <c r="O74" s="184">
        <v>114422</v>
      </c>
      <c r="P74" s="185">
        <v>17100901</v>
      </c>
      <c r="Q74" s="185">
        <v>1044760</v>
      </c>
      <c r="R74" s="185">
        <v>1467109</v>
      </c>
      <c r="S74" s="185">
        <v>4825797</v>
      </c>
      <c r="T74" s="185">
        <v>579687</v>
      </c>
      <c r="U74" s="185">
        <v>20978043</v>
      </c>
      <c r="V74" s="185">
        <v>385846</v>
      </c>
      <c r="W74" s="185">
        <v>3480502</v>
      </c>
      <c r="X74" s="185">
        <v>18797270</v>
      </c>
      <c r="Y74" s="185">
        <v>10896412</v>
      </c>
      <c r="Z74" s="185"/>
      <c r="AA74" s="185">
        <v>853212</v>
      </c>
      <c r="AB74" s="185">
        <v>3161882</v>
      </c>
      <c r="AC74" s="185">
        <v>583313</v>
      </c>
      <c r="AD74" s="185"/>
      <c r="AE74" s="185">
        <v>345613</v>
      </c>
      <c r="AF74" s="185"/>
      <c r="AG74" s="185">
        <v>40217962</v>
      </c>
      <c r="AH74" s="185"/>
      <c r="AI74" s="185"/>
      <c r="AJ74" s="185">
        <v>43876</v>
      </c>
      <c r="AK74" s="185"/>
      <c r="AL74" s="185"/>
      <c r="AM74" s="185"/>
      <c r="AN74" s="185"/>
      <c r="AO74" s="185"/>
      <c r="AP74" s="185">
        <v>8447723</v>
      </c>
      <c r="AQ74" s="185"/>
      <c r="AR74" s="185"/>
      <c r="AS74" s="185"/>
      <c r="AT74" s="185"/>
      <c r="AU74" s="185"/>
      <c r="AV74" s="185">
        <v>4843262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>SUM(C74:CD74)</f>
        <v>143414941</v>
      </c>
      <c r="CF74" s="255"/>
    </row>
    <row r="75" spans="1:84" ht="12.65" customHeight="1" x14ac:dyDescent="0.35">
      <c r="A75" s="171" t="s">
        <v>247</v>
      </c>
      <c r="B75" s="175"/>
      <c r="C75" s="195">
        <f>SUM(C73:C74)</f>
        <v>7647210</v>
      </c>
      <c r="D75" s="195">
        <f t="shared" ref="D75:AV75" si="9">SUM(D73:D74)</f>
        <v>0</v>
      </c>
      <c r="E75" s="195">
        <f t="shared" si="9"/>
        <v>16965689</v>
      </c>
      <c r="F75" s="195">
        <f t="shared" si="9"/>
        <v>792960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361806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656308</v>
      </c>
      <c r="P75" s="195">
        <f t="shared" si="9"/>
        <v>22741828</v>
      </c>
      <c r="Q75" s="195">
        <f t="shared" si="9"/>
        <v>1402910</v>
      </c>
      <c r="R75" s="195">
        <f t="shared" si="9"/>
        <v>2314290</v>
      </c>
      <c r="S75" s="195">
        <f t="shared" si="9"/>
        <v>6225817</v>
      </c>
      <c r="T75" s="195">
        <f t="shared" si="9"/>
        <v>1016253</v>
      </c>
      <c r="U75" s="195">
        <f t="shared" si="9"/>
        <v>27435426</v>
      </c>
      <c r="V75" s="195">
        <f t="shared" si="9"/>
        <v>388771</v>
      </c>
      <c r="W75" s="195">
        <f t="shared" si="9"/>
        <v>3928945</v>
      </c>
      <c r="X75" s="195">
        <f t="shared" si="9"/>
        <v>22400826</v>
      </c>
      <c r="Y75" s="195">
        <f t="shared" si="9"/>
        <v>12471395</v>
      </c>
      <c r="Z75" s="195">
        <f t="shared" si="9"/>
        <v>0</v>
      </c>
      <c r="AA75" s="195">
        <f t="shared" si="9"/>
        <v>987262</v>
      </c>
      <c r="AB75" s="195">
        <f t="shared" si="9"/>
        <v>6853936</v>
      </c>
      <c r="AC75" s="195">
        <f t="shared" si="9"/>
        <v>2654020</v>
      </c>
      <c r="AD75" s="195">
        <f t="shared" si="9"/>
        <v>0</v>
      </c>
      <c r="AE75" s="195">
        <f t="shared" si="9"/>
        <v>667506</v>
      </c>
      <c r="AF75" s="195">
        <f t="shared" si="9"/>
        <v>0</v>
      </c>
      <c r="AG75" s="195">
        <f t="shared" si="9"/>
        <v>45791449</v>
      </c>
      <c r="AH75" s="195">
        <f t="shared" si="9"/>
        <v>0</v>
      </c>
      <c r="AI75" s="195">
        <f t="shared" si="9"/>
        <v>0</v>
      </c>
      <c r="AJ75" s="195">
        <f t="shared" si="9"/>
        <v>43876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8447723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4850847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197047053</v>
      </c>
      <c r="CF75" s="255"/>
    </row>
    <row r="76" spans="1:84" ht="12.65" customHeight="1" x14ac:dyDescent="0.35">
      <c r="A76" s="171" t="s">
        <v>248</v>
      </c>
      <c r="B76" s="175"/>
      <c r="C76" s="184">
        <v>3704</v>
      </c>
      <c r="D76" s="184"/>
      <c r="E76" s="185">
        <v>5901</v>
      </c>
      <c r="F76" s="185">
        <v>3606</v>
      </c>
      <c r="G76" s="184"/>
      <c r="H76" s="184"/>
      <c r="I76" s="185"/>
      <c r="J76" s="185">
        <v>163</v>
      </c>
      <c r="K76" s="185"/>
      <c r="L76" s="185"/>
      <c r="M76" s="185"/>
      <c r="N76" s="185"/>
      <c r="O76" s="185">
        <v>983</v>
      </c>
      <c r="P76" s="185">
        <v>4879</v>
      </c>
      <c r="Q76" s="185">
        <v>786</v>
      </c>
      <c r="R76" s="185">
        <v>162</v>
      </c>
      <c r="S76" s="185">
        <v>1487</v>
      </c>
      <c r="T76" s="185">
        <v>247</v>
      </c>
      <c r="U76" s="185">
        <v>1900</v>
      </c>
      <c r="V76" s="185">
        <v>86</v>
      </c>
      <c r="W76" s="185"/>
      <c r="X76" s="185">
        <v>482</v>
      </c>
      <c r="Y76" s="185">
        <v>3965</v>
      </c>
      <c r="Z76" s="185"/>
      <c r="AA76" s="185">
        <v>559</v>
      </c>
      <c r="AB76" s="185">
        <v>961</v>
      </c>
      <c r="AC76" s="185">
        <v>917</v>
      </c>
      <c r="AD76" s="185"/>
      <c r="AE76" s="185">
        <v>1826</v>
      </c>
      <c r="AF76" s="185"/>
      <c r="AG76" s="185">
        <v>9020</v>
      </c>
      <c r="AH76" s="185"/>
      <c r="AI76" s="185"/>
      <c r="AJ76" s="185">
        <v>216</v>
      </c>
      <c r="AK76" s="185"/>
      <c r="AL76" s="185"/>
      <c r="AM76" s="185"/>
      <c r="AN76" s="185"/>
      <c r="AO76" s="185">
        <v>1973</v>
      </c>
      <c r="AP76" s="185"/>
      <c r="AQ76" s="185"/>
      <c r="AR76" s="185"/>
      <c r="AS76" s="185"/>
      <c r="AT76" s="185"/>
      <c r="AU76" s="185"/>
      <c r="AV76" s="185">
        <v>95</v>
      </c>
      <c r="AW76" s="185"/>
      <c r="AX76" s="185"/>
      <c r="AY76" s="185">
        <v>4839</v>
      </c>
      <c r="AZ76" s="185"/>
      <c r="BA76" s="185">
        <v>371</v>
      </c>
      <c r="BB76" s="185"/>
      <c r="BC76" s="185"/>
      <c r="BD76" s="185">
        <v>1605</v>
      </c>
      <c r="BE76" s="185">
        <v>29406</v>
      </c>
      <c r="BF76" s="185">
        <v>399</v>
      </c>
      <c r="BG76" s="185">
        <v>167</v>
      </c>
      <c r="BH76" s="185"/>
      <c r="BI76" s="185"/>
      <c r="BJ76" s="185"/>
      <c r="BK76" s="185"/>
      <c r="BL76" s="185">
        <v>827</v>
      </c>
      <c r="BM76" s="185"/>
      <c r="BN76" s="185">
        <v>3513</v>
      </c>
      <c r="BO76" s="185"/>
      <c r="BP76" s="185"/>
      <c r="BQ76" s="185"/>
      <c r="BR76" s="185"/>
      <c r="BS76" s="185"/>
      <c r="BT76" s="185"/>
      <c r="BU76" s="185"/>
      <c r="BV76" s="185">
        <v>1851</v>
      </c>
      <c r="BW76" s="185">
        <v>548</v>
      </c>
      <c r="BX76" s="185">
        <v>921</v>
      </c>
      <c r="BY76" s="185">
        <v>299</v>
      </c>
      <c r="BZ76" s="185"/>
      <c r="CA76" s="185"/>
      <c r="CB76" s="185"/>
      <c r="CC76" s="185">
        <v>704</v>
      </c>
      <c r="CD76" s="252" t="s">
        <v>221</v>
      </c>
      <c r="CE76" s="195">
        <f t="shared" si="8"/>
        <v>89368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f>C59*2.8</f>
        <v>4013.3239999999996</v>
      </c>
      <c r="D77" s="184"/>
      <c r="E77" s="184">
        <f>E59*2.8</f>
        <v>12414.528</v>
      </c>
      <c r="F77" s="184">
        <f>F59*2.8</f>
        <v>687.03599999999994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16863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33977.887999999999</v>
      </c>
      <c r="CF77" s="195">
        <f>AY59-CE77</f>
        <v>41916.112000000001</v>
      </c>
    </row>
    <row r="78" spans="1:84" ht="12.65" customHeight="1" x14ac:dyDescent="0.35">
      <c r="A78" s="171" t="s">
        <v>250</v>
      </c>
      <c r="B78" s="175"/>
      <c r="C78" s="184">
        <f>24375.71*(C76/48735)</f>
        <v>1852.6239835846925</v>
      </c>
      <c r="D78" s="184"/>
      <c r="E78" s="184">
        <f>24375.71*(E76/48735)</f>
        <v>2951.4940947983991</v>
      </c>
      <c r="F78" s="184">
        <f>24375.71*(F76/48735)</f>
        <v>1803.6074742997846</v>
      </c>
      <c r="G78" s="184"/>
      <c r="H78" s="184"/>
      <c r="I78" s="184"/>
      <c r="J78" s="184">
        <f>24375.71*(J76/48735)</f>
        <v>81.527459320816661</v>
      </c>
      <c r="K78" s="184"/>
      <c r="L78" s="184"/>
      <c r="M78" s="184"/>
      <c r="N78" s="184"/>
      <c r="O78" s="184">
        <f t="shared" ref="O78:V78" si="10">24375.71*(O76/48735)</f>
        <v>491.66559823535448</v>
      </c>
      <c r="P78" s="184">
        <f t="shared" si="10"/>
        <v>2440.3219265414996</v>
      </c>
      <c r="Q78" s="184">
        <f t="shared" si="10"/>
        <v>393.13241120344725</v>
      </c>
      <c r="R78" s="184">
        <f t="shared" si="10"/>
        <v>81.027290858725749</v>
      </c>
      <c r="S78" s="184">
        <f t="shared" si="10"/>
        <v>743.7505031291679</v>
      </c>
      <c r="T78" s="184">
        <f t="shared" si="10"/>
        <v>123.54161013645225</v>
      </c>
      <c r="U78" s="184">
        <f t="shared" si="10"/>
        <v>950.32007797270944</v>
      </c>
      <c r="V78" s="184">
        <f t="shared" si="10"/>
        <v>43.014487739817383</v>
      </c>
      <c r="W78" s="184"/>
      <c r="X78" s="184">
        <f>24375.71*(X76/48735)</f>
        <v>241.0811987278137</v>
      </c>
      <c r="Y78" s="184">
        <f>24375.71*(Y76/48735)</f>
        <v>1983.1679521904175</v>
      </c>
      <c r="Z78" s="184"/>
      <c r="AA78" s="184">
        <f>24375.71*(AA76/48735)</f>
        <v>279.59417030881292</v>
      </c>
      <c r="AB78" s="184">
        <f>24375.71*(AB76/48735)</f>
        <v>480.66189206935468</v>
      </c>
      <c r="AC78" s="184">
        <f>24375.71*(AC76/48735)</f>
        <v>458.65447973735508</v>
      </c>
      <c r="AD78" s="184"/>
      <c r="AE78" s="184">
        <f>24375.71*(AE76/48735)</f>
        <v>913.30761177798286</v>
      </c>
      <c r="AF78" s="184"/>
      <c r="AG78" s="184">
        <f>24375.71*(AG76/48735)</f>
        <v>4511.5195280599155</v>
      </c>
      <c r="AH78" s="184"/>
      <c r="AI78" s="184"/>
      <c r="AJ78" s="184">
        <f>24375.71*(AJ76/48735)</f>
        <v>108.03638781163436</v>
      </c>
      <c r="AK78" s="184"/>
      <c r="AL78" s="184"/>
      <c r="AM78" s="184"/>
      <c r="AN78" s="184"/>
      <c r="AO78" s="184">
        <f>24375.71*(AO76/48735)</f>
        <v>986.83237570534527</v>
      </c>
      <c r="AP78" s="184"/>
      <c r="AQ78" s="184"/>
      <c r="AR78" s="184"/>
      <c r="AS78" s="184"/>
      <c r="AT78" s="184"/>
      <c r="AU78" s="184"/>
      <c r="AV78" s="184">
        <f>24375.71*(AV76/48735)</f>
        <v>47.516003898635475</v>
      </c>
      <c r="AW78" s="184"/>
      <c r="AX78" s="252" t="s">
        <v>221</v>
      </c>
      <c r="AY78" s="252" t="s">
        <v>221</v>
      </c>
      <c r="AZ78" s="252" t="s">
        <v>221</v>
      </c>
      <c r="BA78" s="184">
        <f>24375.71*(BA76/48735)</f>
        <v>185.56249943572379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/>
      <c r="BL78" s="184">
        <f>24375.71*(BL76/48735)</f>
        <v>413.63931814917413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f>24375.71*(BV76/48735)</f>
        <v>925.81182333025549</v>
      </c>
      <c r="BW78" s="184">
        <f>24375.71*(BW76/48735)</f>
        <v>274.09231722581302</v>
      </c>
      <c r="BX78" s="184">
        <f>24375.71*(BX76/48735)</f>
        <v>460.65515358571866</v>
      </c>
      <c r="BY78" s="184">
        <f>24375.71*(BY76/48735)</f>
        <v>149.550370165179</v>
      </c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24375.709999999992</v>
      </c>
      <c r="CF78" s="195"/>
    </row>
    <row r="79" spans="1:84" ht="12.65" customHeight="1" x14ac:dyDescent="0.35">
      <c r="A79" s="171" t="s">
        <v>251</v>
      </c>
      <c r="B79" s="175"/>
      <c r="C79" s="225">
        <v>19950</v>
      </c>
      <c r="D79" s="225"/>
      <c r="E79" s="184">
        <v>59083</v>
      </c>
      <c r="F79" s="184">
        <v>10268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34498</v>
      </c>
      <c r="Q79" s="184">
        <v>17486</v>
      </c>
      <c r="R79" s="184"/>
      <c r="S79" s="184">
        <v>1878</v>
      </c>
      <c r="T79" s="184"/>
      <c r="U79" s="184">
        <v>94</v>
      </c>
      <c r="V79" s="184"/>
      <c r="W79" s="184">
        <v>3209</v>
      </c>
      <c r="X79" s="184"/>
      <c r="Y79" s="184">
        <v>28859</v>
      </c>
      <c r="Z79" s="184"/>
      <c r="AA79" s="184"/>
      <c r="AB79" s="184">
        <v>232</v>
      </c>
      <c r="AC79" s="184">
        <v>924</v>
      </c>
      <c r="AD79" s="184"/>
      <c r="AE79" s="184">
        <v>377</v>
      </c>
      <c r="AF79" s="184"/>
      <c r="AG79" s="184">
        <v>74441</v>
      </c>
      <c r="AH79" s="184"/>
      <c r="AI79" s="184"/>
      <c r="AJ79" s="184"/>
      <c r="AK79" s="184"/>
      <c r="AL79" s="184"/>
      <c r="AM79" s="184"/>
      <c r="AN79" s="184"/>
      <c r="AO79" s="184"/>
      <c r="AP79" s="184">
        <v>3106</v>
      </c>
      <c r="AQ79" s="184"/>
      <c r="AR79" s="184"/>
      <c r="AS79" s="184"/>
      <c r="AT79" s="184"/>
      <c r="AU79" s="184"/>
      <c r="AV79" s="184">
        <v>2824.1400000000003</v>
      </c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257229.14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8.7799999999999994</v>
      </c>
      <c r="D80" s="187"/>
      <c r="E80" s="187">
        <v>20.86</v>
      </c>
      <c r="F80" s="187">
        <v>9.69</v>
      </c>
      <c r="G80" s="187"/>
      <c r="H80" s="187"/>
      <c r="I80" s="187"/>
      <c r="J80" s="187"/>
      <c r="K80" s="187"/>
      <c r="L80" s="187"/>
      <c r="M80" s="187"/>
      <c r="N80" s="187"/>
      <c r="O80" s="187">
        <v>0.01</v>
      </c>
      <c r="P80" s="187">
        <v>4.55</v>
      </c>
      <c r="Q80" s="187">
        <v>7.34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>
        <v>0.02</v>
      </c>
      <c r="AD80" s="187"/>
      <c r="AE80" s="187"/>
      <c r="AF80" s="187"/>
      <c r="AG80" s="187">
        <v>21.75</v>
      </c>
      <c r="AH80" s="187"/>
      <c r="AI80" s="187"/>
      <c r="AJ80" s="187"/>
      <c r="AK80" s="187"/>
      <c r="AL80" s="187">
        <v>0.01</v>
      </c>
      <c r="AM80" s="187"/>
      <c r="AN80" s="187"/>
      <c r="AO80" s="187"/>
      <c r="AP80" s="187">
        <v>4.7699999999999996</v>
      </c>
      <c r="AQ80" s="187"/>
      <c r="AR80" s="187"/>
      <c r="AS80" s="187"/>
      <c r="AT80" s="187"/>
      <c r="AU80" s="187"/>
      <c r="AV80" s="187">
        <v>5.87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83.65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1279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1269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1271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 t="s">
        <v>1277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1328</v>
      </c>
      <c r="D111" s="174">
        <v>5147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127</v>
      </c>
      <c r="D114" s="174">
        <v>193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38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48</v>
      </c>
    </row>
    <row r="128" spans="1:5" ht="12.65" customHeight="1" x14ac:dyDescent="0.35">
      <c r="A128" s="173" t="s">
        <v>292</v>
      </c>
      <c r="B128" s="172" t="s">
        <v>256</v>
      </c>
      <c r="C128" s="189">
        <v>48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328+295</f>
        <v>623</v>
      </c>
      <c r="C138" s="189">
        <f>79+328</f>
        <v>407</v>
      </c>
      <c r="D138" s="174">
        <f>(C111+C114)-B138-C138</f>
        <v>425</v>
      </c>
      <c r="E138" s="175">
        <f>SUM(B138:D138)</f>
        <v>1455</v>
      </c>
    </row>
    <row r="139" spans="1:6" ht="12.65" customHeight="1" x14ac:dyDescent="0.35">
      <c r="A139" s="173" t="s">
        <v>215</v>
      </c>
      <c r="B139" s="174">
        <v>2828</v>
      </c>
      <c r="C139" s="189">
        <v>1229</v>
      </c>
      <c r="D139" s="174">
        <f>(D111+D114)-C139-B139</f>
        <v>1283</v>
      </c>
      <c r="E139" s="175">
        <f>SUM(B139:D139)</f>
        <v>5340</v>
      </c>
    </row>
    <row r="140" spans="1:6" ht="12.65" customHeight="1" x14ac:dyDescent="0.35">
      <c r="A140" s="173" t="s">
        <v>298</v>
      </c>
      <c r="B140" s="174">
        <v>26911</v>
      </c>
      <c r="C140" s="174">
        <v>19739</v>
      </c>
      <c r="D140" s="174">
        <v>31857</v>
      </c>
      <c r="E140" s="175">
        <f>SUM(B140:D140)</f>
        <v>78507</v>
      </c>
    </row>
    <row r="141" spans="1:6" ht="12.65" customHeight="1" x14ac:dyDescent="0.35">
      <c r="A141" s="173" t="s">
        <v>245</v>
      </c>
      <c r="B141" s="174">
        <v>30141807</v>
      </c>
      <c r="C141" s="189">
        <v>12300964</v>
      </c>
      <c r="D141" s="174">
        <v>11189341</v>
      </c>
      <c r="E141" s="175">
        <f>SUM(B141:D141)</f>
        <v>53632112</v>
      </c>
      <c r="F141" s="199"/>
    </row>
    <row r="142" spans="1:6" ht="12.65" customHeight="1" x14ac:dyDescent="0.35">
      <c r="A142" s="173" t="s">
        <v>246</v>
      </c>
      <c r="B142" s="174">
        <v>43600640</v>
      </c>
      <c r="C142" s="189">
        <v>39586862</v>
      </c>
      <c r="D142" s="174">
        <v>60227439</v>
      </c>
      <c r="E142" s="175">
        <f>SUM(B142:D142)</f>
        <v>143414941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1670879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97762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51368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2075011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38738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1025413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232756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5191927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577093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113561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690654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27012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524789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551801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13905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13905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/>
      <c r="C195" s="189"/>
      <c r="D195" s="174"/>
      <c r="E195" s="175">
        <f t="shared" ref="E195:E203" si="11">SUM(B195:C195)-D195</f>
        <v>0</v>
      </c>
    </row>
    <row r="196" spans="1:8" ht="12.65" customHeight="1" x14ac:dyDescent="0.35">
      <c r="A196" s="173" t="s">
        <v>333</v>
      </c>
      <c r="B196" s="174">
        <v>20184</v>
      </c>
      <c r="C196" s="189"/>
      <c r="D196" s="174"/>
      <c r="E196" s="175">
        <f t="shared" si="11"/>
        <v>20184</v>
      </c>
    </row>
    <row r="197" spans="1:8" ht="12.65" customHeight="1" x14ac:dyDescent="0.35">
      <c r="A197" s="173" t="s">
        <v>334</v>
      </c>
      <c r="B197" s="174">
        <v>67248.91</v>
      </c>
      <c r="C197" s="189">
        <v>122620.64</v>
      </c>
      <c r="D197" s="174"/>
      <c r="E197" s="175">
        <f t="shared" si="11"/>
        <v>189869.55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1"/>
        <v>0</v>
      </c>
    </row>
    <row r="199" spans="1:8" ht="12.65" customHeight="1" x14ac:dyDescent="0.35">
      <c r="A199" s="173" t="s">
        <v>336</v>
      </c>
      <c r="B199" s="174">
        <v>165705</v>
      </c>
      <c r="C199" s="189">
        <v>222486</v>
      </c>
      <c r="D199" s="174"/>
      <c r="E199" s="175">
        <f t="shared" si="11"/>
        <v>388191</v>
      </c>
    </row>
    <row r="200" spans="1:8" ht="12.65" customHeight="1" x14ac:dyDescent="0.35">
      <c r="A200" s="173" t="s">
        <v>337</v>
      </c>
      <c r="B200" s="174">
        <v>5186534.58</v>
      </c>
      <c r="C200" s="189">
        <v>1917499.66</v>
      </c>
      <c r="D200" s="174"/>
      <c r="E200" s="175">
        <f t="shared" si="11"/>
        <v>7104034.2400000002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1"/>
        <v>0</v>
      </c>
    </row>
    <row r="202" spans="1:8" ht="12.65" customHeight="1" x14ac:dyDescent="0.35">
      <c r="A202" s="173" t="s">
        <v>339</v>
      </c>
      <c r="B202" s="174">
        <v>199707</v>
      </c>
      <c r="C202" s="189"/>
      <c r="D202" s="174"/>
      <c r="E202" s="175">
        <f t="shared" si="11"/>
        <v>199707</v>
      </c>
    </row>
    <row r="203" spans="1:8" ht="12.65" customHeight="1" x14ac:dyDescent="0.35">
      <c r="A203" s="173" t="s">
        <v>340</v>
      </c>
      <c r="B203" s="174"/>
      <c r="C203" s="189">
        <v>94693</v>
      </c>
      <c r="D203" s="174">
        <v>53300</v>
      </c>
      <c r="E203" s="175">
        <f t="shared" si="11"/>
        <v>41393</v>
      </c>
    </row>
    <row r="204" spans="1:8" ht="12.65" customHeight="1" x14ac:dyDescent="0.35">
      <c r="A204" s="173" t="s">
        <v>203</v>
      </c>
      <c r="B204" s="175">
        <f>SUM(B195:B203)</f>
        <v>5639379.4900000002</v>
      </c>
      <c r="C204" s="191">
        <f>SUM(C195:C203)</f>
        <v>2357299.2999999998</v>
      </c>
      <c r="D204" s="175">
        <f>SUM(D195:D203)</f>
        <v>53300</v>
      </c>
      <c r="E204" s="175">
        <f>SUM(E195:E203)</f>
        <v>7943378.79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4373.09</v>
      </c>
      <c r="C209" s="189">
        <v>1345.57</v>
      </c>
      <c r="D209" s="174"/>
      <c r="E209" s="175">
        <f t="shared" ref="E209:E216" si="12">SUM(B209:C209)-D209</f>
        <v>5718.66</v>
      </c>
      <c r="H209" s="262"/>
    </row>
    <row r="210" spans="1:8" ht="12.65" customHeight="1" x14ac:dyDescent="0.35">
      <c r="A210" s="173" t="s">
        <v>334</v>
      </c>
      <c r="B210" s="174">
        <v>12182.37</v>
      </c>
      <c r="C210" s="189">
        <v>7287.7899999999991</v>
      </c>
      <c r="D210" s="174"/>
      <c r="E210" s="175">
        <f t="shared" si="12"/>
        <v>19470.16</v>
      </c>
      <c r="H210" s="262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2"/>
        <v>0</v>
      </c>
      <c r="H211" s="262"/>
    </row>
    <row r="212" spans="1:8" ht="12.65" customHeight="1" x14ac:dyDescent="0.35">
      <c r="A212" s="173" t="s">
        <v>336</v>
      </c>
      <c r="B212" s="174">
        <v>26917.99</v>
      </c>
      <c r="C212" s="189">
        <v>21231.200000000001</v>
      </c>
      <c r="D212" s="174"/>
      <c r="E212" s="175">
        <f t="shared" si="12"/>
        <v>48149.19</v>
      </c>
      <c r="H212" s="262"/>
    </row>
    <row r="213" spans="1:8" ht="12.65" customHeight="1" x14ac:dyDescent="0.35">
      <c r="A213" s="173" t="s">
        <v>337</v>
      </c>
      <c r="B213" s="174">
        <v>1499432.54</v>
      </c>
      <c r="C213" s="189">
        <v>1025841.2699999999</v>
      </c>
      <c r="D213" s="174"/>
      <c r="E213" s="175">
        <f t="shared" si="12"/>
        <v>2525273.81</v>
      </c>
      <c r="H213" s="262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2"/>
        <v>0</v>
      </c>
      <c r="H214" s="262"/>
    </row>
    <row r="215" spans="1:8" ht="12.65" customHeight="1" x14ac:dyDescent="0.35">
      <c r="A215" s="173" t="s">
        <v>339</v>
      </c>
      <c r="B215" s="174">
        <v>27447.31</v>
      </c>
      <c r="C215" s="189">
        <v>35703.32</v>
      </c>
      <c r="D215" s="174"/>
      <c r="E215" s="175">
        <f t="shared" si="12"/>
        <v>63150.630000000005</v>
      </c>
      <c r="H215" s="262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2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1570353.3</v>
      </c>
      <c r="C217" s="191">
        <f>SUM(C208:C216)</f>
        <v>1091409.1499999999</v>
      </c>
      <c r="D217" s="175">
        <f>SUM(D208:D216)</f>
        <v>0</v>
      </c>
      <c r="E217" s="175">
        <f>SUM(E208:E216)</f>
        <v>2661762.4500000002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v>4911199</v>
      </c>
      <c r="D221" s="172">
        <f>C221</f>
        <v>4911199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54618033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42880430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1924883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5923202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27338702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-42731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132642519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858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334662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1318184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1652846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139206564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v>-2909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10794168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26409142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19856307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129941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1359625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18833660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15252330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15252330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20184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189870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388191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7104034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199707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41393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7943379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2661763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5281616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39367606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270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205391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2190121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156683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SUM(C305:C313)</f>
        <v>2552195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156683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156683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156683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36815411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39367606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39367606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53632112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143414941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197047053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4911199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132642519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1652846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139206564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57840489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964986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964986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58805475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23605780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5191927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2782616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7313174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847107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5385375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1091409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690654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551801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13905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211538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47685286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11120189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3611783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14731972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1269128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16001100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CASCADE VALLEY HOSPITAL   H-0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1328</v>
      </c>
      <c r="C414" s="194">
        <f>E138</f>
        <v>1455</v>
      </c>
      <c r="D414" s="179"/>
    </row>
    <row r="415" spans="1:5" ht="12.65" customHeight="1" x14ac:dyDescent="0.35">
      <c r="A415" s="179" t="s">
        <v>464</v>
      </c>
      <c r="B415" s="179">
        <f>D111</f>
        <v>5147</v>
      </c>
      <c r="C415" s="179">
        <f>E139</f>
        <v>5340</v>
      </c>
      <c r="D415" s="194">
        <f>SUM(C59:H59)+N59</f>
        <v>6112.46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127</v>
      </c>
    </row>
    <row r="424" spans="1:7" ht="12.65" customHeight="1" x14ac:dyDescent="0.35">
      <c r="A424" s="179" t="s">
        <v>1244</v>
      </c>
      <c r="B424" s="179">
        <f>D114</f>
        <v>193</v>
      </c>
      <c r="D424" s="179">
        <f>J59</f>
        <v>193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23605780</v>
      </c>
      <c r="C427" s="179">
        <f t="shared" ref="C427:C434" si="14">CE61</f>
        <v>23605780</v>
      </c>
      <c r="D427" s="179"/>
    </row>
    <row r="428" spans="1:7" ht="12.65" customHeight="1" x14ac:dyDescent="0.35">
      <c r="A428" s="179" t="s">
        <v>3</v>
      </c>
      <c r="B428" s="179">
        <f t="shared" si="13"/>
        <v>5191927</v>
      </c>
      <c r="C428" s="179">
        <f t="shared" si="14"/>
        <v>5191929</v>
      </c>
      <c r="D428" s="179">
        <f>D173</f>
        <v>5191927</v>
      </c>
    </row>
    <row r="429" spans="1:7" ht="12.65" customHeight="1" x14ac:dyDescent="0.35">
      <c r="A429" s="179" t="s">
        <v>236</v>
      </c>
      <c r="B429" s="179">
        <f t="shared" si="13"/>
        <v>2782616</v>
      </c>
      <c r="C429" s="179">
        <f t="shared" si="14"/>
        <v>2782616</v>
      </c>
      <c r="D429" s="179"/>
    </row>
    <row r="430" spans="1:7" ht="12.65" customHeight="1" x14ac:dyDescent="0.35">
      <c r="A430" s="179" t="s">
        <v>237</v>
      </c>
      <c r="B430" s="179">
        <f t="shared" si="13"/>
        <v>7313174</v>
      </c>
      <c r="C430" s="179">
        <f t="shared" si="14"/>
        <v>7313174</v>
      </c>
      <c r="D430" s="179"/>
    </row>
    <row r="431" spans="1:7" ht="12.65" customHeight="1" x14ac:dyDescent="0.35">
      <c r="A431" s="179" t="s">
        <v>444</v>
      </c>
      <c r="B431" s="179">
        <f t="shared" si="13"/>
        <v>847107</v>
      </c>
      <c r="C431" s="179">
        <f t="shared" si="14"/>
        <v>847107</v>
      </c>
      <c r="D431" s="179"/>
    </row>
    <row r="432" spans="1:7" ht="12.65" customHeight="1" x14ac:dyDescent="0.35">
      <c r="A432" s="179" t="s">
        <v>445</v>
      </c>
      <c r="B432" s="179">
        <f t="shared" si="13"/>
        <v>5385375</v>
      </c>
      <c r="C432" s="179">
        <f t="shared" si="14"/>
        <v>5385375</v>
      </c>
      <c r="D432" s="179"/>
    </row>
    <row r="433" spans="1:7" ht="12.65" customHeight="1" x14ac:dyDescent="0.35">
      <c r="A433" s="179" t="s">
        <v>6</v>
      </c>
      <c r="B433" s="179">
        <f t="shared" si="13"/>
        <v>1091409</v>
      </c>
      <c r="C433" s="179">
        <f t="shared" si="14"/>
        <v>1091408</v>
      </c>
      <c r="D433" s="179">
        <f>C217</f>
        <v>1091409.1499999999</v>
      </c>
    </row>
    <row r="434" spans="1:7" ht="12.65" customHeight="1" x14ac:dyDescent="0.35">
      <c r="A434" s="179" t="s">
        <v>474</v>
      </c>
      <c r="B434" s="179">
        <f t="shared" si="13"/>
        <v>690654</v>
      </c>
      <c r="C434" s="179">
        <f t="shared" si="14"/>
        <v>690654</v>
      </c>
      <c r="D434" s="179">
        <f>D177</f>
        <v>690654</v>
      </c>
    </row>
    <row r="435" spans="1:7" ht="12.65" customHeight="1" x14ac:dyDescent="0.35">
      <c r="A435" s="179" t="s">
        <v>447</v>
      </c>
      <c r="B435" s="179">
        <f t="shared" si="13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3"/>
        <v>551801</v>
      </c>
      <c r="C436" s="179"/>
      <c r="D436" s="179">
        <f>D186</f>
        <v>551801</v>
      </c>
    </row>
    <row r="437" spans="1:7" ht="12.65" customHeight="1" x14ac:dyDescent="0.35">
      <c r="A437" s="194" t="s">
        <v>449</v>
      </c>
      <c r="B437" s="194">
        <f t="shared" si="13"/>
        <v>13905</v>
      </c>
      <c r="C437" s="194"/>
      <c r="D437" s="194">
        <f>D190</f>
        <v>13905</v>
      </c>
    </row>
    <row r="438" spans="1:7" ht="12.65" customHeight="1" x14ac:dyDescent="0.35">
      <c r="A438" s="194" t="s">
        <v>476</v>
      </c>
      <c r="B438" s="194">
        <f>C386+C387+C388</f>
        <v>565706</v>
      </c>
      <c r="C438" s="194">
        <f>CD69</f>
        <v>0</v>
      </c>
      <c r="D438" s="194">
        <f>D181+D186+D190</f>
        <v>565706</v>
      </c>
    </row>
    <row r="439" spans="1:7" ht="12.65" customHeight="1" x14ac:dyDescent="0.35">
      <c r="A439" s="179" t="s">
        <v>451</v>
      </c>
      <c r="B439" s="194">
        <f>C389</f>
        <v>211538</v>
      </c>
      <c r="C439" s="194">
        <f>SUM(C69:CC69)</f>
        <v>211538</v>
      </c>
      <c r="D439" s="179"/>
    </row>
    <row r="440" spans="1:7" ht="12.65" customHeight="1" x14ac:dyDescent="0.35">
      <c r="A440" s="179" t="s">
        <v>477</v>
      </c>
      <c r="B440" s="194">
        <f>B438+B439</f>
        <v>777244</v>
      </c>
      <c r="C440" s="194">
        <f>CE69</f>
        <v>211538</v>
      </c>
      <c r="D440" s="179"/>
    </row>
    <row r="441" spans="1:7" ht="12.65" customHeight="1" x14ac:dyDescent="0.35">
      <c r="A441" s="179" t="s">
        <v>478</v>
      </c>
      <c r="B441" s="179">
        <f>D390</f>
        <v>47685286</v>
      </c>
      <c r="C441" s="179">
        <f>SUM(C427:C437)+C440</f>
        <v>47119581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4911199</v>
      </c>
      <c r="C444" s="179">
        <f>C363</f>
        <v>4911199</v>
      </c>
      <c r="D444" s="179"/>
    </row>
    <row r="445" spans="1:7" ht="12.65" customHeight="1" x14ac:dyDescent="0.35">
      <c r="A445" s="179" t="s">
        <v>343</v>
      </c>
      <c r="B445" s="179">
        <f>D229</f>
        <v>132642519</v>
      </c>
      <c r="C445" s="179">
        <f>C364</f>
        <v>132642519</v>
      </c>
      <c r="D445" s="179"/>
    </row>
    <row r="446" spans="1:7" ht="12.65" customHeight="1" x14ac:dyDescent="0.35">
      <c r="A446" s="179" t="s">
        <v>351</v>
      </c>
      <c r="B446" s="179">
        <f>D236</f>
        <v>1652846</v>
      </c>
      <c r="C446" s="179">
        <f>C365</f>
        <v>1652846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139206564</v>
      </c>
      <c r="C448" s="179">
        <f>D367</f>
        <v>139206564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858</v>
      </c>
    </row>
    <row r="454" spans="1:7" ht="12.65" customHeight="1" x14ac:dyDescent="0.35">
      <c r="A454" s="179" t="s">
        <v>168</v>
      </c>
      <c r="B454" s="179">
        <f>C233</f>
        <v>334662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1318184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964986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53632112</v>
      </c>
      <c r="C463" s="194">
        <f>CE73</f>
        <v>53632112</v>
      </c>
      <c r="D463" s="194">
        <f>E141+E147+E153</f>
        <v>53632112</v>
      </c>
    </row>
    <row r="464" spans="1:7" ht="12.65" customHeight="1" x14ac:dyDescent="0.35">
      <c r="A464" s="179" t="s">
        <v>246</v>
      </c>
      <c r="B464" s="194">
        <f>C360</f>
        <v>143414941</v>
      </c>
      <c r="C464" s="194">
        <f>CE74</f>
        <v>143414941</v>
      </c>
      <c r="D464" s="194">
        <f>E142+E148+E154</f>
        <v>143414941</v>
      </c>
    </row>
    <row r="465" spans="1:7" ht="12.65" customHeight="1" x14ac:dyDescent="0.35">
      <c r="A465" s="179" t="s">
        <v>247</v>
      </c>
      <c r="B465" s="194">
        <f>D361</f>
        <v>197047053</v>
      </c>
      <c r="C465" s="194">
        <f>CE75</f>
        <v>197047053</v>
      </c>
      <c r="D465" s="194">
        <f>D463+D464</f>
        <v>197047053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5"/>
        <v>20184</v>
      </c>
      <c r="C469" s="179">
        <f>E196</f>
        <v>20184</v>
      </c>
      <c r="D469" s="179"/>
    </row>
    <row r="470" spans="1:7" ht="12.65" customHeight="1" x14ac:dyDescent="0.35">
      <c r="A470" s="179" t="s">
        <v>334</v>
      </c>
      <c r="B470" s="179">
        <f t="shared" si="15"/>
        <v>189870</v>
      </c>
      <c r="C470" s="179">
        <f>E197</f>
        <v>189869.55</v>
      </c>
      <c r="D470" s="179"/>
    </row>
    <row r="471" spans="1:7" ht="12.65" customHeight="1" x14ac:dyDescent="0.3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5"/>
        <v>388191</v>
      </c>
      <c r="C472" s="179">
        <f>E199</f>
        <v>388191</v>
      </c>
      <c r="D472" s="179"/>
    </row>
    <row r="473" spans="1:7" ht="12.65" customHeight="1" x14ac:dyDescent="0.35">
      <c r="A473" s="179" t="s">
        <v>495</v>
      </c>
      <c r="B473" s="179">
        <f t="shared" si="15"/>
        <v>7104034</v>
      </c>
      <c r="C473" s="179">
        <f>SUM(E200:E201)</f>
        <v>7104034.2400000002</v>
      </c>
      <c r="D473" s="179"/>
    </row>
    <row r="474" spans="1:7" ht="12.65" customHeight="1" x14ac:dyDescent="0.35">
      <c r="A474" s="179" t="s">
        <v>339</v>
      </c>
      <c r="B474" s="179">
        <f t="shared" si="15"/>
        <v>199707</v>
      </c>
      <c r="C474" s="179">
        <f>E202</f>
        <v>199707</v>
      </c>
      <c r="D474" s="179"/>
    </row>
    <row r="475" spans="1:7" ht="12.65" customHeight="1" x14ac:dyDescent="0.35">
      <c r="A475" s="179" t="s">
        <v>340</v>
      </c>
      <c r="B475" s="179">
        <f t="shared" si="15"/>
        <v>41393</v>
      </c>
      <c r="C475" s="179">
        <f>E203</f>
        <v>41393</v>
      </c>
      <c r="D475" s="179"/>
    </row>
    <row r="476" spans="1:7" ht="12.65" customHeight="1" x14ac:dyDescent="0.35">
      <c r="A476" s="179" t="s">
        <v>203</v>
      </c>
      <c r="B476" s="179">
        <f>D275</f>
        <v>7943379</v>
      </c>
      <c r="C476" s="179">
        <f>E204</f>
        <v>7943378.79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2661763</v>
      </c>
      <c r="C478" s="179">
        <f>E217</f>
        <v>2661762.4500000002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39367606</v>
      </c>
    </row>
    <row r="482" spans="1:12" ht="12.65" customHeight="1" x14ac:dyDescent="0.35">
      <c r="A482" s="180" t="s">
        <v>499</v>
      </c>
      <c r="C482" s="180">
        <f>D339</f>
        <v>39367606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106</v>
      </c>
      <c r="B493" s="264" t="str">
        <f>RIGHT('Prior Year'!C82,4)</f>
        <v>2019</v>
      </c>
      <c r="C493" s="264" t="str">
        <f>RIGHT(C82,4)</f>
        <v>2020</v>
      </c>
      <c r="D493" s="264" t="str">
        <f>RIGHT('Prior Year'!C82,4)</f>
        <v>2019</v>
      </c>
      <c r="E493" s="264" t="str">
        <f>RIGHT(C82,4)</f>
        <v>2020</v>
      </c>
      <c r="F493" s="264" t="str">
        <f>RIGHT('Prior Year'!C82,4)</f>
        <v>2019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Year'!C71</f>
        <v>1551679</v>
      </c>
      <c r="C496" s="243">
        <f>C71</f>
        <v>1739505</v>
      </c>
      <c r="D496" s="243">
        <f>'Prior Year'!C59</f>
        <v>1463</v>
      </c>
      <c r="E496" s="180">
        <f>C59</f>
        <v>1433.33</v>
      </c>
      <c r="F496" s="266">
        <f t="shared" ref="F496:G511" si="16">IF(B496=0,"",IF(D496=0,"",B496/D496))</f>
        <v>1060.6144907723856</v>
      </c>
      <c r="G496" s="267">
        <f t="shared" si="16"/>
        <v>1213.610961885958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Year'!D71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6"/>
        <v/>
      </c>
      <c r="G497" s="266" t="str">
        <f t="shared" si="16"/>
        <v/>
      </c>
      <c r="H497" s="268" t="str">
        <f t="shared" ref="H497:H550" si="17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Year'!E71</f>
        <v>4340989.54</v>
      </c>
      <c r="C498" s="243">
        <f>E71</f>
        <v>5663814</v>
      </c>
      <c r="D498" s="243">
        <f>'Prior Year'!E59</f>
        <v>3939</v>
      </c>
      <c r="E498" s="180">
        <f>E59</f>
        <v>4433.76</v>
      </c>
      <c r="F498" s="266">
        <f t="shared" si="16"/>
        <v>1102.0537039857832</v>
      </c>
      <c r="G498" s="266">
        <f t="shared" si="16"/>
        <v>1277.4290895312331</v>
      </c>
      <c r="H498" s="268" t="str">
        <f t="shared" si="17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Year'!F71</f>
        <v>1817347.07</v>
      </c>
      <c r="C499" s="243">
        <f>F71</f>
        <v>1936686</v>
      </c>
      <c r="D499" s="243">
        <f>'Prior Year'!F59</f>
        <v>276</v>
      </c>
      <c r="E499" s="180">
        <f>F59</f>
        <v>245.37</v>
      </c>
      <c r="F499" s="266">
        <f t="shared" si="16"/>
        <v>6584.5908333333336</v>
      </c>
      <c r="G499" s="266">
        <f t="shared" si="16"/>
        <v>7892.9208949749354</v>
      </c>
      <c r="H499" s="268" t="str">
        <f t="shared" si="17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Year'!G71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6"/>
        <v/>
      </c>
      <c r="G500" s="266" t="str">
        <f t="shared" si="16"/>
        <v/>
      </c>
      <c r="H500" s="268" t="str">
        <f t="shared" si="17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Year'!H71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6"/>
        <v/>
      </c>
      <c r="G501" s="266" t="str">
        <f t="shared" si="16"/>
        <v/>
      </c>
      <c r="H501" s="268" t="str">
        <f t="shared" si="17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Year'!I71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6"/>
        <v/>
      </c>
      <c r="G502" s="266" t="str">
        <f t="shared" si="16"/>
        <v/>
      </c>
      <c r="H502" s="268" t="str">
        <f t="shared" si="17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Year'!J71</f>
        <v>9445.4599999999991</v>
      </c>
      <c r="C503" s="243">
        <f>J71</f>
        <v>6203</v>
      </c>
      <c r="D503" s="243">
        <f>'Prior Year'!J59</f>
        <v>282</v>
      </c>
      <c r="E503" s="180">
        <f>J59</f>
        <v>193</v>
      </c>
      <c r="F503" s="266">
        <f t="shared" si="16"/>
        <v>33.494539007092193</v>
      </c>
      <c r="G503" s="266">
        <f t="shared" si="16"/>
        <v>32.139896373056992</v>
      </c>
      <c r="H503" s="268" t="str">
        <f t="shared" si="17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Year'!K71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6"/>
        <v/>
      </c>
      <c r="G504" s="266" t="str">
        <f t="shared" si="16"/>
        <v/>
      </c>
      <c r="H504" s="268" t="str">
        <f t="shared" si="17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Year'!L71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6"/>
        <v/>
      </c>
      <c r="G505" s="266" t="str">
        <f t="shared" si="16"/>
        <v/>
      </c>
      <c r="H505" s="268" t="str">
        <f t="shared" si="17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Year'!M71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6"/>
        <v/>
      </c>
      <c r="G506" s="266" t="str">
        <f t="shared" si="16"/>
        <v/>
      </c>
      <c r="H506" s="268" t="str">
        <f t="shared" si="17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Year'!N71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6"/>
        <v/>
      </c>
      <c r="G507" s="266" t="str">
        <f t="shared" si="16"/>
        <v/>
      </c>
      <c r="H507" s="268" t="str">
        <f t="shared" si="17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Year'!O71</f>
        <v>52126</v>
      </c>
      <c r="C508" s="243">
        <f>O71</f>
        <v>51262</v>
      </c>
      <c r="D508" s="243">
        <f>'Prior Year'!O59</f>
        <v>143</v>
      </c>
      <c r="E508" s="180">
        <f>O59</f>
        <v>127</v>
      </c>
      <c r="F508" s="266">
        <f t="shared" si="16"/>
        <v>364.51748251748251</v>
      </c>
      <c r="G508" s="266">
        <f t="shared" si="16"/>
        <v>403.63779527559058</v>
      </c>
      <c r="H508" s="268" t="str">
        <f t="shared" si="17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Year'!P71</f>
        <v>4678963</v>
      </c>
      <c r="C509" s="243">
        <f>P71</f>
        <v>3832808</v>
      </c>
      <c r="D509" s="243">
        <f>'Prior Year'!P59</f>
        <v>160776</v>
      </c>
      <c r="E509" s="180">
        <f>P59</f>
        <v>156750</v>
      </c>
      <c r="F509" s="266">
        <f t="shared" si="16"/>
        <v>29.102372244613623</v>
      </c>
      <c r="G509" s="266">
        <f t="shared" si="16"/>
        <v>24.45172567783094</v>
      </c>
      <c r="H509" s="268" t="str">
        <f t="shared" si="17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Year'!Q71</f>
        <v>960792</v>
      </c>
      <c r="C510" s="243">
        <f>Q71</f>
        <v>1263064</v>
      </c>
      <c r="D510" s="243">
        <f>'Prior Year'!Q59</f>
        <v>69480</v>
      </c>
      <c r="E510" s="180">
        <f>Q59</f>
        <v>50295</v>
      </c>
      <c r="F510" s="266">
        <f t="shared" si="16"/>
        <v>13.82832469775475</v>
      </c>
      <c r="G510" s="266">
        <f t="shared" si="16"/>
        <v>25.11311263545084</v>
      </c>
      <c r="H510" s="268">
        <f t="shared" si="17"/>
        <v>0.81606327478905349</v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Year'!R71</f>
        <v>1158813</v>
      </c>
      <c r="C511" s="243">
        <f>R71</f>
        <v>1149622</v>
      </c>
      <c r="D511" s="243">
        <f>'Prior Year'!R59</f>
        <v>157393</v>
      </c>
      <c r="E511" s="180">
        <f>R59</f>
        <v>157766</v>
      </c>
      <c r="F511" s="266">
        <f t="shared" si="16"/>
        <v>7.3625447129160762</v>
      </c>
      <c r="G511" s="266">
        <f t="shared" si="16"/>
        <v>7.286880569958039</v>
      </c>
      <c r="H511" s="268" t="str">
        <f t="shared" si="17"/>
        <v/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Year'!S71</f>
        <v>411091</v>
      </c>
      <c r="C512" s="243">
        <f>S71</f>
        <v>418811</v>
      </c>
      <c r="D512" s="181" t="s">
        <v>529</v>
      </c>
      <c r="E512" s="181" t="s">
        <v>529</v>
      </c>
      <c r="F512" s="266" t="str">
        <f t="shared" ref="F512:G527" si="18">IF(B512=0,"",IF(D512=0,"",B512/D512))</f>
        <v/>
      </c>
      <c r="G512" s="266" t="str">
        <f t="shared" si="18"/>
        <v/>
      </c>
      <c r="H512" s="268" t="str">
        <f t="shared" si="17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Year'!T71</f>
        <v>61356</v>
      </c>
      <c r="C513" s="243">
        <f>T71</f>
        <v>36079</v>
      </c>
      <c r="D513" s="181" t="s">
        <v>529</v>
      </c>
      <c r="E513" s="181" t="s">
        <v>529</v>
      </c>
      <c r="F513" s="266" t="str">
        <f t="shared" si="18"/>
        <v/>
      </c>
      <c r="G513" s="266" t="str">
        <f t="shared" si="18"/>
        <v/>
      </c>
      <c r="H513" s="268" t="str">
        <f t="shared" si="17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Year'!U71</f>
        <v>2598271</v>
      </c>
      <c r="C514" s="243">
        <f>U71</f>
        <v>3283072</v>
      </c>
      <c r="D514" s="243">
        <f>'Prior Year'!U59</f>
        <v>211301</v>
      </c>
      <c r="E514" s="180">
        <f>U59</f>
        <v>198633</v>
      </c>
      <c r="F514" s="266">
        <f t="shared" si="18"/>
        <v>12.29653906039252</v>
      </c>
      <c r="G514" s="266">
        <f t="shared" si="18"/>
        <v>16.528331143364898</v>
      </c>
      <c r="H514" s="268">
        <f t="shared" si="17"/>
        <v>0.34414497137679101</v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Year'!V71</f>
        <v>6562</v>
      </c>
      <c r="C515" s="243">
        <f>V71</f>
        <v>11412</v>
      </c>
      <c r="D515" s="243">
        <f>'Prior Year'!V59</f>
        <v>661</v>
      </c>
      <c r="E515" s="180">
        <f>V59</f>
        <v>722</v>
      </c>
      <c r="F515" s="266">
        <f t="shared" si="18"/>
        <v>9.9273827534039327</v>
      </c>
      <c r="G515" s="266">
        <f t="shared" si="18"/>
        <v>15.806094182825484</v>
      </c>
      <c r="H515" s="268">
        <f t="shared" si="17"/>
        <v>0.59217132807797102</v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Year'!W71</f>
        <v>139924</v>
      </c>
      <c r="C516" s="243">
        <f>W71</f>
        <v>154536</v>
      </c>
      <c r="D516" s="243">
        <f>'Prior Year'!W59</f>
        <v>10226.89</v>
      </c>
      <c r="E516" s="180">
        <f>W59</f>
        <v>11108.31</v>
      </c>
      <c r="F516" s="266">
        <f t="shared" si="18"/>
        <v>13.681969787491603</v>
      </c>
      <c r="G516" s="266">
        <f t="shared" si="18"/>
        <v>13.911747151456883</v>
      </c>
      <c r="H516" s="268" t="str">
        <f t="shared" si="17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Year'!X71</f>
        <v>458012</v>
      </c>
      <c r="C517" s="243">
        <f>X71</f>
        <v>421033</v>
      </c>
      <c r="D517" s="243">
        <f>'Prior Year'!X59</f>
        <v>46720.63</v>
      </c>
      <c r="E517" s="180">
        <f>X59</f>
        <v>47328.33</v>
      </c>
      <c r="F517" s="266">
        <f t="shared" si="18"/>
        <v>9.8032068488802491</v>
      </c>
      <c r="G517" s="266">
        <f t="shared" si="18"/>
        <v>8.8960037254642188</v>
      </c>
      <c r="H517" s="268" t="str">
        <f t="shared" si="17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Year'!Y71</f>
        <v>2103298</v>
      </c>
      <c r="C518" s="243">
        <f>Y71</f>
        <v>2133540</v>
      </c>
      <c r="D518" s="243">
        <f>'Prior Year'!Y59</f>
        <v>43086.27</v>
      </c>
      <c r="E518" s="180">
        <f>Y59</f>
        <v>43972.33</v>
      </c>
      <c r="F518" s="266">
        <f t="shared" si="18"/>
        <v>48.815968520830424</v>
      </c>
      <c r="G518" s="266">
        <f t="shared" si="18"/>
        <v>48.520057954627376</v>
      </c>
      <c r="H518" s="268" t="str">
        <f t="shared" si="17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Year'!Z71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8"/>
        <v/>
      </c>
      <c r="G519" s="266" t="str">
        <f t="shared" si="18"/>
        <v/>
      </c>
      <c r="H519" s="268" t="str">
        <f t="shared" si="17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Year'!AA71</f>
        <v>266926</v>
      </c>
      <c r="C520" s="243">
        <f>AA71</f>
        <v>271865</v>
      </c>
      <c r="D520" s="243">
        <f>'Prior Year'!AA59</f>
        <v>3977.97</v>
      </c>
      <c r="E520" s="180">
        <f>AA59</f>
        <v>3482.42</v>
      </c>
      <c r="F520" s="266">
        <f t="shared" si="18"/>
        <v>67.10105908289907</v>
      </c>
      <c r="G520" s="266">
        <f t="shared" si="18"/>
        <v>78.067837882851578</v>
      </c>
      <c r="H520" s="268" t="str">
        <f t="shared" si="17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Year'!AB71</f>
        <v>2111193</v>
      </c>
      <c r="C521" s="243">
        <f>AB71</f>
        <v>2290048</v>
      </c>
      <c r="D521" s="181" t="s">
        <v>529</v>
      </c>
      <c r="E521" s="181" t="s">
        <v>529</v>
      </c>
      <c r="F521" s="266" t="str">
        <f t="shared" si="18"/>
        <v/>
      </c>
      <c r="G521" s="266" t="str">
        <f t="shared" si="18"/>
        <v/>
      </c>
      <c r="H521" s="268" t="str">
        <f t="shared" si="17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Year'!AC71</f>
        <v>769688</v>
      </c>
      <c r="C522" s="243">
        <f>AC71</f>
        <v>809071</v>
      </c>
      <c r="D522" s="243">
        <f>'Prior Year'!AC59</f>
        <v>11950</v>
      </c>
      <c r="E522" s="180">
        <f>AC59</f>
        <v>4495</v>
      </c>
      <c r="F522" s="266">
        <f t="shared" si="18"/>
        <v>64.409037656903763</v>
      </c>
      <c r="G522" s="266">
        <f t="shared" si="18"/>
        <v>179.99354838709678</v>
      </c>
      <c r="H522" s="268">
        <f t="shared" si="17"/>
        <v>1.7945387003900368</v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Year'!AD71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8"/>
        <v/>
      </c>
      <c r="G523" s="266" t="str">
        <f t="shared" si="18"/>
        <v/>
      </c>
      <c r="H523" s="268" t="str">
        <f t="shared" si="17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Year'!AE71</f>
        <v>151734.51999999999</v>
      </c>
      <c r="C524" s="243">
        <f>AE71</f>
        <v>176842</v>
      </c>
      <c r="D524" s="243">
        <f>'Prior Year'!AE59</f>
        <v>3167</v>
      </c>
      <c r="E524" s="180">
        <f>AE59</f>
        <v>3717</v>
      </c>
      <c r="F524" s="266">
        <f t="shared" si="18"/>
        <v>47.911120934638454</v>
      </c>
      <c r="G524" s="266">
        <f t="shared" si="18"/>
        <v>47.576540220608017</v>
      </c>
      <c r="H524" s="268" t="str">
        <f t="shared" si="17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Year'!AF71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8"/>
        <v/>
      </c>
      <c r="G525" s="266" t="str">
        <f t="shared" si="18"/>
        <v/>
      </c>
      <c r="H525" s="268" t="str">
        <f t="shared" si="17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Year'!AG71</f>
        <v>4431215</v>
      </c>
      <c r="C526" s="243">
        <f>AG71</f>
        <v>4735015</v>
      </c>
      <c r="D526" s="243">
        <f>'Prior Year'!AG59</f>
        <v>19779</v>
      </c>
      <c r="E526" s="180">
        <f>AG59</f>
        <v>17102</v>
      </c>
      <c r="F526" s="266">
        <f t="shared" si="18"/>
        <v>224.03635168613175</v>
      </c>
      <c r="G526" s="266">
        <f t="shared" si="18"/>
        <v>276.86907963980821</v>
      </c>
      <c r="H526" s="268" t="str">
        <f t="shared" si="17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Year'!AH71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8"/>
        <v/>
      </c>
      <c r="G527" s="266" t="str">
        <f t="shared" si="18"/>
        <v/>
      </c>
      <c r="H527" s="268" t="str">
        <f t="shared" si="17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Year'!AI71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9">IF(B528=0,"",IF(D528=0,"",B528/D528))</f>
        <v/>
      </c>
      <c r="G528" s="266" t="str">
        <f t="shared" si="19"/>
        <v/>
      </c>
      <c r="H528" s="268" t="str">
        <f t="shared" si="17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Year'!AJ71</f>
        <v>1186900</v>
      </c>
      <c r="C529" s="243">
        <f>AJ71</f>
        <v>15386</v>
      </c>
      <c r="D529" s="243">
        <f>'Prior Year'!AJ59</f>
        <v>198</v>
      </c>
      <c r="E529" s="180">
        <f>AJ59</f>
        <v>2676</v>
      </c>
      <c r="F529" s="266">
        <f t="shared" si="19"/>
        <v>5994.4444444444443</v>
      </c>
      <c r="G529" s="266">
        <f t="shared" si="19"/>
        <v>5.7496263079222718</v>
      </c>
      <c r="H529" s="268">
        <f t="shared" si="17"/>
        <v>-0.99904084083834477</v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Year'!AK71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9"/>
        <v/>
      </c>
      <c r="G530" s="266" t="str">
        <f t="shared" si="19"/>
        <v/>
      </c>
      <c r="H530" s="268" t="str">
        <f t="shared" si="17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Year'!AL71</f>
        <v>12568</v>
      </c>
      <c r="C531" s="243">
        <f>AL71</f>
        <v>22179</v>
      </c>
      <c r="D531" s="243">
        <f>'Prior Year'!AL59</f>
        <v>0</v>
      </c>
      <c r="E531" s="180">
        <f>AL59</f>
        <v>0</v>
      </c>
      <c r="F531" s="266" t="str">
        <f t="shared" si="19"/>
        <v/>
      </c>
      <c r="G531" s="266" t="str">
        <f t="shared" si="19"/>
        <v/>
      </c>
      <c r="H531" s="268" t="str">
        <f t="shared" si="17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Year'!AM71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9"/>
        <v/>
      </c>
      <c r="G532" s="266" t="str">
        <f t="shared" si="19"/>
        <v/>
      </c>
      <c r="H532" s="268" t="str">
        <f t="shared" si="17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Year'!AN71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9"/>
        <v/>
      </c>
      <c r="G533" s="266" t="str">
        <f t="shared" si="19"/>
        <v/>
      </c>
      <c r="H533" s="268" t="str">
        <f t="shared" si="17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Year'!AO71</f>
        <v>315480</v>
      </c>
      <c r="C534" s="243">
        <f>AO71</f>
        <v>24847</v>
      </c>
      <c r="D534" s="243">
        <f>'Prior Year'!AO59</f>
        <v>1875.25</v>
      </c>
      <c r="E534" s="180">
        <f>AO59</f>
        <v>0</v>
      </c>
      <c r="F534" s="266">
        <f t="shared" si="19"/>
        <v>168.23356885748566</v>
      </c>
      <c r="G534" s="266" t="str">
        <f t="shared" si="19"/>
        <v/>
      </c>
      <c r="H534" s="268" t="str">
        <f t="shared" si="17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Year'!AP71</f>
        <v>8079207</v>
      </c>
      <c r="C535" s="243">
        <f>AP71</f>
        <v>7613087</v>
      </c>
      <c r="D535" s="243">
        <f>'Prior Year'!AP59</f>
        <v>25941</v>
      </c>
      <c r="E535" s="180">
        <f>AP59</f>
        <v>21996</v>
      </c>
      <c r="F535" s="266">
        <f t="shared" si="19"/>
        <v>311.44547241817969</v>
      </c>
      <c r="G535" s="266">
        <f t="shared" si="19"/>
        <v>346.11233860701947</v>
      </c>
      <c r="H535" s="268" t="str">
        <f t="shared" si="17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Year'!AQ71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9"/>
        <v/>
      </c>
      <c r="G536" s="266" t="str">
        <f t="shared" si="19"/>
        <v/>
      </c>
      <c r="H536" s="268" t="str">
        <f t="shared" si="17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Year'!AR71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9"/>
        <v/>
      </c>
      <c r="G537" s="266" t="str">
        <f t="shared" si="19"/>
        <v/>
      </c>
      <c r="H537" s="268" t="str">
        <f t="shared" si="17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Year'!AS71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9"/>
        <v/>
      </c>
      <c r="G538" s="266" t="str">
        <f t="shared" si="19"/>
        <v/>
      </c>
      <c r="H538" s="268" t="str">
        <f t="shared" si="17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Year'!AT71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9"/>
        <v/>
      </c>
      <c r="G539" s="266" t="str">
        <f t="shared" si="19"/>
        <v/>
      </c>
      <c r="H539" s="268" t="str">
        <f t="shared" si="17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Year'!AU71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9"/>
        <v/>
      </c>
      <c r="G540" s="266" t="str">
        <f t="shared" si="19"/>
        <v/>
      </c>
      <c r="H540" s="268" t="str">
        <f t="shared" si="17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Year'!AV71</f>
        <v>908</v>
      </c>
      <c r="C541" s="243">
        <f>AV71</f>
        <v>922584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Year'!AW71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Year'!AX71</f>
        <v>52605</v>
      </c>
      <c r="C543" s="243">
        <f>AX71</f>
        <v>53134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Year'!AY71</f>
        <v>1079283</v>
      </c>
      <c r="C544" s="243">
        <f>AY71</f>
        <v>884775</v>
      </c>
      <c r="D544" s="243">
        <f>'Prior Year'!AY59</f>
        <v>96960</v>
      </c>
      <c r="E544" s="180">
        <f>AY59</f>
        <v>75894</v>
      </c>
      <c r="F544" s="266">
        <f t="shared" ref="F544:G550" si="20">IF(B544=0,"",IF(D544=0,"",B544/D544))</f>
        <v>11.131219059405941</v>
      </c>
      <c r="G544" s="266">
        <f t="shared" si="20"/>
        <v>11.65803620839592</v>
      </c>
      <c r="H544" s="268" t="str">
        <f t="shared" si="17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Year'!AZ71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20"/>
        <v/>
      </c>
      <c r="G545" s="266" t="str">
        <f t="shared" si="20"/>
        <v/>
      </c>
      <c r="H545" s="268" t="str">
        <f t="shared" si="17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Year'!BA71</f>
        <v>204784</v>
      </c>
      <c r="C546" s="243">
        <f>BA71</f>
        <v>217809</v>
      </c>
      <c r="D546" s="243">
        <f>'Prior Year'!BA59</f>
        <v>0</v>
      </c>
      <c r="E546" s="180">
        <f>BA59</f>
        <v>0</v>
      </c>
      <c r="F546" s="266" t="str">
        <f t="shared" si="20"/>
        <v/>
      </c>
      <c r="G546" s="266" t="str">
        <f t="shared" si="20"/>
        <v/>
      </c>
      <c r="H546" s="268" t="str">
        <f t="shared" si="17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Year'!BB71</f>
        <v>0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Year'!BC71</f>
        <v>3859</v>
      </c>
      <c r="C548" s="243">
        <f>BC71</f>
        <v>9803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Year'!BD71</f>
        <v>216715</v>
      </c>
      <c r="C549" s="243">
        <f>BD71</f>
        <v>205050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Year'!BE71</f>
        <v>1392757</v>
      </c>
      <c r="C550" s="243">
        <f>BE71</f>
        <v>1470597</v>
      </c>
      <c r="D550" s="243">
        <f>'Prior Year'!BE59</f>
        <v>89368</v>
      </c>
      <c r="E550" s="180">
        <f>BE59</f>
        <v>89368</v>
      </c>
      <c r="F550" s="266">
        <f t="shared" si="20"/>
        <v>15.584515710321368</v>
      </c>
      <c r="G550" s="266">
        <f t="shared" si="20"/>
        <v>16.455520991853909</v>
      </c>
      <c r="H550" s="268" t="str">
        <f t="shared" si="17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Year'!BF71</f>
        <v>715552</v>
      </c>
      <c r="C551" s="243">
        <f>BF71</f>
        <v>719979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Year'!BG71</f>
        <v>1595</v>
      </c>
      <c r="C552" s="243">
        <f>BG71</f>
        <v>2039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Year'!BH71</f>
        <v>0</v>
      </c>
      <c r="C553" s="243">
        <f>BH71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Year'!BI71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Year'!BJ71</f>
        <v>0</v>
      </c>
      <c r="C555" s="243">
        <f>BJ71</f>
        <v>0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Year'!BK71</f>
        <v>2</v>
      </c>
      <c r="C556" s="243">
        <f>BK71</f>
        <v>2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Year'!BL71</f>
        <v>542931</v>
      </c>
      <c r="C557" s="243">
        <f>BL71</f>
        <v>547142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Year'!BM71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Year'!BN71</f>
        <v>707586</v>
      </c>
      <c r="C559" s="243">
        <f>BN71</f>
        <v>721600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Year'!BO71</f>
        <v>0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Year'!BP71</f>
        <v>0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Year'!BQ71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Year'!BR71</f>
        <v>0</v>
      </c>
      <c r="C563" s="243">
        <f>BR71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Year'!BS71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Year'!BT71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Year'!BU71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Year'!BV71</f>
        <v>591074</v>
      </c>
      <c r="C567" s="243">
        <f>BV71</f>
        <v>501797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Year'!BW71</f>
        <v>191596</v>
      </c>
      <c r="C568" s="243">
        <f>BW71</f>
        <v>181486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Year'!BX71</f>
        <v>632363</v>
      </c>
      <c r="C569" s="243">
        <f>BX71</f>
        <v>402789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Year'!BY71</f>
        <v>1169218</v>
      </c>
      <c r="C570" s="243">
        <f>BY71</f>
        <v>1046174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Year'!BZ71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Year'!CA71</f>
        <v>0</v>
      </c>
      <c r="C572" s="243">
        <f>CA71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Year'!CB71</f>
        <v>0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Year'!CC71</f>
        <v>2494458.4500000002</v>
      </c>
      <c r="C574" s="243">
        <f>CC71</f>
        <v>1173034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Year'!CD71</f>
        <v>-2078361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59962</v>
      </c>
      <c r="E612" s="180">
        <f>SUM(C624:D647)+SUM(C668:D713)</f>
        <v>45062254.283379473</v>
      </c>
      <c r="F612" s="180">
        <f>CE64-(AX64+BD64+BE64+BG64+BJ64+BN64+BP64+BQ64+CB64+CC64+CD64)</f>
        <v>7228397</v>
      </c>
      <c r="G612" s="180">
        <f>CE77-(AX77+AY77+BD77+BE77+BG77+BJ77+BN77+BP77+BQ77+CB77+CC77+CD77)</f>
        <v>33977.887999999999</v>
      </c>
      <c r="H612" s="197">
        <f>CE60-(AX60+AY60+AZ60+BD60+BE60+BG60+BJ60+BN60+BO60+BP60+BQ60+BR60+CB60+CC60+CD60)</f>
        <v>226.20556404735709</v>
      </c>
      <c r="I612" s="180">
        <f>CE78-(AX78+AY78+AZ78+BD78+BE78+BF78+BG78+BJ78+BN78+BO78+BP78+BQ78+BR78+CB78+CC78+CD78)</f>
        <v>24375.709999999992</v>
      </c>
      <c r="J612" s="180">
        <f>CE79-(AX79+AY79+AZ79+BA79+BD79+BE79+BF79+BG79+BJ79+BN79+BO79+BP79+BQ79+BR79+CB79+CC79+CD79)</f>
        <v>257229.14</v>
      </c>
      <c r="K612" s="180">
        <f>CE75-(AW75+AX75+AY75+AZ75+BA75+BB75+BC75+BD75+BE75+BF75+BG75+BH75+BI75+BJ75+BK75+BL75+BM75+BN75+BO75+BP75+BQ75+BR75+BS75+BT75+BU75+BV75+BW75+BX75+CB75+CC75+CD75)</f>
        <v>197047053</v>
      </c>
      <c r="L612" s="197">
        <f>CE80-(AW80+AX80+AY80+AZ80+BA80+BB80+BC80+BD80+BE80+BF80+BG80+BH80+BI80+BJ80+BK80+BL80+BM80+BN80+BO80+BP80+BQ80+BR80+BS80+BT80+BU80+BV80+BW80+BX80+BY80+BZ80+CA80+CB80+CC80+CD80)</f>
        <v>83.65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1470597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0</v>
      </c>
      <c r="D615" s="269">
        <f>SUM(C614:C615)</f>
        <v>1470597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53134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2039</v>
      </c>
      <c r="D618" s="180">
        <f>(D615/D612)*BG76</f>
        <v>4095.7556285647574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721600</v>
      </c>
      <c r="D619" s="180">
        <f>(D615/D612)*BN76</f>
        <v>86158.021096694574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1173034</v>
      </c>
      <c r="D620" s="180">
        <f>(D615/D612)*CC76</f>
        <v>17265.939895267002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2057326.7166205263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205050</v>
      </c>
      <c r="D624" s="180">
        <f>(D615/D612)*BD76</f>
        <v>39363.399903272075</v>
      </c>
      <c r="E624" s="180">
        <f>(E623/E612)*SUM(C624:D624)</f>
        <v>11158.745285109329</v>
      </c>
      <c r="F624" s="180">
        <f>SUM(C624:E624)</f>
        <v>255572.1451883814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884775</v>
      </c>
      <c r="D625" s="180">
        <f>(D615/D612)*AY76</f>
        <v>118678.81129715487</v>
      </c>
      <c r="E625" s="180">
        <f>(E623/E612)*SUM(C625:D625)</f>
        <v>45812.895242521481</v>
      </c>
      <c r="F625" s="180">
        <f>(F624/F612)*AY64</f>
        <v>-1368.6572196079219</v>
      </c>
      <c r="G625" s="180">
        <f>SUM(C625:F625)</f>
        <v>1047898.0493200683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719979</v>
      </c>
      <c r="D629" s="180">
        <f>(D615/D612)*BF76</f>
        <v>9785.6676395050199</v>
      </c>
      <c r="E629" s="180">
        <f>(E623/E612)*SUM(C629:D629)</f>
        <v>33317.5597061554</v>
      </c>
      <c r="F629" s="180">
        <f>(F624/F612)*BF64</f>
        <v>1981.0703351033706</v>
      </c>
      <c r="G629" s="180">
        <f>(G625/G612)*BF77</f>
        <v>0</v>
      </c>
      <c r="H629" s="180">
        <f>(H628/H612)*BF60</f>
        <v>0</v>
      </c>
      <c r="I629" s="180">
        <f>SUM(C629:H629)</f>
        <v>765063.29768076376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217809</v>
      </c>
      <c r="D630" s="180">
        <f>(D615/D612)*BA76</f>
        <v>9098.9541209432646</v>
      </c>
      <c r="E630" s="180">
        <f>(E623/E612)*SUM(C630:D630)</f>
        <v>10359.530468472414</v>
      </c>
      <c r="F630" s="180">
        <f>(F624/F612)*BA64</f>
        <v>42.392663557476062</v>
      </c>
      <c r="G630" s="180">
        <f>(G625/G612)*BA77</f>
        <v>0</v>
      </c>
      <c r="H630" s="180">
        <f>(H628/H612)*BA60</f>
        <v>0</v>
      </c>
      <c r="I630" s="180">
        <f>(I629/I612)*BA78</f>
        <v>5824.1199023199633</v>
      </c>
      <c r="J630" s="180">
        <f>SUM(C630:I630)</f>
        <v>243133.99715529315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9803</v>
      </c>
      <c r="D633" s="180">
        <f>(D615/D612)*BC76</f>
        <v>0</v>
      </c>
      <c r="E633" s="180">
        <f>(E623/E612)*SUM(C633:D633)</f>
        <v>447.55803107856656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</v>
      </c>
      <c r="D635" s="180">
        <f>(D615/D612)*BK76</f>
        <v>0</v>
      </c>
      <c r="E635" s="180">
        <f>(E623/E612)*SUM(C635:D635)</f>
        <v>9.1310421519650423E-2</v>
      </c>
      <c r="F635" s="180">
        <f>(F624/F612)*BK64</f>
        <v>7.0713367068350394E-2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547142</v>
      </c>
      <c r="D637" s="180">
        <f>(D615/D612)*BL76</f>
        <v>20282.574280377572</v>
      </c>
      <c r="E637" s="180">
        <f>(E623/E612)*SUM(C637:D637)</f>
        <v>25905.888529074735</v>
      </c>
      <c r="F637" s="180">
        <f>(F624/F612)*BL64</f>
        <v>344.33874093933224</v>
      </c>
      <c r="G637" s="180">
        <f>(G625/G612)*BL77</f>
        <v>0</v>
      </c>
      <c r="H637" s="180">
        <f>(H628/H612)*BL60</f>
        <v>0</v>
      </c>
      <c r="I637" s="180">
        <f>(I629/I612)*BL78</f>
        <v>12982.606898163371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501797</v>
      </c>
      <c r="D642" s="180">
        <f>(D615/D612)*BV76</f>
        <v>45396.668673493215</v>
      </c>
      <c r="E642" s="180">
        <f>(E623/E612)*SUM(C642:D642)</f>
        <v>24982.242269730297</v>
      </c>
      <c r="F642" s="180">
        <f>(F624/F612)*BV64</f>
        <v>5.7277827325363821</v>
      </c>
      <c r="G642" s="180">
        <f>(G625/G612)*BV77</f>
        <v>0</v>
      </c>
      <c r="H642" s="180">
        <f>(H628/H612)*BV60</f>
        <v>0</v>
      </c>
      <c r="I642" s="180">
        <f>(I629/I612)*BV78</f>
        <v>29057.805766022248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181486</v>
      </c>
      <c r="D643" s="180">
        <f>(D615/D612)*BW76</f>
        <v>13439.964577565792</v>
      </c>
      <c r="E643" s="180">
        <f>(E623/E612)*SUM(C643:D643)</f>
        <v>8899.3859953509891</v>
      </c>
      <c r="F643" s="180">
        <f>(F624/F612)*BW64</f>
        <v>81.002161976795378</v>
      </c>
      <c r="G643" s="180">
        <f>(G625/G612)*BW77</f>
        <v>0</v>
      </c>
      <c r="H643" s="180">
        <f>(H628/H612)*BW60</f>
        <v>0</v>
      </c>
      <c r="I643" s="180">
        <f>(I629/I612)*BW78</f>
        <v>8602.7431441276003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402789</v>
      </c>
      <c r="D644" s="180">
        <f>(D615/D612)*BX76</f>
        <v>22587.96966412061</v>
      </c>
      <c r="E644" s="180">
        <f>(E623/E612)*SUM(C644:D644)</f>
        <v>19420.675202391201</v>
      </c>
      <c r="F644" s="180">
        <f>(F624/F612)*BX64</f>
        <v>20.047239563877337</v>
      </c>
      <c r="G644" s="180">
        <f>(G625/G612)*BX77</f>
        <v>0</v>
      </c>
      <c r="H644" s="180">
        <f>(H628/H612)*BX60</f>
        <v>0</v>
      </c>
      <c r="I644" s="180">
        <f>(I629/I612)*BX78</f>
        <v>14458.259919236352</v>
      </c>
      <c r="J644" s="180">
        <f>(J630/J612)*BX79</f>
        <v>0</v>
      </c>
      <c r="K644" s="180">
        <f>SUM(C631:J644)</f>
        <v>1889934.6208997339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1046174</v>
      </c>
      <c r="D645" s="180">
        <f>(D615/D612)*BY76</f>
        <v>7333.1193589273207</v>
      </c>
      <c r="E645" s="180">
        <f>(E623/E612)*SUM(C645:D645)</f>
        <v>48098.089571308155</v>
      </c>
      <c r="F645" s="180">
        <f>(F624/F612)*BY64</f>
        <v>70.218373498871941</v>
      </c>
      <c r="G645" s="180">
        <f>(G625/G612)*BY77</f>
        <v>0</v>
      </c>
      <c r="H645" s="180">
        <f>(H628/H612)*BY60</f>
        <v>0</v>
      </c>
      <c r="I645" s="180">
        <f>(I629/I612)*BY78</f>
        <v>4693.8324819236359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1106369.259785658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8137210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1739505</v>
      </c>
      <c r="D668" s="180">
        <f>(D615/D612)*C76</f>
        <v>90842.388312597977</v>
      </c>
      <c r="E668" s="180">
        <f>(E623/E612)*SUM(C668:D668)</f>
        <v>83564.895777107304</v>
      </c>
      <c r="F668" s="180">
        <f>(F624/F612)*C64</f>
        <v>4245.9487689355656</v>
      </c>
      <c r="G668" s="180">
        <f>(G625/G612)*C77</f>
        <v>123773.27251444862</v>
      </c>
      <c r="H668" s="180">
        <f>(H628/H612)*C60</f>
        <v>0</v>
      </c>
      <c r="I668" s="180">
        <f>(I629/I612)*C78</f>
        <v>58147.008404833272</v>
      </c>
      <c r="J668" s="180">
        <f>(J630/J612)*C79</f>
        <v>18856.818645228523</v>
      </c>
      <c r="K668" s="180">
        <f>(K644/K612)*C75</f>
        <v>73346.577440519512</v>
      </c>
      <c r="L668" s="180">
        <f>(L647/L612)*C80</f>
        <v>116125.7872195825</v>
      </c>
      <c r="M668" s="180">
        <f t="shared" ref="M668:M713" si="21">ROUND(SUM(D668:L668),0)</f>
        <v>568903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5663814</v>
      </c>
      <c r="D670" s="180">
        <f>(D615/D612)*E76</f>
        <v>144724.87403689002</v>
      </c>
      <c r="E670" s="180">
        <f>(E623/E612)*SUM(C670:D670)</f>
        <v>265190.06650079205</v>
      </c>
      <c r="F670" s="180">
        <f>(F624/F612)*E64</f>
        <v>12173.12935739885</v>
      </c>
      <c r="G670" s="180">
        <f>(G625/G612)*E77</f>
        <v>382871.34487079858</v>
      </c>
      <c r="H670" s="180">
        <f>(H628/H612)*E60</f>
        <v>0</v>
      </c>
      <c r="I670" s="180">
        <f>(I629/I612)*E78</f>
        <v>92636.473163315648</v>
      </c>
      <c r="J670" s="180">
        <f>(J630/J612)*E79</f>
        <v>55845.484512082046</v>
      </c>
      <c r="K670" s="180">
        <f>(K644/K612)*E75</f>
        <v>162722.77367435576</v>
      </c>
      <c r="L670" s="180">
        <f>(L647/L612)*E80</f>
        <v>275897.9409339967</v>
      </c>
      <c r="M670" s="180">
        <f t="shared" si="21"/>
        <v>1392062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1936686</v>
      </c>
      <c r="D671" s="180">
        <f>(D615/D612)*F76</f>
        <v>88438.890997631839</v>
      </c>
      <c r="E671" s="180">
        <f>(E623/E612)*SUM(C671:D671)</f>
        <v>92457.503713464946</v>
      </c>
      <c r="F671" s="180">
        <f>(F624/F612)*F64</f>
        <v>272.5646733649566</v>
      </c>
      <c r="G671" s="180">
        <f>(G625/G612)*F77</f>
        <v>21188.59430617531</v>
      </c>
      <c r="H671" s="180">
        <f>(H628/H612)*F60</f>
        <v>0</v>
      </c>
      <c r="I671" s="180">
        <f>(I629/I612)*F78</f>
        <v>56608.561638182728</v>
      </c>
      <c r="J671" s="180">
        <f>(J630/J612)*F79</f>
        <v>9705.3540776544596</v>
      </c>
      <c r="K671" s="180">
        <f>(K644/K612)*F75</f>
        <v>7605.506066556869</v>
      </c>
      <c r="L671" s="180">
        <f>(L647/L612)*F80</f>
        <v>128161.60343482396</v>
      </c>
      <c r="M671" s="180">
        <f t="shared" si="21"/>
        <v>404439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6203</v>
      </c>
      <c r="D675" s="180">
        <f>(D615/D612)*J76</f>
        <v>3997.6536973416496</v>
      </c>
      <c r="E675" s="180">
        <f>(E623/E612)*SUM(C675:D675)</f>
        <v>465.71299444012328</v>
      </c>
      <c r="F675" s="180">
        <f>(F624/F612)*J64</f>
        <v>148.92235104594593</v>
      </c>
      <c r="G675" s="180">
        <f>(G625/G612)*J77</f>
        <v>0</v>
      </c>
      <c r="H675" s="180">
        <f>(H628/H612)*J60</f>
        <v>0</v>
      </c>
      <c r="I675" s="180">
        <f>(I629/I612)*J78</f>
        <v>2558.8451322861297</v>
      </c>
      <c r="J675" s="180">
        <f>(J630/J612)*J79</f>
        <v>0</v>
      </c>
      <c r="K675" s="180">
        <f>(K644/K612)*J75</f>
        <v>3470.1847860127555</v>
      </c>
      <c r="L675" s="180">
        <f>(L647/L612)*J80</f>
        <v>0</v>
      </c>
      <c r="M675" s="180">
        <f t="shared" si="21"/>
        <v>10641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51262</v>
      </c>
      <c r="D680" s="180">
        <f>(D615/D612)*O76</f>
        <v>24108.549598078782</v>
      </c>
      <c r="E680" s="180">
        <f>(E623/E612)*SUM(C680:D680)</f>
        <v>3441.0583269841463</v>
      </c>
      <c r="F680" s="180">
        <f>(F624/F612)*O64</f>
        <v>1292.5342799588427</v>
      </c>
      <c r="G680" s="180">
        <f>(G625/G612)*O77</f>
        <v>0</v>
      </c>
      <c r="H680" s="180">
        <f>(H628/H612)*O60</f>
        <v>0</v>
      </c>
      <c r="I680" s="180">
        <f>(I629/I612)*O78</f>
        <v>15431.562975688747</v>
      </c>
      <c r="J680" s="180">
        <f>(J630/J612)*O79</f>
        <v>0</v>
      </c>
      <c r="K680" s="180">
        <f>(K644/K612)*O75</f>
        <v>6294.8376658719299</v>
      </c>
      <c r="L680" s="180">
        <f>(L647/L612)*O80</f>
        <v>132.26171665100514</v>
      </c>
      <c r="M680" s="180">
        <f t="shared" si="21"/>
        <v>50701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3832808</v>
      </c>
      <c r="D681" s="180">
        <f>(D615/D612)*P76</f>
        <v>119659.83060938594</v>
      </c>
      <c r="E681" s="180">
        <f>(E623/E612)*SUM(C681:D681)</f>
        <v>180450.75182790065</v>
      </c>
      <c r="F681" s="180">
        <f>(F624/F612)*P64</f>
        <v>74696.474251892898</v>
      </c>
      <c r="G681" s="180">
        <f>(G625/G612)*P77</f>
        <v>0</v>
      </c>
      <c r="H681" s="180">
        <f>(H628/H612)*P60</f>
        <v>0</v>
      </c>
      <c r="I681" s="180">
        <f>(I629/I612)*P78</f>
        <v>76592.67116824555</v>
      </c>
      <c r="J681" s="180">
        <f>(J630/J612)*P79</f>
        <v>32607.645595142538</v>
      </c>
      <c r="K681" s="180">
        <f>(K644/K612)*P75</f>
        <v>218123.37421634494</v>
      </c>
      <c r="L681" s="180">
        <f>(L647/L612)*P80</f>
        <v>60179.081076207338</v>
      </c>
      <c r="M681" s="180">
        <f t="shared" si="21"/>
        <v>762310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1263064</v>
      </c>
      <c r="D682" s="180">
        <f>(D615/D612)*Q76</f>
        <v>19277.029485340714</v>
      </c>
      <c r="E682" s="180">
        <f>(E623/E612)*SUM(C682:D682)</f>
        <v>58545.549967124462</v>
      </c>
      <c r="F682" s="180">
        <f>(F624/F612)*Q64</f>
        <v>1746.7615933223915</v>
      </c>
      <c r="G682" s="180">
        <f>(G625/G612)*Q77</f>
        <v>0</v>
      </c>
      <c r="H682" s="180">
        <f>(H628/H612)*Q60</f>
        <v>0</v>
      </c>
      <c r="I682" s="180">
        <f>(I629/I612)*Q78</f>
        <v>12338.97100599324</v>
      </c>
      <c r="J682" s="180">
        <f>(J630/J612)*Q79</f>
        <v>16527.836131852931</v>
      </c>
      <c r="K682" s="180">
        <f>(K644/K612)*Q75</f>
        <v>13455.710900717939</v>
      </c>
      <c r="L682" s="180">
        <f>(L647/L612)*Q80</f>
        <v>97080.100021837774</v>
      </c>
      <c r="M682" s="180">
        <f t="shared" si="21"/>
        <v>218972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1149622</v>
      </c>
      <c r="D683" s="180">
        <f>(D615/D612)*R76</f>
        <v>3973.1282145358728</v>
      </c>
      <c r="E683" s="180">
        <f>(E623/E612)*SUM(C683:D683)</f>
        <v>52667.62871014222</v>
      </c>
      <c r="F683" s="180">
        <f>(F624/F612)*R64</f>
        <v>2185.3612525638346</v>
      </c>
      <c r="G683" s="180">
        <f>(G625/G612)*R77</f>
        <v>0</v>
      </c>
      <c r="H683" s="180">
        <f>(H628/H612)*R60</f>
        <v>0</v>
      </c>
      <c r="I683" s="180">
        <f>(I629/I612)*R78</f>
        <v>2543.1466958917358</v>
      </c>
      <c r="J683" s="180">
        <f>(J630/J612)*R79</f>
        <v>0</v>
      </c>
      <c r="K683" s="180">
        <f>(K644/K612)*R75</f>
        <v>22197.017043447206</v>
      </c>
      <c r="L683" s="180">
        <f>(L647/L612)*R80</f>
        <v>0</v>
      </c>
      <c r="M683" s="180">
        <f t="shared" si="21"/>
        <v>83566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418811</v>
      </c>
      <c r="D684" s="180">
        <f>(D615/D612)*S76</f>
        <v>36469.392932190385</v>
      </c>
      <c r="E684" s="180">
        <f>(E623/E612)*SUM(C684:D684)</f>
        <v>20785.922294135187</v>
      </c>
      <c r="F684" s="180">
        <f>(F624/F612)*S64</f>
        <v>5689.7389410536098</v>
      </c>
      <c r="G684" s="180">
        <f>(G625/G612)*S77</f>
        <v>0</v>
      </c>
      <c r="H684" s="180">
        <f>(H628/H612)*S60</f>
        <v>0</v>
      </c>
      <c r="I684" s="180">
        <f>(I629/I612)*S78</f>
        <v>23343.574918463037</v>
      </c>
      <c r="J684" s="180">
        <f>(J630/J612)*S79</f>
        <v>1775.0930032951965</v>
      </c>
      <c r="K684" s="180">
        <f>(K644/K612)*S75</f>
        <v>59713.590802528357</v>
      </c>
      <c r="L684" s="180">
        <f>(L647/L612)*S80</f>
        <v>0</v>
      </c>
      <c r="M684" s="180">
        <f t="shared" si="21"/>
        <v>147777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36079</v>
      </c>
      <c r="D685" s="180">
        <f>(D615/D612)*T76</f>
        <v>6057.7942530269174</v>
      </c>
      <c r="E685" s="180">
        <f>(E623/E612)*SUM(C685:D685)</f>
        <v>1923.7642223653359</v>
      </c>
      <c r="F685" s="180">
        <f>(F624/F612)*T64</f>
        <v>1168.9980276904346</v>
      </c>
      <c r="G685" s="180">
        <f>(G625/G612)*T77</f>
        <v>0</v>
      </c>
      <c r="H685" s="180">
        <f>(H628/H612)*T60</f>
        <v>0</v>
      </c>
      <c r="I685" s="180">
        <f>(I629/I612)*T78</f>
        <v>3877.5137894151785</v>
      </c>
      <c r="J685" s="180">
        <f>(J630/J612)*T79</f>
        <v>0</v>
      </c>
      <c r="K685" s="180">
        <f>(K644/K612)*T75</f>
        <v>9747.1730688264452</v>
      </c>
      <c r="L685" s="180">
        <f>(L647/L612)*T80</f>
        <v>0</v>
      </c>
      <c r="M685" s="180">
        <f t="shared" si="21"/>
        <v>22775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3283072</v>
      </c>
      <c r="D686" s="180">
        <f>(D615/D612)*U76</f>
        <v>46598.417330976285</v>
      </c>
      <c r="E686" s="180">
        <f>(E623/E612)*SUM(C686:D686)</f>
        <v>152016.80466400087</v>
      </c>
      <c r="F686" s="180">
        <f>(F624/F612)*U64</f>
        <v>51141.356687855907</v>
      </c>
      <c r="G686" s="180">
        <f>(G625/G612)*U77</f>
        <v>0</v>
      </c>
      <c r="H686" s="180">
        <f>(H628/H612)*U60</f>
        <v>0</v>
      </c>
      <c r="I686" s="180">
        <f>(I629/I612)*U78</f>
        <v>29827.029149347523</v>
      </c>
      <c r="J686" s="180">
        <f>(J630/J612)*U79</f>
        <v>88.849170558971494</v>
      </c>
      <c r="K686" s="180">
        <f>(K644/K612)*U75</f>
        <v>263141.01452982757</v>
      </c>
      <c r="L686" s="180">
        <f>(L647/L612)*U80</f>
        <v>0</v>
      </c>
      <c r="M686" s="180">
        <f t="shared" si="21"/>
        <v>542813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11412</v>
      </c>
      <c r="D687" s="180">
        <f>(D615/D612)*V76</f>
        <v>2109.1915212968215</v>
      </c>
      <c r="E687" s="180">
        <f>(E623/E612)*SUM(C687:D687)</f>
        <v>617.31284862876805</v>
      </c>
      <c r="F687" s="180">
        <f>(F624/F612)*V64</f>
        <v>366.36595478112338</v>
      </c>
      <c r="G687" s="180">
        <f>(G625/G612)*V77</f>
        <v>0</v>
      </c>
      <c r="H687" s="180">
        <f>(H628/H612)*V60</f>
        <v>0</v>
      </c>
      <c r="I687" s="180">
        <f>(I629/I612)*V78</f>
        <v>1350.0655299178354</v>
      </c>
      <c r="J687" s="180">
        <f>(J630/J612)*V79</f>
        <v>0</v>
      </c>
      <c r="K687" s="180">
        <f>(K644/K612)*V75</f>
        <v>3728.813810282209</v>
      </c>
      <c r="L687" s="180">
        <f>(L647/L612)*V80</f>
        <v>0</v>
      </c>
      <c r="M687" s="180">
        <f t="shared" si="21"/>
        <v>8172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154536</v>
      </c>
      <c r="D688" s="180">
        <f>(D615/D612)*W76</f>
        <v>0</v>
      </c>
      <c r="E688" s="180">
        <f>(E623/E612)*SUM(C688:D688)</f>
        <v>7055.373649980349</v>
      </c>
      <c r="F688" s="180">
        <f>(F624/F612)*W64</f>
        <v>446.05991946715426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3033.1594502525481</v>
      </c>
      <c r="K688" s="180">
        <f>(K644/K612)*W75</f>
        <v>37683.634776871819</v>
      </c>
      <c r="L688" s="180">
        <f>(L647/L612)*W80</f>
        <v>0</v>
      </c>
      <c r="M688" s="180">
        <f t="shared" si="21"/>
        <v>48218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421033</v>
      </c>
      <c r="D689" s="180">
        <f>(D615/D612)*X76</f>
        <v>11821.282712384511</v>
      </c>
      <c r="E689" s="180">
        <f>(E623/E612)*SUM(C689:D689)</f>
        <v>19762.053505526881</v>
      </c>
      <c r="F689" s="180">
        <f>(F624/F612)*X64</f>
        <v>3869.2940192459969</v>
      </c>
      <c r="G689" s="180">
        <f>(G625/G612)*X77</f>
        <v>0</v>
      </c>
      <c r="H689" s="180">
        <f>(H628/H612)*X60</f>
        <v>0</v>
      </c>
      <c r="I689" s="180">
        <f>(I629/I612)*X78</f>
        <v>7566.6463420976361</v>
      </c>
      <c r="J689" s="180">
        <f>(J630/J612)*X79</f>
        <v>0</v>
      </c>
      <c r="K689" s="180">
        <f>(K644/K612)*X75</f>
        <v>214852.7265421772</v>
      </c>
      <c r="L689" s="180">
        <f>(L647/L612)*X80</f>
        <v>0</v>
      </c>
      <c r="M689" s="180">
        <f t="shared" si="21"/>
        <v>257872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2133540</v>
      </c>
      <c r="D690" s="180">
        <f>(D615/D612)*Y76</f>
        <v>97243.539324905767</v>
      </c>
      <c r="E690" s="180">
        <f>(E623/E612)*SUM(C690:D690)</f>
        <v>101846.8926474274</v>
      </c>
      <c r="F690" s="180">
        <f>(F624/F612)*Y64</f>
        <v>3290.5404664750831</v>
      </c>
      <c r="G690" s="180">
        <f>(G625/G612)*Y77</f>
        <v>0</v>
      </c>
      <c r="H690" s="180">
        <f>(H628/H612)*Y60</f>
        <v>0</v>
      </c>
      <c r="I690" s="180">
        <f>(I629/I612)*Y78</f>
        <v>62244.300303769967</v>
      </c>
      <c r="J690" s="180">
        <f>(J630/J612)*Y79</f>
        <v>27277.640565546364</v>
      </c>
      <c r="K690" s="180">
        <f>(K644/K612)*Y75</f>
        <v>119616.71500570899</v>
      </c>
      <c r="L690" s="180">
        <f>(L647/L612)*Y80</f>
        <v>0</v>
      </c>
      <c r="M690" s="180">
        <f t="shared" si="21"/>
        <v>411520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271865</v>
      </c>
      <c r="D692" s="180">
        <f>(D615/D612)*AA76</f>
        <v>13709.744888429339</v>
      </c>
      <c r="E692" s="180">
        <f>(E623/E612)*SUM(C692:D692)</f>
        <v>13037.97516556456</v>
      </c>
      <c r="F692" s="180">
        <f>(F624/F612)*AA64</f>
        <v>3909.1763582725466</v>
      </c>
      <c r="G692" s="180">
        <f>(G625/G612)*AA77</f>
        <v>0</v>
      </c>
      <c r="H692" s="180">
        <f>(H628/H612)*AA60</f>
        <v>0</v>
      </c>
      <c r="I692" s="180">
        <f>(I629/I612)*AA78</f>
        <v>8775.4259444659292</v>
      </c>
      <c r="J692" s="180">
        <f>(J630/J612)*AA79</f>
        <v>0</v>
      </c>
      <c r="K692" s="180">
        <f>(K644/K612)*AA75</f>
        <v>9469.112099325399</v>
      </c>
      <c r="L692" s="180">
        <f>(L647/L612)*AA80</f>
        <v>0</v>
      </c>
      <c r="M692" s="180">
        <f t="shared" si="21"/>
        <v>48901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2290048</v>
      </c>
      <c r="D693" s="180">
        <f>(D615/D612)*AB76</f>
        <v>23568.988976351688</v>
      </c>
      <c r="E693" s="180">
        <f>(E623/E612)*SUM(C693:D693)</f>
        <v>105628.67124922755</v>
      </c>
      <c r="F693" s="180">
        <f>(F624/F612)*AB64</f>
        <v>43319.044022754984</v>
      </c>
      <c r="G693" s="180">
        <f>(G625/G612)*AB77</f>
        <v>0</v>
      </c>
      <c r="H693" s="180">
        <f>(H628/H612)*AB60</f>
        <v>0</v>
      </c>
      <c r="I693" s="180">
        <f>(I629/I612)*AB78</f>
        <v>15086.197375012091</v>
      </c>
      <c r="J693" s="180">
        <f>(J630/J612)*AB79</f>
        <v>219.28731457107858</v>
      </c>
      <c r="K693" s="180">
        <f>(K644/K612)*AB75</f>
        <v>65738.059710190326</v>
      </c>
      <c r="L693" s="180">
        <f>(L647/L612)*AB80</f>
        <v>0</v>
      </c>
      <c r="M693" s="180">
        <f t="shared" si="21"/>
        <v>253560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809071</v>
      </c>
      <c r="D694" s="180">
        <f>(D615/D612)*AC76</f>
        <v>22489.867732897503</v>
      </c>
      <c r="E694" s="180">
        <f>(E623/E612)*SUM(C694:D694)</f>
        <v>37965.086675968574</v>
      </c>
      <c r="F694" s="180">
        <f>(F624/F612)*AC64</f>
        <v>4633.1044536347836</v>
      </c>
      <c r="G694" s="180">
        <f>(G625/G612)*AC77</f>
        <v>0</v>
      </c>
      <c r="H694" s="180">
        <f>(H628/H612)*AC60</f>
        <v>0</v>
      </c>
      <c r="I694" s="180">
        <f>(I629/I612)*AC78</f>
        <v>14395.466173658779</v>
      </c>
      <c r="J694" s="180">
        <f>(J630/J612)*AC79</f>
        <v>873.36844251584739</v>
      </c>
      <c r="K694" s="180">
        <f>(K644/K612)*AC75</f>
        <v>25455.464601951247</v>
      </c>
      <c r="L694" s="180">
        <f>(L647/L612)*AC80</f>
        <v>264.52343330201029</v>
      </c>
      <c r="M694" s="180">
        <f t="shared" si="21"/>
        <v>106077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176842</v>
      </c>
      <c r="D696" s="180">
        <f>(D615/D612)*AE76</f>
        <v>44783.531603348791</v>
      </c>
      <c r="E696" s="180">
        <f>(E623/E612)*SUM(C696:D696)</f>
        <v>10118.360355109193</v>
      </c>
      <c r="F696" s="180">
        <f>(F624/F612)*AE64</f>
        <v>89.947402910941705</v>
      </c>
      <c r="G696" s="180">
        <f>(G625/G612)*AE77</f>
        <v>0</v>
      </c>
      <c r="H696" s="180">
        <f>(H628/H612)*AE60</f>
        <v>0</v>
      </c>
      <c r="I696" s="180">
        <f>(I629/I612)*AE78</f>
        <v>28665.344856162406</v>
      </c>
      <c r="J696" s="180">
        <f>(J630/J612)*AE79</f>
        <v>356.34188617800265</v>
      </c>
      <c r="K696" s="180">
        <f>(K644/K612)*AE75</f>
        <v>6402.2408853701445</v>
      </c>
      <c r="L696" s="180">
        <f>(L647/L612)*AE80</f>
        <v>0</v>
      </c>
      <c r="M696" s="180">
        <f t="shared" si="21"/>
        <v>90416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4735015</v>
      </c>
      <c r="D698" s="180">
        <f>(D615/D612)*AG76</f>
        <v>221219.85490810848</v>
      </c>
      <c r="E698" s="180">
        <f>(E623/E612)*SUM(C698:D698)</f>
        <v>226277.94687602142</v>
      </c>
      <c r="F698" s="180">
        <f>(F624/F612)*AG64</f>
        <v>13825.135038849652</v>
      </c>
      <c r="G698" s="180">
        <f>(G625/G612)*AG77</f>
        <v>520064.83762864582</v>
      </c>
      <c r="H698" s="180">
        <f>(H628/H612)*AG60</f>
        <v>0</v>
      </c>
      <c r="I698" s="180">
        <f>(I629/I612)*AG78</f>
        <v>141599.89627742878</v>
      </c>
      <c r="J698" s="180">
        <f>(J630/J612)*AG79</f>
        <v>70361.926655110597</v>
      </c>
      <c r="K698" s="180">
        <f>(K644/K612)*AG75</f>
        <v>439198.87909343408</v>
      </c>
      <c r="L698" s="180">
        <f>(L647/L612)*AG80</f>
        <v>287669.23371593619</v>
      </c>
      <c r="M698" s="180">
        <f t="shared" si="21"/>
        <v>1920218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15386</v>
      </c>
      <c r="D701" s="180">
        <f>(D615/D612)*AJ76</f>
        <v>5297.5042860478306</v>
      </c>
      <c r="E701" s="180">
        <f>(E623/E612)*SUM(C701:D701)</f>
        <v>944.30974743126183</v>
      </c>
      <c r="F701" s="180">
        <f>(F624/F612)*AJ64</f>
        <v>3.5356683534175197E-2</v>
      </c>
      <c r="G701" s="180">
        <f>(G625/G612)*AJ77</f>
        <v>0</v>
      </c>
      <c r="H701" s="180">
        <f>(H628/H612)*AJ60</f>
        <v>0</v>
      </c>
      <c r="I701" s="180">
        <f>(I629/I612)*AJ78</f>
        <v>3390.8622611889818</v>
      </c>
      <c r="J701" s="180">
        <f>(J630/J612)*AJ79</f>
        <v>0</v>
      </c>
      <c r="K701" s="180">
        <f>(K644/K612)*AJ75</f>
        <v>420.82726010927308</v>
      </c>
      <c r="L701" s="180">
        <f>(L647/L612)*AJ80</f>
        <v>0</v>
      </c>
      <c r="M701" s="180">
        <f t="shared" si="21"/>
        <v>10054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22179</v>
      </c>
      <c r="D703" s="180">
        <f>(D615/D612)*AL76</f>
        <v>0</v>
      </c>
      <c r="E703" s="180">
        <f>(E623/E612)*SUM(C703:D703)</f>
        <v>1012.5869194421633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132.26171665100514</v>
      </c>
      <c r="M703" s="180">
        <f t="shared" si="21"/>
        <v>1145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24847</v>
      </c>
      <c r="D706" s="180">
        <f>(D615/D612)*AO76</f>
        <v>48388.777575798005</v>
      </c>
      <c r="E706" s="180">
        <f>(E623/E612)*SUM(C706:D706)</f>
        <v>3343.5948603827392</v>
      </c>
      <c r="F706" s="180">
        <f>(F624/F612)*AO64</f>
        <v>26.906436169507327</v>
      </c>
      <c r="G706" s="180">
        <f>(G625/G612)*AO77</f>
        <v>0</v>
      </c>
      <c r="H706" s="180">
        <f>(H628/H612)*AO60</f>
        <v>0</v>
      </c>
      <c r="I706" s="180">
        <f>(I629/I612)*AO78</f>
        <v>30973.015006138248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82732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7613087</v>
      </c>
      <c r="D707" s="180">
        <f>(D615/D612)*AP76</f>
        <v>0</v>
      </c>
      <c r="E707" s="180">
        <f>(E623/E612)*SUM(C707:D707)</f>
        <v>347577.09151788545</v>
      </c>
      <c r="F707" s="180">
        <f>(F624/F612)*AP64</f>
        <v>15556.763971619415</v>
      </c>
      <c r="G707" s="180">
        <f>(G625/G612)*AP77</f>
        <v>0</v>
      </c>
      <c r="H707" s="180" t="e">
        <f>(H628/H612)*#REF!</f>
        <v>#REF!</v>
      </c>
      <c r="I707" s="180">
        <f>(I629/I612)*AP78</f>
        <v>0</v>
      </c>
      <c r="J707" s="180">
        <f>(J630/J612)*AP79</f>
        <v>2935.8034442145263</v>
      </c>
      <c r="K707" s="180">
        <f>(K644/K612)*AP75</f>
        <v>81024.526489472351</v>
      </c>
      <c r="L707" s="180">
        <f>(L647/L612)*AP80</f>
        <v>63088.838842529447</v>
      </c>
      <c r="M707" s="180" t="e">
        <f t="shared" si="21"/>
        <v>#REF!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922584</v>
      </c>
      <c r="D713" s="180">
        <f>(D615/D612)*AV76</f>
        <v>2329.920866548814</v>
      </c>
      <c r="E713" s="180">
        <f>(E623/E612)*SUM(C713:D713)</f>
        <v>42227.139991858581</v>
      </c>
      <c r="F713" s="180">
        <f>(F624/F612)*AV64</f>
        <v>10301.770811302025</v>
      </c>
      <c r="G713" s="180">
        <f>(G625/G612)*AV77</f>
        <v>0</v>
      </c>
      <c r="H713" s="180">
        <f>(H628/H612)*AP60</f>
        <v>0</v>
      </c>
      <c r="I713" s="180">
        <f>(I629/I612)*AV78</f>
        <v>1491.3514574673761</v>
      </c>
      <c r="J713" s="180">
        <f>(J630/J612)*AV79</f>
        <v>2669.3882610895084</v>
      </c>
      <c r="K713" s="180">
        <f>(K644/K612)*AV75</f>
        <v>46525.860429831504</v>
      </c>
      <c r="L713" s="180">
        <f>(L647/L612)*AV80</f>
        <v>77637.627674140022</v>
      </c>
      <c r="M713" s="180">
        <f t="shared" si="21"/>
        <v>183183</v>
      </c>
      <c r="N713" s="199" t="s">
        <v>741</v>
      </c>
    </row>
    <row r="715" spans="1:83" ht="12.65" customHeight="1" x14ac:dyDescent="0.35">
      <c r="C715" s="180">
        <f>SUM(C614:C647)+SUM(C668:C713)</f>
        <v>47119581</v>
      </c>
      <c r="D715" s="180">
        <f>SUM(D616:D647)+SUM(D668:D713)</f>
        <v>1470597</v>
      </c>
      <c r="E715" s="180">
        <f>SUM(E624:E647)+SUM(E668:E713)</f>
        <v>2057326.7166205258</v>
      </c>
      <c r="F715" s="180">
        <f>SUM(F625:F648)+SUM(F668:F713)</f>
        <v>255572.14518838149</v>
      </c>
      <c r="G715" s="180">
        <f>SUM(G626:G647)+SUM(G668:G713)</f>
        <v>1047898.0493200683</v>
      </c>
      <c r="H715" s="180" t="e">
        <f>SUM(H629:H647)+SUM(H668:H713)</f>
        <v>#REF!</v>
      </c>
      <c r="I715" s="180">
        <f>SUM(I630:I647)+SUM(I668:I713)</f>
        <v>765063.29768076399</v>
      </c>
      <c r="J715" s="180">
        <f>SUM(J631:J647)+SUM(J668:J713)</f>
        <v>243133.99715529312</v>
      </c>
      <c r="K715" s="180">
        <f>SUM(K668:K713)</f>
        <v>1889934.6208997339</v>
      </c>
      <c r="L715" s="180">
        <f>SUM(L668:L713)</f>
        <v>1106369.259785658</v>
      </c>
      <c r="M715" s="180" t="e">
        <f>SUM(M668:M713)</f>
        <v>#REF!</v>
      </c>
      <c r="N715" s="198" t="s">
        <v>742</v>
      </c>
    </row>
    <row r="716" spans="1:83" ht="12.65" customHeight="1" x14ac:dyDescent="0.35">
      <c r="C716" s="180">
        <f>CE71</f>
        <v>47119581</v>
      </c>
      <c r="D716" s="180">
        <f>D615</f>
        <v>1470597</v>
      </c>
      <c r="E716" s="180">
        <f>E623</f>
        <v>2057326.7166205263</v>
      </c>
      <c r="F716" s="180">
        <f>F624</f>
        <v>255572.1451883814</v>
      </c>
      <c r="G716" s="180">
        <f>G625</f>
        <v>1047898.0493200683</v>
      </c>
      <c r="H716" s="180">
        <f>H628</f>
        <v>0</v>
      </c>
      <c r="I716" s="180">
        <f>I629</f>
        <v>765063.29768076376</v>
      </c>
      <c r="J716" s="180">
        <f>J630</f>
        <v>243133.99715529315</v>
      </c>
      <c r="K716" s="180">
        <f>K644</f>
        <v>1889934.6208997339</v>
      </c>
      <c r="L716" s="180">
        <f>L647</f>
        <v>1106369.259785658</v>
      </c>
      <c r="M716" s="180">
        <f>C648</f>
        <v>8137210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106*2020*A</v>
      </c>
      <c r="B722" s="279">
        <f>ROUND(C165,0)</f>
        <v>1670879</v>
      </c>
      <c r="C722" s="279">
        <f>ROUND(C166,0)</f>
        <v>97762</v>
      </c>
      <c r="D722" s="279">
        <f>ROUND(C167,0)</f>
        <v>51368</v>
      </c>
      <c r="E722" s="279">
        <f>ROUND(C168,0)</f>
        <v>2075011</v>
      </c>
      <c r="F722" s="279">
        <f>ROUND(C169,0)</f>
        <v>38738</v>
      </c>
      <c r="G722" s="279">
        <f>ROUND(C170,0)</f>
        <v>1025413</v>
      </c>
      <c r="H722" s="279">
        <f>ROUND(C171+C172,0)</f>
        <v>232756</v>
      </c>
      <c r="I722" s="279">
        <f>ROUND(C175,0)</f>
        <v>577093</v>
      </c>
      <c r="J722" s="279">
        <f>ROUND(C176,0)</f>
        <v>113561</v>
      </c>
      <c r="K722" s="279">
        <f>ROUND(C179,0)</f>
        <v>0</v>
      </c>
      <c r="L722" s="279">
        <f>ROUND(C180,0)</f>
        <v>0</v>
      </c>
      <c r="M722" s="279">
        <f>ROUND(C183,0)</f>
        <v>27012</v>
      </c>
      <c r="N722" s="279">
        <f>ROUND(C184,0)</f>
        <v>524789</v>
      </c>
      <c r="O722" s="279">
        <f>ROUND(C185,0)</f>
        <v>0</v>
      </c>
      <c r="P722" s="279">
        <f>ROUND(C188,0)</f>
        <v>0</v>
      </c>
      <c r="Q722" s="279">
        <f>ROUND(C189,0)</f>
        <v>13905</v>
      </c>
      <c r="R722" s="279">
        <f>ROUND(B195,0)</f>
        <v>0</v>
      </c>
      <c r="S722" s="279">
        <f>ROUND(C195,0)</f>
        <v>0</v>
      </c>
      <c r="T722" s="279">
        <f>ROUND(D195,0)</f>
        <v>0</v>
      </c>
      <c r="U722" s="279">
        <f>ROUND(B196,0)</f>
        <v>20184</v>
      </c>
      <c r="V722" s="279">
        <f>ROUND(C196,0)</f>
        <v>0</v>
      </c>
      <c r="W722" s="279">
        <f>ROUND(D196,0)</f>
        <v>0</v>
      </c>
      <c r="X722" s="279">
        <f>ROUND(B197,0)</f>
        <v>67249</v>
      </c>
      <c r="Y722" s="279">
        <f>ROUND(C197,0)</f>
        <v>122621</v>
      </c>
      <c r="Z722" s="279">
        <f>ROUND(D197,0)</f>
        <v>0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165705</v>
      </c>
      <c r="AE722" s="279">
        <f>ROUND(C199,0)</f>
        <v>222486</v>
      </c>
      <c r="AF722" s="279">
        <f>ROUND(D199,0)</f>
        <v>0</v>
      </c>
      <c r="AG722" s="279">
        <f>ROUND(B200,0)</f>
        <v>5186535</v>
      </c>
      <c r="AH722" s="279">
        <f>ROUND(C200,0)</f>
        <v>1917500</v>
      </c>
      <c r="AI722" s="279">
        <f>ROUND(D200,0)</f>
        <v>0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199707</v>
      </c>
      <c r="AN722" s="279">
        <f>ROUND(C202,0)</f>
        <v>0</v>
      </c>
      <c r="AO722" s="279">
        <f>ROUND(D202,0)</f>
        <v>0</v>
      </c>
      <c r="AP722" s="279">
        <f>ROUND(B203,0)</f>
        <v>0</v>
      </c>
      <c r="AQ722" s="279">
        <f>ROUND(C203,0)</f>
        <v>94693</v>
      </c>
      <c r="AR722" s="279">
        <f>ROUND(D203,0)</f>
        <v>53300</v>
      </c>
      <c r="AS722" s="279"/>
      <c r="AT722" s="279"/>
      <c r="AU722" s="279"/>
      <c r="AV722" s="279">
        <f>ROUND(B209,0)</f>
        <v>4373</v>
      </c>
      <c r="AW722" s="279">
        <f>ROUND(C209,0)</f>
        <v>1346</v>
      </c>
      <c r="AX722" s="279">
        <f>ROUND(D209,0)</f>
        <v>0</v>
      </c>
      <c r="AY722" s="279">
        <f>ROUND(B210,0)</f>
        <v>12182</v>
      </c>
      <c r="AZ722" s="279">
        <f>ROUND(C210,0)</f>
        <v>7288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26918</v>
      </c>
      <c r="BF722" s="279">
        <f>ROUND(C212,0)</f>
        <v>21231</v>
      </c>
      <c r="BG722" s="279">
        <f>ROUND(D212,0)</f>
        <v>0</v>
      </c>
      <c r="BH722" s="279">
        <f>ROUND(B213,0)</f>
        <v>1499433</v>
      </c>
      <c r="BI722" s="279">
        <f>ROUND(C213,0)</f>
        <v>1025841</v>
      </c>
      <c r="BJ722" s="279">
        <f>ROUND(D213,0)</f>
        <v>0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27447</v>
      </c>
      <c r="BO722" s="279">
        <f>ROUND(C215,0)</f>
        <v>35703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54618033</v>
      </c>
      <c r="BU722" s="279">
        <f>ROUND(C224,0)</f>
        <v>42880430</v>
      </c>
      <c r="BV722" s="279">
        <f>ROUND(C225,0)</f>
        <v>1924883</v>
      </c>
      <c r="BW722" s="279">
        <f>ROUND(C226,0)</f>
        <v>5923202</v>
      </c>
      <c r="BX722" s="279">
        <f>ROUND(C227,0)</f>
        <v>27338702</v>
      </c>
      <c r="BY722" s="279">
        <f>ROUND(C228,0)</f>
        <v>-42731</v>
      </c>
      <c r="BZ722" s="279">
        <f>ROUND(C231,0)</f>
        <v>858</v>
      </c>
      <c r="CA722" s="279">
        <f>ROUND(C233,0)</f>
        <v>334662</v>
      </c>
      <c r="CB722" s="279">
        <f>ROUND(C234,0)</f>
        <v>1318184</v>
      </c>
      <c r="CC722" s="279">
        <f>ROUND(C238+C239,0)</f>
        <v>0</v>
      </c>
      <c r="CD722" s="279">
        <f>D221</f>
        <v>4911199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106*2020*A</v>
      </c>
      <c r="B726" s="279">
        <f>ROUND(C111,0)</f>
        <v>1328</v>
      </c>
      <c r="C726" s="279">
        <f>ROUND(C112,0)</f>
        <v>0</v>
      </c>
      <c r="D726" s="279">
        <f>ROUND(C113,0)</f>
        <v>0</v>
      </c>
      <c r="E726" s="279">
        <f>ROUND(C114,0)</f>
        <v>127</v>
      </c>
      <c r="F726" s="279">
        <f>ROUND(D111,0)</f>
        <v>5147</v>
      </c>
      <c r="G726" s="279">
        <f>ROUND(D112,0)</f>
        <v>0</v>
      </c>
      <c r="H726" s="279">
        <f>ROUND(D113,0)</f>
        <v>0</v>
      </c>
      <c r="I726" s="279">
        <f>ROUND(D114,0)</f>
        <v>193</v>
      </c>
      <c r="J726" s="279">
        <f>ROUND(C116,0)</f>
        <v>6</v>
      </c>
      <c r="K726" s="279">
        <f>ROUND(C117,0)</f>
        <v>0</v>
      </c>
      <c r="L726" s="279">
        <f>ROUND(C118,0)</f>
        <v>38</v>
      </c>
      <c r="M726" s="279">
        <f>ROUND(C119,0)</f>
        <v>0</v>
      </c>
      <c r="N726" s="279">
        <f>ROUND(C120,0)</f>
        <v>4</v>
      </c>
      <c r="O726" s="279">
        <f>ROUND(C121,0)</f>
        <v>0</v>
      </c>
      <c r="P726" s="279">
        <f>ROUND(C122,0)</f>
        <v>0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48</v>
      </c>
      <c r="W726" s="279">
        <f>ROUND(C129,0)</f>
        <v>5</v>
      </c>
      <c r="X726" s="279">
        <f>ROUND(B138,0)</f>
        <v>623</v>
      </c>
      <c r="Y726" s="279">
        <f>ROUND(B139,0)</f>
        <v>2828</v>
      </c>
      <c r="Z726" s="279">
        <f>ROUND(B140,0)</f>
        <v>26911</v>
      </c>
      <c r="AA726" s="279">
        <f>ROUND(B141,0)</f>
        <v>30141807</v>
      </c>
      <c r="AB726" s="279">
        <f>ROUND(B142,0)</f>
        <v>43600640</v>
      </c>
      <c r="AC726" s="279">
        <f>ROUND(C138,0)</f>
        <v>407</v>
      </c>
      <c r="AD726" s="279">
        <f>ROUND(C139,0)</f>
        <v>1229</v>
      </c>
      <c r="AE726" s="279">
        <f>ROUND(C140,0)</f>
        <v>19739</v>
      </c>
      <c r="AF726" s="279">
        <f>ROUND(C141,0)</f>
        <v>12300964</v>
      </c>
      <c r="AG726" s="279">
        <f>ROUND(C142,0)</f>
        <v>39586862</v>
      </c>
      <c r="AH726" s="279">
        <f>ROUND(D138,0)</f>
        <v>425</v>
      </c>
      <c r="AI726" s="279">
        <f>ROUND(D139,0)</f>
        <v>1283</v>
      </c>
      <c r="AJ726" s="279">
        <f>ROUND(D140,0)</f>
        <v>31857</v>
      </c>
      <c r="AK726" s="279">
        <f>ROUND(D141,0)</f>
        <v>11189341</v>
      </c>
      <c r="AL726" s="279">
        <f>ROUND(D142,0)</f>
        <v>60227439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106*2020*A</v>
      </c>
      <c r="B730" s="279">
        <f>ROUND(C250,0)</f>
        <v>-2909</v>
      </c>
      <c r="C730" s="279">
        <f>ROUND(C251,0)</f>
        <v>10794168</v>
      </c>
      <c r="D730" s="279">
        <f>ROUND(C252,0)</f>
        <v>26409142</v>
      </c>
      <c r="E730" s="279">
        <f>ROUND(C253,0)</f>
        <v>19856307</v>
      </c>
      <c r="F730" s="279">
        <f>ROUND(C254,0)</f>
        <v>0</v>
      </c>
      <c r="G730" s="279">
        <f>ROUND(C255,0)</f>
        <v>129941</v>
      </c>
      <c r="H730" s="279">
        <f>ROUND(C256,0)</f>
        <v>0</v>
      </c>
      <c r="I730" s="279">
        <f>ROUND(C257,0)</f>
        <v>1359625</v>
      </c>
      <c r="J730" s="279">
        <f>ROUND(C258,0)</f>
        <v>0</v>
      </c>
      <c r="K730" s="279">
        <f>ROUND(C259,0)</f>
        <v>0</v>
      </c>
      <c r="L730" s="279">
        <f>ROUND(C262,0)</f>
        <v>0</v>
      </c>
      <c r="M730" s="279">
        <f>ROUND(C263,0)</f>
        <v>15252330</v>
      </c>
      <c r="N730" s="279">
        <f>ROUND(C264,0)</f>
        <v>0</v>
      </c>
      <c r="O730" s="279">
        <f>ROUND(C267,0)</f>
        <v>0</v>
      </c>
      <c r="P730" s="279">
        <f>ROUND(C268,0)</f>
        <v>20184</v>
      </c>
      <c r="Q730" s="279">
        <f>ROUND(C269,0)</f>
        <v>189870</v>
      </c>
      <c r="R730" s="279">
        <f>ROUND(C270,0)</f>
        <v>0</v>
      </c>
      <c r="S730" s="279">
        <f>ROUND(C271,0)</f>
        <v>388191</v>
      </c>
      <c r="T730" s="279">
        <f>ROUND(C272,0)</f>
        <v>7104034</v>
      </c>
      <c r="U730" s="279">
        <f>ROUND(C273,0)</f>
        <v>199707</v>
      </c>
      <c r="V730" s="279">
        <f>ROUND(C274,0)</f>
        <v>41393</v>
      </c>
      <c r="W730" s="279">
        <f>ROUND(C275,0)</f>
        <v>0</v>
      </c>
      <c r="X730" s="279">
        <f>ROUND(C276,0)</f>
        <v>2661763</v>
      </c>
      <c r="Y730" s="279">
        <f>ROUND(C279,0)</f>
        <v>0</v>
      </c>
      <c r="Z730" s="279">
        <f>ROUND(C280,0)</f>
        <v>0</v>
      </c>
      <c r="AA730" s="279">
        <f>ROUND(C281,0)</f>
        <v>0</v>
      </c>
      <c r="AB730" s="279">
        <f>ROUND(C282,0)</f>
        <v>0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ROUND(C305,0)</f>
        <v>205391</v>
      </c>
      <c r="AH730" s="279" t="e">
        <f>ROUND(#REF!,0)</f>
        <v>#REF!</v>
      </c>
      <c r="AI730" s="279">
        <f>ROUND(C306,0)</f>
        <v>0</v>
      </c>
      <c r="AJ730" s="279">
        <f>ROUND(C307,0)</f>
        <v>0</v>
      </c>
      <c r="AK730" s="279">
        <f>ROUND(C308,0)</f>
        <v>0</v>
      </c>
      <c r="AL730" s="279">
        <f>ROUND(C309,0)</f>
        <v>2190121</v>
      </c>
      <c r="AM730" s="279">
        <f>ROUND(C310,0)</f>
        <v>0</v>
      </c>
      <c r="AN730" s="279">
        <f>ROUND(C311,0)</f>
        <v>0</v>
      </c>
      <c r="AO730" s="279">
        <f>ROUND(C312,0)</f>
        <v>0</v>
      </c>
      <c r="AP730" s="279">
        <f>ROUND(C313,0)</f>
        <v>156683</v>
      </c>
      <c r="AQ730" s="279">
        <f>ROUND(C316,0)</f>
        <v>0</v>
      </c>
      <c r="AR730" s="279">
        <f>ROUND(C317,0)</f>
        <v>0</v>
      </c>
      <c r="AS730" s="279">
        <f>ROUND(C318,0)</f>
        <v>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156683</v>
      </c>
      <c r="AX730" s="279">
        <f>ROUND(C325,0)</f>
        <v>0</v>
      </c>
      <c r="AY730" s="279">
        <f>ROUND(C326,0)</f>
        <v>0</v>
      </c>
      <c r="AZ730" s="279">
        <f>ROUND(C327,0)</f>
        <v>0</v>
      </c>
      <c r="BA730" s="279">
        <f>ROUND(C328,0)</f>
        <v>0</v>
      </c>
      <c r="BB730" s="279">
        <f>ROUND(C332,0)</f>
        <v>36815411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249.67</v>
      </c>
      <c r="BJ730" s="279">
        <f>ROUND(C359,0)</f>
        <v>53632112</v>
      </c>
      <c r="BK730" s="279">
        <f>ROUND(C360,0)</f>
        <v>143414941</v>
      </c>
      <c r="BL730" s="279">
        <f>ROUND(C364,0)</f>
        <v>132642519</v>
      </c>
      <c r="BM730" s="279">
        <f>ROUND(C365,0)</f>
        <v>1652846</v>
      </c>
      <c r="BN730" s="279">
        <f>ROUND(C366,0)</f>
        <v>0</v>
      </c>
      <c r="BO730" s="279">
        <f>ROUND(C370,0)</f>
        <v>964986</v>
      </c>
      <c r="BP730" s="279">
        <f>ROUND(C371,0)</f>
        <v>0</v>
      </c>
      <c r="BQ730" s="279">
        <f>ROUND(C378,0)</f>
        <v>23605780</v>
      </c>
      <c r="BR730" s="279">
        <f>ROUND(C379,0)</f>
        <v>5191927</v>
      </c>
      <c r="BS730" s="279">
        <f>ROUND(C380,0)</f>
        <v>2782616</v>
      </c>
      <c r="BT730" s="279">
        <f>ROUND(C381,0)</f>
        <v>7313174</v>
      </c>
      <c r="BU730" s="279">
        <f>ROUND(C382,0)</f>
        <v>847107</v>
      </c>
      <c r="BV730" s="279">
        <f>ROUND(C383,0)</f>
        <v>5385375</v>
      </c>
      <c r="BW730" s="279">
        <f>ROUND(C384,0)</f>
        <v>1091409</v>
      </c>
      <c r="BX730" s="279">
        <f>ROUND(C385,0)</f>
        <v>690654</v>
      </c>
      <c r="BY730" s="279">
        <f>ROUND(C386,0)</f>
        <v>0</v>
      </c>
      <c r="BZ730" s="279">
        <f>ROUND(C387,0)</f>
        <v>551801</v>
      </c>
      <c r="CA730" s="279">
        <f>ROUND(C388,0)</f>
        <v>13905</v>
      </c>
      <c r="CB730" s="279">
        <f>C363</f>
        <v>4911199</v>
      </c>
      <c r="CC730" s="279">
        <f>ROUND(C389,0)</f>
        <v>211538</v>
      </c>
      <c r="CD730" s="279">
        <f>ROUND(C392,0)</f>
        <v>3611783</v>
      </c>
      <c r="CE730" s="279">
        <f>ROUND(C394,0)</f>
        <v>1269128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106*2020*6010*A</v>
      </c>
      <c r="B734" s="279">
        <f>ROUND(C59,0)</f>
        <v>1433</v>
      </c>
      <c r="C734" s="279">
        <f>ROUND(C60,2)</f>
        <v>12.3</v>
      </c>
      <c r="D734" s="279">
        <f>ROUND(C61,0)</f>
        <v>1138381</v>
      </c>
      <c r="E734" s="279">
        <f>ROUND(C62,0)</f>
        <v>250379</v>
      </c>
      <c r="F734" s="279">
        <f>ROUND(C63,0)</f>
        <v>185368</v>
      </c>
      <c r="G734" s="279">
        <f>ROUND(C64,0)</f>
        <v>120089</v>
      </c>
      <c r="H734" s="279">
        <f>ROUND(C65,0)</f>
        <v>0</v>
      </c>
      <c r="I734" s="279">
        <f>ROUND(C66,0)</f>
        <v>0</v>
      </c>
      <c r="J734" s="279">
        <f>ROUND(C67,0)</f>
        <v>45235</v>
      </c>
      <c r="K734" s="279">
        <f>ROUND(C68,0)</f>
        <v>0</v>
      </c>
      <c r="L734" s="279">
        <f>ROUND(C69,0)</f>
        <v>53</v>
      </c>
      <c r="M734" s="279">
        <f>ROUND(C70,0)</f>
        <v>0</v>
      </c>
      <c r="N734" s="279">
        <f>ROUND(C75,0)</f>
        <v>7647210</v>
      </c>
      <c r="O734" s="279">
        <f>ROUND(C73,0)</f>
        <v>7052909</v>
      </c>
      <c r="P734" s="279">
        <f>IF(C76&gt;0,ROUND(C76,0),0)</f>
        <v>3704</v>
      </c>
      <c r="Q734" s="279">
        <f>IF(C77&gt;0,ROUND(C77,0),0)</f>
        <v>4013</v>
      </c>
      <c r="R734" s="279">
        <f>IF(C78&gt;0,ROUND(C78,0),0)</f>
        <v>1853</v>
      </c>
      <c r="S734" s="279">
        <f>IF(C79&gt;0,ROUND(C79,0),0)</f>
        <v>19950</v>
      </c>
      <c r="T734" s="279">
        <f>IF(C80&gt;0,ROUND(C80,2),0)</f>
        <v>8.7799999999999994</v>
      </c>
      <c r="U734" s="279"/>
      <c r="V734" s="279"/>
      <c r="W734" s="279"/>
      <c r="X734" s="279"/>
      <c r="Y734" s="279">
        <f>IF(M668&lt;&gt;0,ROUND(M668,0),0)</f>
        <v>568903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str">
        <f>RIGHT($C$83,3)&amp;"*"&amp;RIGHT($C$82,4)&amp;"*"&amp;D$55&amp;"*"&amp;"A"</f>
        <v>106*2020*6030*A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2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str">
        <f>RIGHT($C$83,3)&amp;"*"&amp;RIGHT($C$82,4)&amp;"*"&amp;E$55&amp;"*"&amp;"A"</f>
        <v>106*2020*6070*A</v>
      </c>
      <c r="B736" s="279">
        <f>ROUND(E59,0)</f>
        <v>4434</v>
      </c>
      <c r="C736" s="281">
        <f>ROUND(E60,2)</f>
        <v>37.19</v>
      </c>
      <c r="D736" s="279">
        <f>ROUND(E61,0)</f>
        <v>3002725</v>
      </c>
      <c r="E736" s="279">
        <f>ROUND(E62,0)</f>
        <v>660428</v>
      </c>
      <c r="F736" s="279">
        <f>ROUND(E63,0)</f>
        <v>50735</v>
      </c>
      <c r="G736" s="279">
        <f>ROUND(E64,0)</f>
        <v>344295</v>
      </c>
      <c r="H736" s="279">
        <f>ROUND(E65,0)</f>
        <v>0</v>
      </c>
      <c r="I736" s="279">
        <f>ROUND(E66,0)</f>
        <v>1518535</v>
      </c>
      <c r="J736" s="279">
        <f>ROUND(E67,0)</f>
        <v>72066</v>
      </c>
      <c r="K736" s="279">
        <f>ROUND(E68,0)</f>
        <v>14594</v>
      </c>
      <c r="L736" s="279">
        <f>ROUND(E69,0)</f>
        <v>436</v>
      </c>
      <c r="M736" s="279">
        <f>ROUND(E70,0)</f>
        <v>0</v>
      </c>
      <c r="N736" s="279">
        <f>ROUND(E75,0)</f>
        <v>16965689</v>
      </c>
      <c r="O736" s="279">
        <f>ROUND(E73,0)</f>
        <v>12378858</v>
      </c>
      <c r="P736" s="279">
        <f>IF(E76&gt;0,ROUND(E76,0),0)</f>
        <v>5901</v>
      </c>
      <c r="Q736" s="279">
        <f>IF(E77&gt;0,ROUND(E77,0),0)</f>
        <v>12415</v>
      </c>
      <c r="R736" s="279">
        <f>IF(E78&gt;0,ROUND(E78,0),0)</f>
        <v>2951</v>
      </c>
      <c r="S736" s="279">
        <f>IF(E79&gt;0,ROUND(E79,0),0)</f>
        <v>59083</v>
      </c>
      <c r="T736" s="281">
        <f>IF(E80&gt;0,ROUND(E80,2),0)</f>
        <v>20.86</v>
      </c>
      <c r="U736" s="279"/>
      <c r="V736" s="280"/>
      <c r="W736" s="279"/>
      <c r="X736" s="279"/>
      <c r="Y736" s="279">
        <f t="shared" si="22"/>
        <v>1392062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str">
        <f>RIGHT($C$83,3)&amp;"*"&amp;RIGHT($C$82,4)&amp;"*"&amp;F$55&amp;"*"&amp;"A"</f>
        <v>106*2020*6100*A</v>
      </c>
      <c r="B737" s="279">
        <f>ROUND(F59,0)</f>
        <v>245</v>
      </c>
      <c r="C737" s="281">
        <f>ROUND(F60,2)</f>
        <v>9.7100000000000009</v>
      </c>
      <c r="D737" s="279">
        <f>ROUND(F61,0)</f>
        <v>1459054</v>
      </c>
      <c r="E737" s="279">
        <f>ROUND(F62,0)</f>
        <v>320909</v>
      </c>
      <c r="F737" s="279">
        <f>ROUND(F63,0)</f>
        <v>89712</v>
      </c>
      <c r="G737" s="279">
        <f>ROUND(F64,0)</f>
        <v>7709</v>
      </c>
      <c r="H737" s="279">
        <f>ROUND(F65,0)</f>
        <v>0</v>
      </c>
      <c r="I737" s="279">
        <f>ROUND(F66,0)</f>
        <v>11750</v>
      </c>
      <c r="J737" s="279">
        <f>ROUND(F67,0)</f>
        <v>44038</v>
      </c>
      <c r="K737" s="279">
        <f>ROUND(F68,0)</f>
        <v>0</v>
      </c>
      <c r="L737" s="279">
        <f>ROUND(F69,0)</f>
        <v>3514</v>
      </c>
      <c r="M737" s="279">
        <f>ROUND(F70,0)</f>
        <v>0</v>
      </c>
      <c r="N737" s="279">
        <f>ROUND(F75,0)</f>
        <v>792960</v>
      </c>
      <c r="O737" s="279">
        <f>ROUND(F73,0)</f>
        <v>728107</v>
      </c>
      <c r="P737" s="279">
        <f>IF(F76&gt;0,ROUND(F76,0),0)</f>
        <v>3606</v>
      </c>
      <c r="Q737" s="279">
        <f>IF(F77&gt;0,ROUND(F77,0),0)</f>
        <v>687</v>
      </c>
      <c r="R737" s="279">
        <f>IF(F78&gt;0,ROUND(F78,0),0)</f>
        <v>1804</v>
      </c>
      <c r="S737" s="279">
        <f>IF(F79&gt;0,ROUND(F79,0),0)</f>
        <v>10268</v>
      </c>
      <c r="T737" s="281">
        <f>IF(F80&gt;0,ROUND(F80,2),0)</f>
        <v>9.69</v>
      </c>
      <c r="U737" s="279"/>
      <c r="V737" s="280"/>
      <c r="W737" s="279"/>
      <c r="X737" s="279"/>
      <c r="Y737" s="279">
        <f t="shared" si="22"/>
        <v>404439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str">
        <f>RIGHT($C$83,3)&amp;"*"&amp;RIGHT($C$82,4)&amp;"*"&amp;G$55&amp;"*"&amp;"A"</f>
        <v>106*2020*6120*A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2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str">
        <f>RIGHT($C$83,3)&amp;"*"&amp;RIGHT($C$82,4)&amp;"*"&amp;H$55&amp;"*"&amp;"A"</f>
        <v>106*2020*6140*A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>
        <f>ROUND(H62,0)</f>
        <v>0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>
        <f>ROUND(H67,0)</f>
        <v>0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>
        <f t="shared" si="22"/>
        <v>0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str">
        <f>RIGHT($C$83,3)&amp;"*"&amp;RIGHT($C$82,4)&amp;"*"&amp;I$55&amp;"*"&amp;"A"</f>
        <v>106*2020*6150*A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2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str">
        <f>RIGHT($C$83,3)&amp;"*"&amp;RIGHT($C$82,4)&amp;"*"&amp;J$55&amp;"*"&amp;"A"</f>
        <v>106*2020*6170*A</v>
      </c>
      <c r="B741" s="279">
        <f>ROUND(J59,0)</f>
        <v>193</v>
      </c>
      <c r="C741" s="281">
        <f>ROUND(J60,2)</f>
        <v>0</v>
      </c>
      <c r="D741" s="279">
        <f>ROUND(J61,0)</f>
        <v>0</v>
      </c>
      <c r="E741" s="279">
        <f>ROUND(J62,0)</f>
        <v>0</v>
      </c>
      <c r="F741" s="279">
        <f>ROUND(J63,0)</f>
        <v>0</v>
      </c>
      <c r="G741" s="279">
        <f>ROUND(J64,0)</f>
        <v>4212</v>
      </c>
      <c r="H741" s="279">
        <f>ROUND(J65,0)</f>
        <v>0</v>
      </c>
      <c r="I741" s="279">
        <f>ROUND(J66,0)</f>
        <v>0</v>
      </c>
      <c r="J741" s="279">
        <f>ROUND(J67,0)</f>
        <v>1991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361806</v>
      </c>
      <c r="O741" s="279">
        <f>ROUND(J73,0)</f>
        <v>360442</v>
      </c>
      <c r="P741" s="279">
        <f>IF(J76&gt;0,ROUND(J76,0),0)</f>
        <v>163</v>
      </c>
      <c r="Q741" s="279">
        <f>IF(J77&gt;0,ROUND(J77,0),0)</f>
        <v>0</v>
      </c>
      <c r="R741" s="279">
        <f>IF(J78&gt;0,ROUND(J78,0),0)</f>
        <v>82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2"/>
        <v>10641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str">
        <f>RIGHT($C$83,3)&amp;"*"&amp;RIGHT($C$82,4)&amp;"*"&amp;K$55&amp;"*"&amp;"A"</f>
        <v>106*2020*6200*A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2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str">
        <f>RIGHT($C$83,3)&amp;"*"&amp;RIGHT($C$82,4)&amp;"*"&amp;L$55&amp;"*"&amp;"A"</f>
        <v>106*2020*6210*A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2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str">
        <f>RIGHT($C$83,3)&amp;"*"&amp;RIGHT($C$82,4)&amp;"*"&amp;M$55&amp;"*"&amp;"A"</f>
        <v>106*2020*6330*A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2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str">
        <f>RIGHT($C$83,3)&amp;"*"&amp;RIGHT($C$82,4)&amp;"*"&amp;N$55&amp;"*"&amp;"A"</f>
        <v>106*2020*6400*A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2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str">
        <f>RIGHT($C$83,3)&amp;"*"&amp;RIGHT($C$82,4)&amp;"*"&amp;O$55&amp;"*"&amp;"A"</f>
        <v>106*2020*7010*A</v>
      </c>
      <c r="B746" s="279">
        <f>ROUND(O59,0)</f>
        <v>127</v>
      </c>
      <c r="C746" s="281">
        <f>ROUND(O60,2)</f>
        <v>0.01</v>
      </c>
      <c r="D746" s="279">
        <f>ROUND(O61,0)</f>
        <v>1576</v>
      </c>
      <c r="E746" s="279">
        <f>ROUND(O62,0)</f>
        <v>347</v>
      </c>
      <c r="F746" s="279">
        <f>ROUND(O63,0)</f>
        <v>0</v>
      </c>
      <c r="G746" s="279">
        <f>ROUND(O64,0)</f>
        <v>36557</v>
      </c>
      <c r="H746" s="279">
        <f>ROUND(O65,0)</f>
        <v>0</v>
      </c>
      <c r="I746" s="279">
        <f>ROUND(O66,0)</f>
        <v>777</v>
      </c>
      <c r="J746" s="279">
        <f>ROUND(O67,0)</f>
        <v>12005</v>
      </c>
      <c r="K746" s="279">
        <f>ROUND(O68,0)</f>
        <v>0</v>
      </c>
      <c r="L746" s="279">
        <f>ROUND(O69,0)</f>
        <v>0</v>
      </c>
      <c r="M746" s="279">
        <f>ROUND(O70,0)</f>
        <v>0</v>
      </c>
      <c r="N746" s="279">
        <f>ROUND(O75,0)</f>
        <v>656308</v>
      </c>
      <c r="O746" s="279">
        <f>ROUND(O73,0)</f>
        <v>541886</v>
      </c>
      <c r="P746" s="279">
        <f>IF(O76&gt;0,ROUND(O76,0),0)</f>
        <v>983</v>
      </c>
      <c r="Q746" s="279">
        <f>IF(O77&gt;0,ROUND(O77,0),0)</f>
        <v>0</v>
      </c>
      <c r="R746" s="279">
        <f>IF(O78&gt;0,ROUND(O78,0),0)</f>
        <v>492</v>
      </c>
      <c r="S746" s="279">
        <f>IF(O79&gt;0,ROUND(O79,0),0)</f>
        <v>0</v>
      </c>
      <c r="T746" s="281">
        <f>IF(O80&gt;0,ROUND(O80,2),0)</f>
        <v>0.01</v>
      </c>
      <c r="U746" s="279"/>
      <c r="V746" s="280"/>
      <c r="W746" s="279"/>
      <c r="X746" s="279"/>
      <c r="Y746" s="279">
        <f t="shared" si="22"/>
        <v>50701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str">
        <f>RIGHT($C$83,3)&amp;"*"&amp;RIGHT($C$82,4)&amp;"*"&amp;P$55&amp;"*"&amp;"A"</f>
        <v>106*2020*7020*A</v>
      </c>
      <c r="B747" s="279">
        <f>ROUND(P59,0)</f>
        <v>156750</v>
      </c>
      <c r="C747" s="281">
        <f>ROUND(P60,2)</f>
        <v>12.2</v>
      </c>
      <c r="D747" s="279">
        <f>ROUND(P61,0)</f>
        <v>1070068</v>
      </c>
      <c r="E747" s="279">
        <f>ROUND(P62,0)</f>
        <v>235354</v>
      </c>
      <c r="F747" s="279">
        <f>ROUND(P63,0)</f>
        <v>229766</v>
      </c>
      <c r="G747" s="279">
        <f>ROUND(P64,0)</f>
        <v>2112655</v>
      </c>
      <c r="H747" s="279">
        <f>ROUND(P65,0)</f>
        <v>0</v>
      </c>
      <c r="I747" s="279">
        <f>ROUND(P66,0)</f>
        <v>124009</v>
      </c>
      <c r="J747" s="279">
        <f>ROUND(P67,0)</f>
        <v>59585</v>
      </c>
      <c r="K747" s="279">
        <f>ROUND(P68,0)</f>
        <v>0</v>
      </c>
      <c r="L747" s="279">
        <f>ROUND(P69,0)</f>
        <v>1371</v>
      </c>
      <c r="M747" s="279">
        <f>ROUND(P70,0)</f>
        <v>0</v>
      </c>
      <c r="N747" s="279">
        <f>ROUND(P75,0)</f>
        <v>22741828</v>
      </c>
      <c r="O747" s="279">
        <f>ROUND(P73,0)</f>
        <v>5640927</v>
      </c>
      <c r="P747" s="279">
        <f>IF(P76&gt;0,ROUND(P76,0),0)</f>
        <v>4879</v>
      </c>
      <c r="Q747" s="279">
        <f>IF(P77&gt;0,ROUND(P77,0),0)</f>
        <v>0</v>
      </c>
      <c r="R747" s="279">
        <f>IF(P78&gt;0,ROUND(P78,0),0)</f>
        <v>2440</v>
      </c>
      <c r="S747" s="279">
        <f>IF(P79&gt;0,ROUND(P79,0),0)</f>
        <v>34498</v>
      </c>
      <c r="T747" s="281">
        <f>IF(P80&gt;0,ROUND(P80,2),0)</f>
        <v>4.55</v>
      </c>
      <c r="U747" s="279"/>
      <c r="V747" s="280"/>
      <c r="W747" s="279"/>
      <c r="X747" s="279"/>
      <c r="Y747" s="279">
        <f t="shared" si="22"/>
        <v>762310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str">
        <f>RIGHT($C$83,3)&amp;"*"&amp;RIGHT($C$82,4)&amp;"*"&amp;Q$55&amp;"*"&amp;"A"</f>
        <v>106*2020*7030*A</v>
      </c>
      <c r="B748" s="279">
        <f>ROUND(Q59,0)</f>
        <v>50295</v>
      </c>
      <c r="C748" s="281">
        <f>ROUND(Q60,2)</f>
        <v>8.25</v>
      </c>
      <c r="D748" s="279">
        <f>ROUND(Q61,0)</f>
        <v>986913</v>
      </c>
      <c r="E748" s="279">
        <f>ROUND(Q62,0)</f>
        <v>217065</v>
      </c>
      <c r="F748" s="279">
        <f>ROUND(Q63,0)</f>
        <v>0</v>
      </c>
      <c r="G748" s="279">
        <f>ROUND(Q64,0)</f>
        <v>49404</v>
      </c>
      <c r="H748" s="279">
        <f>ROUND(Q65,0)</f>
        <v>0</v>
      </c>
      <c r="I748" s="279">
        <f>ROUND(Q66,0)</f>
        <v>0</v>
      </c>
      <c r="J748" s="279">
        <f>ROUND(Q67,0)</f>
        <v>9599</v>
      </c>
      <c r="K748" s="279">
        <f>ROUND(Q68,0)</f>
        <v>0</v>
      </c>
      <c r="L748" s="279">
        <f>ROUND(Q69,0)</f>
        <v>83</v>
      </c>
      <c r="M748" s="279">
        <f>ROUND(Q70,0)</f>
        <v>0</v>
      </c>
      <c r="N748" s="279">
        <f>ROUND(Q75,0)</f>
        <v>1402910</v>
      </c>
      <c r="O748" s="279">
        <f>ROUND(Q73,0)</f>
        <v>358150</v>
      </c>
      <c r="P748" s="279">
        <f>IF(Q76&gt;0,ROUND(Q76,0),0)</f>
        <v>786</v>
      </c>
      <c r="Q748" s="279">
        <f>IF(Q77&gt;0,ROUND(Q77,0),0)</f>
        <v>0</v>
      </c>
      <c r="R748" s="279">
        <f>IF(Q78&gt;0,ROUND(Q78,0),0)</f>
        <v>393</v>
      </c>
      <c r="S748" s="279">
        <f>IF(Q79&gt;0,ROUND(Q79,0),0)</f>
        <v>17486</v>
      </c>
      <c r="T748" s="281">
        <f>IF(Q80&gt;0,ROUND(Q80,2),0)</f>
        <v>7.34</v>
      </c>
      <c r="U748" s="279"/>
      <c r="V748" s="280"/>
      <c r="W748" s="279"/>
      <c r="X748" s="279"/>
      <c r="Y748" s="279">
        <f t="shared" si="22"/>
        <v>218972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str">
        <f>RIGHT($C$83,3)&amp;"*"&amp;RIGHT($C$82,4)&amp;"*"&amp;R$55&amp;"*"&amp;"A"</f>
        <v>106*2020*7040*A</v>
      </c>
      <c r="B749" s="279">
        <f>ROUND(R59,0)</f>
        <v>157766</v>
      </c>
      <c r="C749" s="281">
        <f>ROUND(R60,2)</f>
        <v>0.98</v>
      </c>
      <c r="D749" s="279">
        <f>ROUND(R61,0)</f>
        <v>60455</v>
      </c>
      <c r="E749" s="279">
        <f>ROUND(R62,0)</f>
        <v>13297</v>
      </c>
      <c r="F749" s="279">
        <f>ROUND(R63,0)</f>
        <v>922055</v>
      </c>
      <c r="G749" s="279">
        <f>ROUND(R64,0)</f>
        <v>61809</v>
      </c>
      <c r="H749" s="279">
        <f>ROUND(R65,0)</f>
        <v>0</v>
      </c>
      <c r="I749" s="279">
        <f>ROUND(R66,0)</f>
        <v>90000</v>
      </c>
      <c r="J749" s="279">
        <f>ROUND(R67,0)</f>
        <v>1978</v>
      </c>
      <c r="K749" s="279">
        <f>ROUND(R68,0)</f>
        <v>0</v>
      </c>
      <c r="L749" s="279">
        <f>ROUND(R69,0)</f>
        <v>28</v>
      </c>
      <c r="M749" s="279">
        <f>ROUND(R70,0)</f>
        <v>0</v>
      </c>
      <c r="N749" s="279">
        <f>ROUND(R75,0)</f>
        <v>2314290</v>
      </c>
      <c r="O749" s="279">
        <f>ROUND(R73,0)</f>
        <v>847181</v>
      </c>
      <c r="P749" s="279">
        <f>IF(R76&gt;0,ROUND(R76,0),0)</f>
        <v>162</v>
      </c>
      <c r="Q749" s="279">
        <f>IF(R77&gt;0,ROUND(R77,0),0)</f>
        <v>0</v>
      </c>
      <c r="R749" s="279">
        <f>IF(R78&gt;0,ROUND(R78,0),0)</f>
        <v>81</v>
      </c>
      <c r="S749" s="279">
        <f>IF(R79&gt;0,ROUND(R79,0),0)</f>
        <v>0</v>
      </c>
      <c r="T749" s="281">
        <f>IF(R80&gt;0,ROUND(R80,2),0)</f>
        <v>0</v>
      </c>
      <c r="U749" s="279"/>
      <c r="V749" s="280"/>
      <c r="W749" s="279"/>
      <c r="X749" s="279"/>
      <c r="Y749" s="279">
        <f t="shared" si="22"/>
        <v>83566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str">
        <f>RIGHT($C$83,3)&amp;"*"&amp;RIGHT($C$82,4)&amp;"*"&amp;S$55&amp;"*"&amp;"A"</f>
        <v>106*2020*7050*A</v>
      </c>
      <c r="B750" s="279"/>
      <c r="C750" s="281">
        <f>ROUND(S60,2)</f>
        <v>3.48</v>
      </c>
      <c r="D750" s="279">
        <f>ROUND(S61,0)</f>
        <v>171545</v>
      </c>
      <c r="E750" s="279">
        <f>ROUND(S62,0)</f>
        <v>37730</v>
      </c>
      <c r="F750" s="279">
        <f>ROUND(S63,0)</f>
        <v>0</v>
      </c>
      <c r="G750" s="279">
        <f>ROUND(S64,0)</f>
        <v>160924</v>
      </c>
      <c r="H750" s="279">
        <f>ROUND(S65,0)</f>
        <v>0</v>
      </c>
      <c r="I750" s="279">
        <f>ROUND(S66,0)</f>
        <v>30341</v>
      </c>
      <c r="J750" s="279">
        <f>ROUND(S67,0)</f>
        <v>18160</v>
      </c>
      <c r="K750" s="279">
        <f>ROUND(S68,0)</f>
        <v>0</v>
      </c>
      <c r="L750" s="279">
        <f>ROUND(S69,0)</f>
        <v>111</v>
      </c>
      <c r="M750" s="279">
        <f>ROUND(S70,0)</f>
        <v>0</v>
      </c>
      <c r="N750" s="279">
        <f>ROUND(S75,0)</f>
        <v>6225817</v>
      </c>
      <c r="O750" s="279">
        <f>ROUND(S73,0)</f>
        <v>1400020</v>
      </c>
      <c r="P750" s="279">
        <f>IF(S76&gt;0,ROUND(S76,0),0)</f>
        <v>1487</v>
      </c>
      <c r="Q750" s="279">
        <f>IF(S77&gt;0,ROUND(S77,0),0)</f>
        <v>0</v>
      </c>
      <c r="R750" s="279">
        <f>IF(S78&gt;0,ROUND(S78,0),0)</f>
        <v>744</v>
      </c>
      <c r="S750" s="279">
        <f>IF(S79&gt;0,ROUND(S79,0),0)</f>
        <v>1878</v>
      </c>
      <c r="T750" s="281">
        <f>IF(S80&gt;0,ROUND(S80,2),0)</f>
        <v>0</v>
      </c>
      <c r="U750" s="279"/>
      <c r="V750" s="280"/>
      <c r="W750" s="279"/>
      <c r="X750" s="279"/>
      <c r="Y750" s="279">
        <f t="shared" si="22"/>
        <v>147777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str">
        <f>RIGHT($C$83,3)&amp;"*"&amp;RIGHT($C$82,4)&amp;"*"&amp;T$55&amp;"*"&amp;"A"</f>
        <v>106*2020*7060*A</v>
      </c>
      <c r="B751" s="279"/>
      <c r="C751" s="281">
        <f>ROUND(T60,2)</f>
        <v>0</v>
      </c>
      <c r="D751" s="279">
        <f>ROUND(T61,0)</f>
        <v>0</v>
      </c>
      <c r="E751" s="279">
        <f>ROUND(T62,0)</f>
        <v>0</v>
      </c>
      <c r="F751" s="279">
        <f>ROUND(T63,0)</f>
        <v>0</v>
      </c>
      <c r="G751" s="279">
        <f>ROUND(T64,0)</f>
        <v>33063</v>
      </c>
      <c r="H751" s="279">
        <f>ROUND(T65,0)</f>
        <v>0</v>
      </c>
      <c r="I751" s="279">
        <f>ROUND(T66,0)</f>
        <v>0</v>
      </c>
      <c r="J751" s="279">
        <f>ROUND(T67,0)</f>
        <v>3016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1016253</v>
      </c>
      <c r="O751" s="279">
        <f>ROUND(T73,0)</f>
        <v>436566</v>
      </c>
      <c r="P751" s="279">
        <f>IF(T76&gt;0,ROUND(T76,0),0)</f>
        <v>247</v>
      </c>
      <c r="Q751" s="279">
        <f>IF(T77&gt;0,ROUND(T77,0),0)</f>
        <v>0</v>
      </c>
      <c r="R751" s="279">
        <f>IF(T78&gt;0,ROUND(T78,0),0)</f>
        <v>124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>
        <f t="shared" si="22"/>
        <v>22775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str">
        <f>RIGHT($C$83,3)&amp;"*"&amp;RIGHT($C$82,4)&amp;"*"&amp;U$55&amp;"*"&amp;"A"</f>
        <v>106*2020*7070*A</v>
      </c>
      <c r="B752" s="279">
        <f>ROUND(U59,0)</f>
        <v>198633</v>
      </c>
      <c r="C752" s="281">
        <f>ROUND(U60,2)</f>
        <v>14.17</v>
      </c>
      <c r="D752" s="279">
        <f>ROUND(U61,0)</f>
        <v>904496</v>
      </c>
      <c r="E752" s="279">
        <f>ROUND(U62,0)</f>
        <v>198938</v>
      </c>
      <c r="F752" s="279">
        <f>ROUND(U63,0)</f>
        <v>97161</v>
      </c>
      <c r="G752" s="279">
        <f>ROUND(U64,0)</f>
        <v>1446441</v>
      </c>
      <c r="H752" s="279">
        <f>ROUND(U65,0)</f>
        <v>0</v>
      </c>
      <c r="I752" s="279">
        <f>ROUND(U66,0)</f>
        <v>607338</v>
      </c>
      <c r="J752" s="279">
        <f>ROUND(U67,0)</f>
        <v>23204</v>
      </c>
      <c r="K752" s="279">
        <f>ROUND(U68,0)</f>
        <v>4914</v>
      </c>
      <c r="L752" s="279">
        <f>ROUND(U69,0)</f>
        <v>580</v>
      </c>
      <c r="M752" s="279">
        <f>ROUND(U70,0)</f>
        <v>0</v>
      </c>
      <c r="N752" s="279">
        <f>ROUND(U75,0)</f>
        <v>27435426</v>
      </c>
      <c r="O752" s="279">
        <f>ROUND(U73,0)</f>
        <v>6457383</v>
      </c>
      <c r="P752" s="279">
        <f>IF(U76&gt;0,ROUND(U76,0),0)</f>
        <v>1900</v>
      </c>
      <c r="Q752" s="279">
        <f>IF(U77&gt;0,ROUND(U77,0),0)</f>
        <v>0</v>
      </c>
      <c r="R752" s="279">
        <f>IF(U78&gt;0,ROUND(U78,0),0)</f>
        <v>950</v>
      </c>
      <c r="S752" s="279">
        <f>IF(U79&gt;0,ROUND(U79,0),0)</f>
        <v>94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2"/>
        <v>542813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str">
        <f>RIGHT($C$83,3)&amp;"*"&amp;RIGHT($C$82,4)&amp;"*"&amp;V$55&amp;"*"&amp;"A"</f>
        <v>106*2020*7110*A</v>
      </c>
      <c r="B753" s="279">
        <f>ROUND(V59,0)</f>
        <v>722</v>
      </c>
      <c r="C753" s="281">
        <f>ROUND(V60,2)</f>
        <v>0</v>
      </c>
      <c r="D753" s="279">
        <f>ROUND(V61,0)</f>
        <v>0</v>
      </c>
      <c r="E753" s="279">
        <f>ROUND(V62,0)</f>
        <v>0</v>
      </c>
      <c r="F753" s="279">
        <f>ROUND(V63,0)</f>
        <v>0</v>
      </c>
      <c r="G753" s="279">
        <f>ROUND(V64,0)</f>
        <v>10362</v>
      </c>
      <c r="H753" s="279">
        <f>ROUND(V65,0)</f>
        <v>0</v>
      </c>
      <c r="I753" s="279">
        <f>ROUND(V66,0)</f>
        <v>0</v>
      </c>
      <c r="J753" s="279">
        <f>ROUND(V67,0)</f>
        <v>1050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388771</v>
      </c>
      <c r="O753" s="279">
        <f>ROUND(V73,0)</f>
        <v>2925</v>
      </c>
      <c r="P753" s="279">
        <f>IF(V76&gt;0,ROUND(V76,0),0)</f>
        <v>86</v>
      </c>
      <c r="Q753" s="279">
        <f>IF(V77&gt;0,ROUND(V77,0),0)</f>
        <v>0</v>
      </c>
      <c r="R753" s="279">
        <f>IF(V78&gt;0,ROUND(V78,0),0)</f>
        <v>43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2"/>
        <v>8172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str">
        <f>RIGHT($C$83,3)&amp;"*"&amp;RIGHT($C$82,4)&amp;"*"&amp;W$55&amp;"*"&amp;"A"</f>
        <v>106*2020*7120*A</v>
      </c>
      <c r="B754" s="279">
        <f>ROUND(W59,0)</f>
        <v>11108</v>
      </c>
      <c r="C754" s="281">
        <f>ROUND(W60,2)</f>
        <v>0</v>
      </c>
      <c r="D754" s="279">
        <f>ROUND(W61,0)</f>
        <v>0</v>
      </c>
      <c r="E754" s="279">
        <f>ROUND(W62,0)</f>
        <v>0</v>
      </c>
      <c r="F754" s="279">
        <f>ROUND(W63,0)</f>
        <v>0</v>
      </c>
      <c r="G754" s="279">
        <f>ROUND(W64,0)</f>
        <v>12616</v>
      </c>
      <c r="H754" s="279">
        <f>ROUND(W65,0)</f>
        <v>0</v>
      </c>
      <c r="I754" s="279">
        <f>ROUND(W66,0)</f>
        <v>141920</v>
      </c>
      <c r="J754" s="279">
        <f>ROUND(W67,0)</f>
        <v>0</v>
      </c>
      <c r="K754" s="279">
        <f>ROUND(W68,0)</f>
        <v>0</v>
      </c>
      <c r="L754" s="279">
        <f>ROUND(W69,0)</f>
        <v>0</v>
      </c>
      <c r="M754" s="279">
        <f>ROUND(W70,0)</f>
        <v>0</v>
      </c>
      <c r="N754" s="279">
        <f>ROUND(W75,0)</f>
        <v>3928945</v>
      </c>
      <c r="O754" s="279">
        <f>ROUND(W73,0)</f>
        <v>448443</v>
      </c>
      <c r="P754" s="279">
        <f>IF(W76&gt;0,ROUND(W76,0),0)</f>
        <v>0</v>
      </c>
      <c r="Q754" s="279">
        <f>IF(W77&gt;0,ROUND(W77,0),0)</f>
        <v>0</v>
      </c>
      <c r="R754" s="279">
        <f>IF(W78&gt;0,ROUND(W78,0),0)</f>
        <v>0</v>
      </c>
      <c r="S754" s="279">
        <f>IF(W79&gt;0,ROUND(W79,0),0)</f>
        <v>3209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2"/>
        <v>48218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str">
        <f>RIGHT($C$83,3)&amp;"*"&amp;RIGHT($C$82,4)&amp;"*"&amp;X$55&amp;"*"&amp;"A"</f>
        <v>106*2020*7130*A</v>
      </c>
      <c r="B755" s="279">
        <f>ROUND(X59,0)</f>
        <v>47328</v>
      </c>
      <c r="C755" s="281">
        <f>ROUND(X60,2)</f>
        <v>0.99</v>
      </c>
      <c r="D755" s="279">
        <f>ROUND(X61,0)</f>
        <v>107271</v>
      </c>
      <c r="E755" s="279">
        <f>ROUND(X62,0)</f>
        <v>23594</v>
      </c>
      <c r="F755" s="279">
        <f>ROUND(X63,0)</f>
        <v>0</v>
      </c>
      <c r="G755" s="279">
        <f>ROUND(X64,0)</f>
        <v>109436</v>
      </c>
      <c r="H755" s="279">
        <f>ROUND(X65,0)</f>
        <v>0</v>
      </c>
      <c r="I755" s="279">
        <f>ROUND(X66,0)</f>
        <v>174431</v>
      </c>
      <c r="J755" s="279">
        <f>ROUND(X67,0)</f>
        <v>5886</v>
      </c>
      <c r="K755" s="279">
        <f>ROUND(X68,0)</f>
        <v>0</v>
      </c>
      <c r="L755" s="279">
        <f>ROUND(X69,0)</f>
        <v>415</v>
      </c>
      <c r="M755" s="279">
        <f>ROUND(X70,0)</f>
        <v>0</v>
      </c>
      <c r="N755" s="279">
        <f>ROUND(X75,0)</f>
        <v>22400826</v>
      </c>
      <c r="O755" s="279">
        <f>ROUND(X73,0)</f>
        <v>3603556</v>
      </c>
      <c r="P755" s="279">
        <f>IF(X76&gt;0,ROUND(X76,0),0)</f>
        <v>482</v>
      </c>
      <c r="Q755" s="279">
        <f>IF(X77&gt;0,ROUND(X77,0),0)</f>
        <v>0</v>
      </c>
      <c r="R755" s="279">
        <f>IF(X78&gt;0,ROUND(X78,0),0)</f>
        <v>241</v>
      </c>
      <c r="S755" s="279">
        <f>IF(X79&gt;0,ROUND(X79,0),0)</f>
        <v>0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2"/>
        <v>257872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str">
        <f>RIGHT($C$83,3)&amp;"*"&amp;RIGHT($C$82,4)&amp;"*"&amp;Y$55&amp;"*"&amp;"A"</f>
        <v>106*2020*7140*A</v>
      </c>
      <c r="B756" s="279">
        <f>ROUND(Y59,0)</f>
        <v>43972</v>
      </c>
      <c r="C756" s="281">
        <f>ROUND(Y60,2)</f>
        <v>16.46</v>
      </c>
      <c r="D756" s="279">
        <f>ROUND(Y61,0)</f>
        <v>1469162</v>
      </c>
      <c r="E756" s="279">
        <f>ROUND(Y62,0)</f>
        <v>323132</v>
      </c>
      <c r="F756" s="279">
        <f>ROUND(Y63,0)</f>
        <v>7179</v>
      </c>
      <c r="G756" s="279">
        <f>ROUND(Y64,0)</f>
        <v>93067</v>
      </c>
      <c r="H756" s="279">
        <f>ROUND(Y65,0)</f>
        <v>0</v>
      </c>
      <c r="I756" s="279">
        <f>ROUND(Y66,0)</f>
        <v>190304</v>
      </c>
      <c r="J756" s="279">
        <f>ROUND(Y67,0)</f>
        <v>48423</v>
      </c>
      <c r="K756" s="279">
        <f>ROUND(Y68,0)</f>
        <v>0</v>
      </c>
      <c r="L756" s="279">
        <f>ROUND(Y69,0)</f>
        <v>2273</v>
      </c>
      <c r="M756" s="279">
        <f>ROUND(Y70,0)</f>
        <v>0</v>
      </c>
      <c r="N756" s="279">
        <f>ROUND(Y75,0)</f>
        <v>12471395</v>
      </c>
      <c r="O756" s="279">
        <f>ROUND(Y73,0)</f>
        <v>1574983</v>
      </c>
      <c r="P756" s="279">
        <f>IF(Y76&gt;0,ROUND(Y76,0),0)</f>
        <v>3965</v>
      </c>
      <c r="Q756" s="279">
        <f>IF(Y77&gt;0,ROUND(Y77,0),0)</f>
        <v>0</v>
      </c>
      <c r="R756" s="279">
        <f>IF(Y78&gt;0,ROUND(Y78,0),0)</f>
        <v>1983</v>
      </c>
      <c r="S756" s="279">
        <f>IF(Y79&gt;0,ROUND(Y79,0),0)</f>
        <v>28859</v>
      </c>
      <c r="T756" s="281">
        <f>IF(Y80&gt;0,ROUND(Y80,2),0)</f>
        <v>0</v>
      </c>
      <c r="U756" s="279"/>
      <c r="V756" s="280"/>
      <c r="W756" s="279"/>
      <c r="X756" s="279"/>
      <c r="Y756" s="279">
        <f t="shared" si="22"/>
        <v>411520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str">
        <f>RIGHT($C$83,3)&amp;"*"&amp;RIGHT($C$82,4)&amp;"*"&amp;Z$55&amp;"*"&amp;"A"</f>
        <v>106*2020*7150*A</v>
      </c>
      <c r="B757" s="279">
        <f>ROUND(Z59,0)</f>
        <v>0</v>
      </c>
      <c r="C757" s="281">
        <f>ROUND(Z60,2)</f>
        <v>0</v>
      </c>
      <c r="D757" s="279">
        <f>ROUND(Z61,0)</f>
        <v>0</v>
      </c>
      <c r="E757" s="279">
        <f>ROUND(Z62,0)</f>
        <v>0</v>
      </c>
      <c r="F757" s="279">
        <f>ROUND(Z63,0)</f>
        <v>0</v>
      </c>
      <c r="G757" s="279">
        <f>ROUND(Z64,0)</f>
        <v>0</v>
      </c>
      <c r="H757" s="279">
        <f>ROUND(Z65,0)</f>
        <v>0</v>
      </c>
      <c r="I757" s="279">
        <f>ROUND(Z66,0)</f>
        <v>0</v>
      </c>
      <c r="J757" s="279">
        <f>ROUND(Z67,0)</f>
        <v>0</v>
      </c>
      <c r="K757" s="279">
        <f>ROUND(Z68,0)</f>
        <v>0</v>
      </c>
      <c r="L757" s="279">
        <f>ROUND(Z69,0)</f>
        <v>0</v>
      </c>
      <c r="M757" s="279">
        <f>ROUND(Z70,0)</f>
        <v>0</v>
      </c>
      <c r="N757" s="279">
        <f>ROUND(Z75,0)</f>
        <v>0</v>
      </c>
      <c r="O757" s="279">
        <f>ROUND(Z73,0)</f>
        <v>0</v>
      </c>
      <c r="P757" s="279">
        <f>IF(Z76&gt;0,ROUND(Z76,0),0)</f>
        <v>0</v>
      </c>
      <c r="Q757" s="279">
        <f>IF(Z77&gt;0,ROUND(Z77,0),0)</f>
        <v>0</v>
      </c>
      <c r="R757" s="279">
        <f>IF(Z78&gt;0,ROUND(Z78,0),0)</f>
        <v>0</v>
      </c>
      <c r="S757" s="279">
        <f>IF(Z79&gt;0,ROUND(Z79,0),0)</f>
        <v>0</v>
      </c>
      <c r="T757" s="281">
        <f>IF(Z80&gt;0,ROUND(Z80,2),0)</f>
        <v>0</v>
      </c>
      <c r="U757" s="279"/>
      <c r="V757" s="280"/>
      <c r="W757" s="279"/>
      <c r="X757" s="279"/>
      <c r="Y757" s="279">
        <f t="shared" si="22"/>
        <v>0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str">
        <f>RIGHT($C$83,3)&amp;"*"&amp;RIGHT($C$82,4)&amp;"*"&amp;AA$55&amp;"*"&amp;"A"</f>
        <v>106*2020*7160*A</v>
      </c>
      <c r="B758" s="279">
        <f>ROUND(AA59,0)</f>
        <v>3482</v>
      </c>
      <c r="C758" s="281">
        <f>ROUND(AA60,2)</f>
        <v>1.05</v>
      </c>
      <c r="D758" s="279">
        <f>ROUND(AA61,0)</f>
        <v>108624</v>
      </c>
      <c r="E758" s="279">
        <f>ROUND(AA62,0)</f>
        <v>23891</v>
      </c>
      <c r="F758" s="279">
        <f>ROUND(AA63,0)</f>
        <v>0</v>
      </c>
      <c r="G758" s="279">
        <f>ROUND(AA64,0)</f>
        <v>110564</v>
      </c>
      <c r="H758" s="279">
        <f>ROUND(AA65,0)</f>
        <v>0</v>
      </c>
      <c r="I758" s="279">
        <f>ROUND(AA66,0)</f>
        <v>21959</v>
      </c>
      <c r="J758" s="279">
        <f>ROUND(AA67,0)</f>
        <v>6827</v>
      </c>
      <c r="K758" s="279">
        <f>ROUND(AA68,0)</f>
        <v>0</v>
      </c>
      <c r="L758" s="279">
        <f>ROUND(AA69,0)</f>
        <v>0</v>
      </c>
      <c r="M758" s="279">
        <f>ROUND(AA70,0)</f>
        <v>0</v>
      </c>
      <c r="N758" s="279">
        <f>ROUND(AA75,0)</f>
        <v>987262</v>
      </c>
      <c r="O758" s="279">
        <f>ROUND(AA73,0)</f>
        <v>134050</v>
      </c>
      <c r="P758" s="279">
        <f>IF(AA76&gt;0,ROUND(AA76,0),0)</f>
        <v>559</v>
      </c>
      <c r="Q758" s="279">
        <f>IF(AA77&gt;0,ROUND(AA77,0),0)</f>
        <v>0</v>
      </c>
      <c r="R758" s="279">
        <f>IF(AA78&gt;0,ROUND(AA78,0),0)</f>
        <v>280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2"/>
        <v>48901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str">
        <f>RIGHT($C$83,3)&amp;"*"&amp;RIGHT($C$82,4)&amp;"*"&amp;AB$55&amp;"*"&amp;"A"</f>
        <v>106*2020*7170*A</v>
      </c>
      <c r="B759" s="279"/>
      <c r="C759" s="281">
        <f>ROUND(AB60,2)</f>
        <v>6.12</v>
      </c>
      <c r="D759" s="279">
        <f>ROUND(AB61,0)</f>
        <v>684080</v>
      </c>
      <c r="E759" s="279">
        <f>ROUND(AB62,0)</f>
        <v>150459</v>
      </c>
      <c r="F759" s="279">
        <f>ROUND(AB63,0)</f>
        <v>-368</v>
      </c>
      <c r="G759" s="279">
        <f>ROUND(AB64,0)</f>
        <v>1225201</v>
      </c>
      <c r="H759" s="279">
        <f>ROUND(AB65,0)</f>
        <v>0</v>
      </c>
      <c r="I759" s="279">
        <f>ROUND(AB66,0)</f>
        <v>216876</v>
      </c>
      <c r="J759" s="279">
        <f>ROUND(AB67,0)</f>
        <v>11736</v>
      </c>
      <c r="K759" s="279">
        <f>ROUND(AB68,0)</f>
        <v>0</v>
      </c>
      <c r="L759" s="279">
        <f>ROUND(AB69,0)</f>
        <v>2064</v>
      </c>
      <c r="M759" s="279">
        <f>ROUND(AB70,0)</f>
        <v>0</v>
      </c>
      <c r="N759" s="279">
        <f>ROUND(AB75,0)</f>
        <v>6853936</v>
      </c>
      <c r="O759" s="279">
        <f>ROUND(AB73,0)</f>
        <v>3692054</v>
      </c>
      <c r="P759" s="279">
        <f>IF(AB76&gt;0,ROUND(AB76,0),0)</f>
        <v>961</v>
      </c>
      <c r="Q759" s="279">
        <f>IF(AB77&gt;0,ROUND(AB77,0),0)</f>
        <v>0</v>
      </c>
      <c r="R759" s="279">
        <f>IF(AB78&gt;0,ROUND(AB78,0),0)</f>
        <v>481</v>
      </c>
      <c r="S759" s="279">
        <f>IF(AB79&gt;0,ROUND(AB79,0),0)</f>
        <v>232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2"/>
        <v>253560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str">
        <f>RIGHT($C$83,3)&amp;"*"&amp;RIGHT($C$82,4)&amp;"*"&amp;AC$55&amp;"*"&amp;"A"</f>
        <v>106*2020*7180*A</v>
      </c>
      <c r="B760" s="279">
        <f>ROUND(AC59,0)</f>
        <v>4495</v>
      </c>
      <c r="C760" s="281">
        <f>ROUND(AC60,2)</f>
        <v>6.02</v>
      </c>
      <c r="D760" s="279">
        <f>ROUND(AC61,0)</f>
        <v>509234</v>
      </c>
      <c r="E760" s="279">
        <f>ROUND(AC62,0)</f>
        <v>112002</v>
      </c>
      <c r="F760" s="279">
        <f>ROUND(AC63,0)</f>
        <v>34891</v>
      </c>
      <c r="G760" s="279">
        <f>ROUND(AC64,0)</f>
        <v>131039</v>
      </c>
      <c r="H760" s="279">
        <f>ROUND(AC65,0)</f>
        <v>0</v>
      </c>
      <c r="I760" s="279">
        <f>ROUND(AC66,0)</f>
        <v>137</v>
      </c>
      <c r="J760" s="279">
        <f>ROUND(AC67,0)</f>
        <v>11199</v>
      </c>
      <c r="K760" s="279">
        <f>ROUND(AC68,0)</f>
        <v>10569</v>
      </c>
      <c r="L760" s="279">
        <f>ROUND(AC69,0)</f>
        <v>0</v>
      </c>
      <c r="M760" s="279">
        <f>ROUND(AC70,0)</f>
        <v>0</v>
      </c>
      <c r="N760" s="279">
        <f>ROUND(AC75,0)</f>
        <v>2654020</v>
      </c>
      <c r="O760" s="279">
        <f>ROUND(AC73,0)</f>
        <v>2070707</v>
      </c>
      <c r="P760" s="279">
        <f>IF(AC76&gt;0,ROUND(AC76,0),0)</f>
        <v>917</v>
      </c>
      <c r="Q760" s="279">
        <f>IF(AC77&gt;0,ROUND(AC77,0),0)</f>
        <v>0</v>
      </c>
      <c r="R760" s="279">
        <f>IF(AC78&gt;0,ROUND(AC78,0),0)</f>
        <v>459</v>
      </c>
      <c r="S760" s="279">
        <f>IF(AC79&gt;0,ROUND(AC79,0),0)</f>
        <v>924</v>
      </c>
      <c r="T760" s="281">
        <f>IF(AC80&gt;0,ROUND(AC80,2),0)</f>
        <v>0.02</v>
      </c>
      <c r="U760" s="279"/>
      <c r="V760" s="280"/>
      <c r="W760" s="279"/>
      <c r="X760" s="279"/>
      <c r="Y760" s="279">
        <f t="shared" si="22"/>
        <v>106077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str">
        <f>RIGHT($C$83,3)&amp;"*"&amp;RIGHT($C$82,4)&amp;"*"&amp;AD$55&amp;"*"&amp;"A"</f>
        <v>106*2020*7190*A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>
        <f>ROUND(AD67,0)</f>
        <v>0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2"/>
        <v>0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str">
        <f>RIGHT($C$83,3)&amp;"*"&amp;RIGHT($C$82,4)&amp;"*"&amp;AE$55&amp;"*"&amp;"A"</f>
        <v>106*2020*7200*A</v>
      </c>
      <c r="B762" s="279">
        <f>ROUND(AE59,0)</f>
        <v>3717</v>
      </c>
      <c r="C762" s="281">
        <f>ROUND(AE60,2)</f>
        <v>1.36</v>
      </c>
      <c r="D762" s="279">
        <f>ROUND(AE61,0)</f>
        <v>124571</v>
      </c>
      <c r="E762" s="279">
        <f>ROUND(AE62,0)</f>
        <v>27399</v>
      </c>
      <c r="F762" s="279">
        <f>ROUND(AE63,0)</f>
        <v>0</v>
      </c>
      <c r="G762" s="279">
        <f>ROUND(AE64,0)</f>
        <v>2544</v>
      </c>
      <c r="H762" s="279">
        <f>ROUND(AE65,0)</f>
        <v>0</v>
      </c>
      <c r="I762" s="279">
        <f>ROUND(AE66,0)</f>
        <v>0</v>
      </c>
      <c r="J762" s="279">
        <f>ROUND(AE67,0)</f>
        <v>22300</v>
      </c>
      <c r="K762" s="279">
        <f>ROUND(AE68,0)</f>
        <v>0</v>
      </c>
      <c r="L762" s="279">
        <f>ROUND(AE69,0)</f>
        <v>28</v>
      </c>
      <c r="M762" s="279">
        <f>ROUND(AE70,0)</f>
        <v>0</v>
      </c>
      <c r="N762" s="279">
        <f>ROUND(AE75,0)</f>
        <v>667506</v>
      </c>
      <c r="O762" s="279">
        <f>ROUND(AE73,0)</f>
        <v>321893</v>
      </c>
      <c r="P762" s="279">
        <f>IF(AE76&gt;0,ROUND(AE76,0),0)</f>
        <v>1826</v>
      </c>
      <c r="Q762" s="279">
        <f>IF(AE77&gt;0,ROUND(AE77,0),0)</f>
        <v>0</v>
      </c>
      <c r="R762" s="279">
        <f>IF(AE78&gt;0,ROUND(AE78,0),0)</f>
        <v>913</v>
      </c>
      <c r="S762" s="279">
        <f>IF(AE79&gt;0,ROUND(AE79,0),0)</f>
        <v>377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2"/>
        <v>90416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str">
        <f>RIGHT($C$83,3)&amp;"*"&amp;RIGHT($C$82,4)&amp;"*"&amp;AF$55&amp;"*"&amp;"A"</f>
        <v>106*2020*7220*A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2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str">
        <f>RIGHT($C$83,3)&amp;"*"&amp;RIGHT($C$82,4)&amp;"*"&amp;AG$55&amp;"*"&amp;"A"</f>
        <v>106*2020*7230*A</v>
      </c>
      <c r="B764" s="279">
        <f>ROUND(AG59,0)</f>
        <v>17102</v>
      </c>
      <c r="C764" s="281">
        <f>ROUND(AG60,2)</f>
        <v>30.5</v>
      </c>
      <c r="D764" s="279">
        <f>ROUND(AG61,0)</f>
        <v>3103706</v>
      </c>
      <c r="E764" s="279">
        <f>ROUND(AG62,0)</f>
        <v>682639</v>
      </c>
      <c r="F764" s="279">
        <f>ROUND(AG63,0)</f>
        <v>297263</v>
      </c>
      <c r="G764" s="279">
        <f>ROUND(AG64,0)</f>
        <v>391019</v>
      </c>
      <c r="H764" s="279">
        <f>ROUND(AG65,0)</f>
        <v>0</v>
      </c>
      <c r="I764" s="279">
        <f>ROUND(AG66,0)</f>
        <v>119163</v>
      </c>
      <c r="J764" s="279">
        <f>ROUND(AG67,0)</f>
        <v>110157</v>
      </c>
      <c r="K764" s="279">
        <f>ROUND(AG68,0)</f>
        <v>0</v>
      </c>
      <c r="L764" s="279">
        <f>ROUND(AG69,0)</f>
        <v>31068</v>
      </c>
      <c r="M764" s="279">
        <f>ROUND(AG70,0)</f>
        <v>0</v>
      </c>
      <c r="N764" s="279">
        <f>ROUND(AG75,0)</f>
        <v>45791449</v>
      </c>
      <c r="O764" s="279">
        <f>ROUND(AG73,0)</f>
        <v>5573487</v>
      </c>
      <c r="P764" s="279">
        <f>IF(AG76&gt;0,ROUND(AG76,0),0)</f>
        <v>9020</v>
      </c>
      <c r="Q764" s="279">
        <f>IF(AG77&gt;0,ROUND(AG77,0),0)</f>
        <v>16863</v>
      </c>
      <c r="R764" s="279">
        <f>IF(AG78&gt;0,ROUND(AG78,0),0)</f>
        <v>4512</v>
      </c>
      <c r="S764" s="279">
        <f>IF(AG79&gt;0,ROUND(AG79,0),0)</f>
        <v>74441</v>
      </c>
      <c r="T764" s="281">
        <f>IF(AG80&gt;0,ROUND(AG80,2),0)</f>
        <v>21.75</v>
      </c>
      <c r="U764" s="279"/>
      <c r="V764" s="280"/>
      <c r="W764" s="279"/>
      <c r="X764" s="279"/>
      <c r="Y764" s="279">
        <f t="shared" si="22"/>
        <v>1920218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str">
        <f>RIGHT($C$83,3)&amp;"*"&amp;RIGHT($C$82,4)&amp;"*"&amp;AH$55&amp;"*"&amp;"A"</f>
        <v>106*2020*7240*A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2"/>
        <v>0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str">
        <f>RIGHT($C$83,3)&amp;"*"&amp;RIGHT($C$82,4)&amp;"*"&amp;AI$55&amp;"*"&amp;"A"</f>
        <v>106*2020*7250*A</v>
      </c>
      <c r="B766" s="279">
        <f>ROUND(AI59,0)</f>
        <v>0</v>
      </c>
      <c r="C766" s="281">
        <f>ROUND(AI60,2)</f>
        <v>0</v>
      </c>
      <c r="D766" s="279">
        <f>ROUND(AI61,0)</f>
        <v>0</v>
      </c>
      <c r="E766" s="279">
        <f>ROUND(AI62,0)</f>
        <v>0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0</v>
      </c>
      <c r="O766" s="279">
        <f>ROUND(AI73,0)</f>
        <v>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>
        <f t="shared" si="22"/>
        <v>0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str">
        <f>RIGHT($C$83,3)&amp;"*"&amp;RIGHT($C$82,4)&amp;"*"&amp;AJ$55&amp;"*"&amp;"A"</f>
        <v>106*2020*7260*A</v>
      </c>
      <c r="B767" s="279">
        <f>ROUND(AJ59,0)</f>
        <v>2676</v>
      </c>
      <c r="C767" s="281">
        <f>ROUND(AJ60,2)</f>
        <v>0.11</v>
      </c>
      <c r="D767" s="279">
        <f>ROUND(AJ61,0)</f>
        <v>10449</v>
      </c>
      <c r="E767" s="279">
        <f>ROUND(AJ62,0)</f>
        <v>2298</v>
      </c>
      <c r="F767" s="279">
        <f>ROUND(AJ63,0)</f>
        <v>0</v>
      </c>
      <c r="G767" s="279">
        <f>ROUND(AJ64,0)</f>
        <v>1</v>
      </c>
      <c r="H767" s="279">
        <f>ROUND(AJ65,0)</f>
        <v>0</v>
      </c>
      <c r="I767" s="279">
        <f>ROUND(AJ66,0)</f>
        <v>0</v>
      </c>
      <c r="J767" s="279">
        <f>ROUND(AJ67,0)</f>
        <v>2638</v>
      </c>
      <c r="K767" s="279">
        <f>ROUND(AJ68,0)</f>
        <v>0</v>
      </c>
      <c r="L767" s="279">
        <f>ROUND(AJ69,0)</f>
        <v>0</v>
      </c>
      <c r="M767" s="279">
        <f>ROUND(AJ70,0)</f>
        <v>0</v>
      </c>
      <c r="N767" s="279">
        <f>ROUND(AJ75,0)</f>
        <v>43876</v>
      </c>
      <c r="O767" s="279">
        <f>ROUND(AJ73,0)</f>
        <v>0</v>
      </c>
      <c r="P767" s="279">
        <f>IF(AJ76&gt;0,ROUND(AJ76,0),0)</f>
        <v>216</v>
      </c>
      <c r="Q767" s="279">
        <f>IF(AJ77&gt;0,ROUND(AJ77,0),0)</f>
        <v>0</v>
      </c>
      <c r="R767" s="279">
        <f>IF(AJ78&gt;0,ROUND(AJ78,0),0)</f>
        <v>108</v>
      </c>
      <c r="S767" s="279">
        <f>IF(AJ79&gt;0,ROUND(AJ79,0),0)</f>
        <v>0</v>
      </c>
      <c r="T767" s="281">
        <f>IF(AJ80&gt;0,ROUND(AJ80,2),0)</f>
        <v>0</v>
      </c>
      <c r="U767" s="279"/>
      <c r="V767" s="280"/>
      <c r="W767" s="279"/>
      <c r="X767" s="279"/>
      <c r="Y767" s="279">
        <f t="shared" si="22"/>
        <v>10054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str">
        <f>RIGHT($C$83,3)&amp;"*"&amp;RIGHT($C$82,4)&amp;"*"&amp;AK$55&amp;"*"&amp;"A"</f>
        <v>106*2020*7310*A</v>
      </c>
      <c r="B768" s="279">
        <f>ROUND(AK59,0)</f>
        <v>0</v>
      </c>
      <c r="C768" s="281">
        <f>ROUND(AK60,2)</f>
        <v>0</v>
      </c>
      <c r="D768" s="279">
        <f>ROUND(AK61,0)</f>
        <v>0</v>
      </c>
      <c r="E768" s="279">
        <f>ROUND(AK62,0)</f>
        <v>0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>
        <f>ROUND(AK67,0)</f>
        <v>0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0</v>
      </c>
      <c r="O768" s="279">
        <f>ROUND(AK73,0)</f>
        <v>0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0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2"/>
        <v>0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str">
        <f>RIGHT($C$83,3)&amp;"*"&amp;RIGHT($C$82,4)&amp;"*"&amp;AL$55&amp;"*"&amp;"A"</f>
        <v>106*2020*7320*A</v>
      </c>
      <c r="B769" s="279">
        <f>ROUND(AL59,0)</f>
        <v>0</v>
      </c>
      <c r="C769" s="281">
        <f>ROUND(AL60,2)</f>
        <v>0.19</v>
      </c>
      <c r="D769" s="279">
        <f>ROUND(AL61,0)</f>
        <v>18180</v>
      </c>
      <c r="E769" s="279">
        <f>ROUND(AL62,0)</f>
        <v>3999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>
        <f>ROUND(AL67,0)</f>
        <v>0</v>
      </c>
      <c r="K769" s="279">
        <f>ROUND(AL68,0)</f>
        <v>0</v>
      </c>
      <c r="L769" s="279">
        <f>ROUND(AL69,0)</f>
        <v>0</v>
      </c>
      <c r="M769" s="279">
        <f>ROUND(AL70,0)</f>
        <v>0</v>
      </c>
      <c r="N769" s="279">
        <f>ROUND(AL75,0)</f>
        <v>0</v>
      </c>
      <c r="O769" s="279">
        <f>ROUND(AL73,0)</f>
        <v>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0</v>
      </c>
      <c r="S769" s="279">
        <f>IF(AL79&gt;0,ROUND(AL79,0),0)</f>
        <v>0</v>
      </c>
      <c r="T769" s="281">
        <f>IF(AL80&gt;0,ROUND(AL80,2),0)</f>
        <v>0.01</v>
      </c>
      <c r="U769" s="279"/>
      <c r="V769" s="280"/>
      <c r="W769" s="279"/>
      <c r="X769" s="279"/>
      <c r="Y769" s="279">
        <f t="shared" si="22"/>
        <v>1145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str">
        <f>RIGHT($C$83,3)&amp;"*"&amp;RIGHT($C$82,4)&amp;"*"&amp;AM$55&amp;"*"&amp;"A"</f>
        <v>106*2020*7330*A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2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str">
        <f>RIGHT($C$83,3)&amp;"*"&amp;RIGHT($C$82,4)&amp;"*"&amp;AN$55&amp;"*"&amp;"A"</f>
        <v>106*2020*7340*A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2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str">
        <f>RIGHT($C$83,3)&amp;"*"&amp;RIGHT($C$82,4)&amp;"*"&amp;AO$55&amp;"*"&amp;"A"</f>
        <v>106*2020*7350*A</v>
      </c>
      <c r="B772" s="279">
        <f>ROUND(AO59,0)</f>
        <v>0</v>
      </c>
      <c r="C772" s="281">
        <f>ROUND(AO60,2)</f>
        <v>0</v>
      </c>
      <c r="D772" s="279">
        <f>ROUND(AO61,0)</f>
        <v>-7</v>
      </c>
      <c r="E772" s="279">
        <f>ROUND(AO62,0)</f>
        <v>-2</v>
      </c>
      <c r="F772" s="279">
        <f>ROUND(AO63,0)</f>
        <v>0</v>
      </c>
      <c r="G772" s="279">
        <f>ROUND(AO64,0)</f>
        <v>761</v>
      </c>
      <c r="H772" s="279">
        <f>ROUND(AO65,0)</f>
        <v>0</v>
      </c>
      <c r="I772" s="279">
        <f>ROUND(AO66,0)</f>
        <v>0</v>
      </c>
      <c r="J772" s="279">
        <f>ROUND(AO67,0)</f>
        <v>24095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1973</v>
      </c>
      <c r="Q772" s="279">
        <f>IF(AO77&gt;0,ROUND(AO77,0),0)</f>
        <v>0</v>
      </c>
      <c r="R772" s="279">
        <f>IF(AO78&gt;0,ROUND(AO78,0),0)</f>
        <v>987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2"/>
        <v>82732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str">
        <f>RIGHT($C$83,3)&amp;"*"&amp;RIGHT($C$82,4)&amp;"*"&amp;AP$55&amp;"*"&amp;"A"</f>
        <v>106*2020*7380*A</v>
      </c>
      <c r="B773" s="279">
        <f>ROUND(AP59,0)</f>
        <v>21996</v>
      </c>
      <c r="C773" s="281" t="e">
        <f>ROUND(#REF!,2)</f>
        <v>#REF!</v>
      </c>
      <c r="D773" s="279">
        <f>ROUND(AP61,0)</f>
        <v>4639053</v>
      </c>
      <c r="E773" s="279">
        <f>ROUND(AP62,0)</f>
        <v>1020327</v>
      </c>
      <c r="F773" s="279">
        <f>ROUND(AP63,0)</f>
        <v>822992</v>
      </c>
      <c r="G773" s="279">
        <f>ROUND(AP64,0)</f>
        <v>439995</v>
      </c>
      <c r="H773" s="279">
        <f>ROUND(AP65,0)</f>
        <v>1685</v>
      </c>
      <c r="I773" s="279">
        <f>ROUND(AP66,0)</f>
        <v>178572</v>
      </c>
      <c r="J773" s="279">
        <f>ROUND(AP67,0)</f>
        <v>0</v>
      </c>
      <c r="K773" s="279">
        <f>ROUND(AP68,0)</f>
        <v>437638</v>
      </c>
      <c r="L773" s="279">
        <f>ROUND(AP69,0)</f>
        <v>72825</v>
      </c>
      <c r="M773" s="279">
        <f>ROUND(AP70,0)</f>
        <v>0</v>
      </c>
      <c r="N773" s="279">
        <f>ROUND(AP75,0)</f>
        <v>8447723</v>
      </c>
      <c r="O773" s="279">
        <f>ROUND(AP73,0)</f>
        <v>0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3106</v>
      </c>
      <c r="T773" s="281">
        <f>IF(AP80&gt;0,ROUND(AP80,2),0)</f>
        <v>4.7699999999999996</v>
      </c>
      <c r="U773" s="279"/>
      <c r="V773" s="280"/>
      <c r="W773" s="279"/>
      <c r="X773" s="279"/>
      <c r="Y773" s="279" t="e">
        <f t="shared" si="22"/>
        <v>#REF!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str">
        <f>RIGHT($C$83,3)&amp;"*"&amp;RIGHT($C$82,4)&amp;"*"&amp;AQ$55&amp;"*"&amp;"A"</f>
        <v>106*2020*7390*A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2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str">
        <f>RIGHT($C$83,3)&amp;"*"&amp;RIGHT($C$82,4)&amp;"*"&amp;AR$55&amp;"*"&amp;"A"</f>
        <v>106*2020*7400*A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2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str">
        <f>RIGHT($C$83,3)&amp;"*"&amp;RIGHT($C$82,4)&amp;"*"&amp;AS$55&amp;"*"&amp;"A"</f>
        <v>106*2020*7410*A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2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str">
        <f>RIGHT($C$83,3)&amp;"*"&amp;RIGHT($C$82,4)&amp;"*"&amp;AT$55&amp;"*"&amp;"A"</f>
        <v>106*2020*7420*A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2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str">
        <f>RIGHT($C$83,3)&amp;"*"&amp;RIGHT($C$82,4)&amp;"*"&amp;AU$55&amp;"*"&amp;"A"</f>
        <v>106*2020*7430*A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2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str">
        <f>RIGHT($C$83,3)&amp;"*"&amp;RIGHT($C$82,4)&amp;"*"&amp;AV$55&amp;"*"&amp;"A"</f>
        <v>106*2020*7490*A</v>
      </c>
      <c r="B779" s="279"/>
      <c r="C779" s="281">
        <f>ROUND(AP60,2)</f>
        <v>25.91</v>
      </c>
      <c r="D779" s="279">
        <f>ROUND(AV61,0)</f>
        <v>12199</v>
      </c>
      <c r="E779" s="279">
        <f>ROUND(AV62,0)</f>
        <v>2683</v>
      </c>
      <c r="F779" s="279">
        <f>ROUND(AV63,0)</f>
        <v>0</v>
      </c>
      <c r="G779" s="279">
        <f>ROUND(AV64,0)</f>
        <v>291367</v>
      </c>
      <c r="H779" s="279">
        <f>ROUND(AV65,0)</f>
        <v>0</v>
      </c>
      <c r="I779" s="279">
        <f>ROUND(AV66,0)</f>
        <v>473375</v>
      </c>
      <c r="J779" s="279">
        <f>ROUND(AV67,0)</f>
        <v>1160</v>
      </c>
      <c r="K779" s="279">
        <f>ROUND(AV68,0)</f>
        <v>141800</v>
      </c>
      <c r="L779" s="279">
        <f>ROUND(AV69,0)</f>
        <v>0</v>
      </c>
      <c r="M779" s="279">
        <f>ROUND(AV70,0)</f>
        <v>0</v>
      </c>
      <c r="N779" s="279">
        <f>ROUND(AV75,0)</f>
        <v>4850847</v>
      </c>
      <c r="O779" s="279">
        <f>ROUND(AV73,0)</f>
        <v>7585</v>
      </c>
      <c r="P779" s="279">
        <f>IF(AV76&gt;0,ROUND(AV76,0),0)</f>
        <v>95</v>
      </c>
      <c r="Q779" s="279">
        <f>IF(AV77&gt;0,ROUND(AV77,0),0)</f>
        <v>0</v>
      </c>
      <c r="R779" s="279">
        <f>IF(AV78&gt;0,ROUND(AV78,0),0)</f>
        <v>48</v>
      </c>
      <c r="S779" s="279">
        <f>IF(AV79&gt;0,ROUND(AV79,0),0)</f>
        <v>2824</v>
      </c>
      <c r="T779" s="281">
        <f>IF(AV80&gt;0,ROUND(AV80,2),0)</f>
        <v>5.87</v>
      </c>
      <c r="U779" s="279"/>
      <c r="V779" s="280"/>
      <c r="W779" s="279"/>
      <c r="X779" s="279"/>
      <c r="Y779" s="279">
        <f t="shared" si="22"/>
        <v>183183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str">
        <f>RIGHT($C$83,3)&amp;"*"&amp;RIGHT($C$82,4)&amp;"*"&amp;AW$55&amp;"*"&amp;"A"</f>
        <v>106*2020*8200*A</v>
      </c>
      <c r="B780" s="279"/>
      <c r="C780" s="281">
        <f>ROUND(AW60,2)</f>
        <v>0</v>
      </c>
      <c r="D780" s="279">
        <f>ROUND(AW61,0)</f>
        <v>0</v>
      </c>
      <c r="E780" s="279">
        <f>ROUND(AW62,0)</f>
        <v>0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>
        <f>ROUND(AW67,0)</f>
        <v>0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str">
        <f>RIGHT($C$83,3)&amp;"*"&amp;RIGHT($C$82,4)&amp;"*"&amp;AX$55&amp;"*"&amp;"A"</f>
        <v>106*2020*8310*A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757</v>
      </c>
      <c r="H781" s="279">
        <f>ROUND(AX65,0)</f>
        <v>0</v>
      </c>
      <c r="I781" s="279">
        <f>ROUND(AX66,0)</f>
        <v>16939</v>
      </c>
      <c r="J781" s="279">
        <f>ROUND(AX67,0)</f>
        <v>0</v>
      </c>
      <c r="K781" s="279">
        <f>ROUND(AX68,0)</f>
        <v>35438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str">
        <f>RIGHT($C$83,3)&amp;"*"&amp;RIGHT($C$82,4)&amp;"*"&amp;AY$55&amp;"*"&amp;"A"</f>
        <v>106*2020*8320*A</v>
      </c>
      <c r="B782" s="279">
        <f>ROUND(AY59,0)</f>
        <v>75894</v>
      </c>
      <c r="C782" s="281">
        <f>ROUND(AY60,2)</f>
        <v>11.77</v>
      </c>
      <c r="D782" s="279">
        <f>ROUND(AY61,0)</f>
        <v>514670</v>
      </c>
      <c r="E782" s="279">
        <f>ROUND(AY62,0)</f>
        <v>113198</v>
      </c>
      <c r="F782" s="279">
        <f>ROUND(AY63,0)</f>
        <v>0</v>
      </c>
      <c r="G782" s="279">
        <f>ROUND(AY64,0)</f>
        <v>-38710</v>
      </c>
      <c r="H782" s="279">
        <f>ROUND(AY65,0)</f>
        <v>0</v>
      </c>
      <c r="I782" s="279">
        <f>ROUND(AY66,0)</f>
        <v>229090</v>
      </c>
      <c r="J782" s="279">
        <f>ROUND(AY67,0)</f>
        <v>59096</v>
      </c>
      <c r="K782" s="279">
        <f>ROUND(AY68,0)</f>
        <v>0</v>
      </c>
      <c r="L782" s="279">
        <f>ROUND(AY69,0)</f>
        <v>7431</v>
      </c>
      <c r="M782" s="279">
        <f>ROUND(AY70,0)</f>
        <v>0</v>
      </c>
      <c r="N782" s="279"/>
      <c r="O782" s="279"/>
      <c r="P782" s="279">
        <f>IF(AY76&gt;0,ROUND(AY76,0),0)</f>
        <v>4839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str">
        <f>RIGHT($C$83,3)&amp;"*"&amp;RIGHT($C$82,4)&amp;"*"&amp;AZ$55&amp;"*"&amp;"A"</f>
        <v>106*2020*8330*A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str">
        <f>RIGHT($C$83,3)&amp;"*"&amp;RIGHT($C$82,4)&amp;"*"&amp;BA$55&amp;"*"&amp;"A"</f>
        <v>106*2020*8350*A</v>
      </c>
      <c r="B784" s="279">
        <f>ROUND(BA59,0)</f>
        <v>0</v>
      </c>
      <c r="C784" s="281">
        <f>ROUND(BA60,2)</f>
        <v>0.92</v>
      </c>
      <c r="D784" s="279">
        <f>ROUND(BA61,0)</f>
        <v>39766</v>
      </c>
      <c r="E784" s="279">
        <f>ROUND(BA62,0)</f>
        <v>8746</v>
      </c>
      <c r="F784" s="279">
        <f>ROUND(BA63,0)</f>
        <v>0</v>
      </c>
      <c r="G784" s="279">
        <f>ROUND(BA64,0)</f>
        <v>1199</v>
      </c>
      <c r="H784" s="279">
        <f>ROUND(BA65,0)</f>
        <v>0</v>
      </c>
      <c r="I784" s="279">
        <f>ROUND(BA66,0)</f>
        <v>163539</v>
      </c>
      <c r="J784" s="279">
        <f>ROUND(BA67,0)</f>
        <v>4531</v>
      </c>
      <c r="K784" s="279">
        <f>ROUND(BA68,0)</f>
        <v>0</v>
      </c>
      <c r="L784" s="279">
        <f>ROUND(BA69,0)</f>
        <v>28</v>
      </c>
      <c r="M784" s="279">
        <f>ROUND(BA70,0)</f>
        <v>0</v>
      </c>
      <c r="N784" s="279"/>
      <c r="O784" s="279"/>
      <c r="P784" s="279">
        <f>IF(BA76&gt;0,ROUND(BA76,0),0)</f>
        <v>371</v>
      </c>
      <c r="Q784" s="279">
        <f>IF(BA77&gt;0,ROUND(BA77,0),0)</f>
        <v>0</v>
      </c>
      <c r="R784" s="279">
        <f>IF(BA78&gt;0,ROUND(BA78,0),0)</f>
        <v>186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str">
        <f>RIGHT($C$83,3)&amp;"*"&amp;RIGHT($C$82,4)&amp;"*"&amp;BB$55&amp;"*"&amp;"A"</f>
        <v>106*2020*8360*A</v>
      </c>
      <c r="B785" s="279"/>
      <c r="C785" s="281">
        <f>ROUND(BB60,2)</f>
        <v>0</v>
      </c>
      <c r="D785" s="279">
        <f>ROUND(BB61,0)</f>
        <v>0</v>
      </c>
      <c r="E785" s="279">
        <f>ROUND(BB62,0)</f>
        <v>0</v>
      </c>
      <c r="F785" s="279">
        <f>ROUND(BB63,0)</f>
        <v>0</v>
      </c>
      <c r="G785" s="279">
        <f>ROUND(BB64,0)</f>
        <v>0</v>
      </c>
      <c r="H785" s="279">
        <f>ROUND(BB65,0)</f>
        <v>0</v>
      </c>
      <c r="I785" s="279">
        <f>ROUND(BB66,0)</f>
        <v>0</v>
      </c>
      <c r="J785" s="279">
        <f>ROUND(BB67,0)</f>
        <v>0</v>
      </c>
      <c r="K785" s="279">
        <f>ROUND(BB68,0)</f>
        <v>0</v>
      </c>
      <c r="L785" s="279">
        <f>ROUND(BB69,0)</f>
        <v>0</v>
      </c>
      <c r="M785" s="279">
        <f>ROUND(BB70,0)</f>
        <v>0</v>
      </c>
      <c r="N785" s="279"/>
      <c r="O785" s="279"/>
      <c r="P785" s="279">
        <f>IF(BB76&gt;0,ROUND(BB76,0),0)</f>
        <v>0</v>
      </c>
      <c r="Q785" s="279">
        <f>IF(BB77&gt;0,ROUND(BB77,0),0)</f>
        <v>0</v>
      </c>
      <c r="R785" s="279">
        <f>IF(BB78&gt;0,ROUND(BB78,0),0)</f>
        <v>0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str">
        <f>RIGHT($C$83,3)&amp;"*"&amp;RIGHT($C$82,4)&amp;"*"&amp;BC$55&amp;"*"&amp;"A"</f>
        <v>106*2020*8370*A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9803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str">
        <f>RIGHT($C$83,3)&amp;"*"&amp;RIGHT($C$82,4)&amp;"*"&amp;BD$55&amp;"*"&amp;"A"</f>
        <v>106*2020*8420*A</v>
      </c>
      <c r="B787" s="279"/>
      <c r="C787" s="281">
        <f>ROUND(BD60,2)</f>
        <v>3.75</v>
      </c>
      <c r="D787" s="279">
        <f>ROUND(BD61,0)</f>
        <v>163712</v>
      </c>
      <c r="E787" s="279">
        <f>ROUND(BD62,0)</f>
        <v>36007</v>
      </c>
      <c r="F787" s="279">
        <f>ROUND(BD63,0)</f>
        <v>0</v>
      </c>
      <c r="G787" s="279">
        <f>ROUND(BD64,0)</f>
        <v>-14877</v>
      </c>
      <c r="H787" s="279">
        <f>ROUND(BD65,0)</f>
        <v>0</v>
      </c>
      <c r="I787" s="279">
        <f>ROUND(BD66,0)</f>
        <v>0</v>
      </c>
      <c r="J787" s="279">
        <f>ROUND(BD67,0)</f>
        <v>19601</v>
      </c>
      <c r="K787" s="279">
        <f>ROUND(BD68,0)</f>
        <v>0</v>
      </c>
      <c r="L787" s="279">
        <f>ROUND(BD69,0)</f>
        <v>607</v>
      </c>
      <c r="M787" s="279">
        <f>ROUND(BD70,0)</f>
        <v>0</v>
      </c>
      <c r="N787" s="279"/>
      <c r="O787" s="279"/>
      <c r="P787" s="279">
        <f>IF(BD76&gt;0,ROUND(BD76,0),0)</f>
        <v>1605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str">
        <f>RIGHT($C$83,3)&amp;"*"&amp;RIGHT($C$82,4)&amp;"*"&amp;BE$55&amp;"*"&amp;"A"</f>
        <v>106*2020*8430*A</v>
      </c>
      <c r="B788" s="279">
        <f>ROUND(BE59,0)</f>
        <v>89368</v>
      </c>
      <c r="C788" s="281">
        <f>ROUND(BE60,2)</f>
        <v>4.03</v>
      </c>
      <c r="D788" s="279">
        <f>ROUND(BE61,0)</f>
        <v>307192</v>
      </c>
      <c r="E788" s="279">
        <f>ROUND(BE62,0)</f>
        <v>67565</v>
      </c>
      <c r="F788" s="279">
        <f>ROUND(BE63,0)</f>
        <v>0</v>
      </c>
      <c r="G788" s="279">
        <f>ROUND(BE64,0)</f>
        <v>44638</v>
      </c>
      <c r="H788" s="279">
        <f>ROUND(BE65,0)</f>
        <v>0</v>
      </c>
      <c r="I788" s="279">
        <f>ROUND(BE66,0)</f>
        <v>680871</v>
      </c>
      <c r="J788" s="279">
        <f>ROUND(BE67,0)</f>
        <v>359122</v>
      </c>
      <c r="K788" s="279">
        <f>ROUND(BE68,0)</f>
        <v>9691</v>
      </c>
      <c r="L788" s="279">
        <f>ROUND(BE69,0)</f>
        <v>1518</v>
      </c>
      <c r="M788" s="279">
        <f>ROUND(BE70,0)</f>
        <v>0</v>
      </c>
      <c r="N788" s="279"/>
      <c r="O788" s="279"/>
      <c r="P788" s="279">
        <f>IF(BE76&gt;0,ROUND(BE76,0),0)</f>
        <v>29406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str">
        <f>RIGHT($C$83,3)&amp;"*"&amp;RIGHT($C$82,4)&amp;"*"&amp;BF$55&amp;"*"&amp;"A"</f>
        <v>106*2020*8460*A</v>
      </c>
      <c r="B789" s="279"/>
      <c r="C789" s="281">
        <f>ROUND(BF60,2)</f>
        <v>11.66</v>
      </c>
      <c r="D789" s="279">
        <f>ROUND(BF61,0)</f>
        <v>444466</v>
      </c>
      <c r="E789" s="279">
        <f>ROUND(BF62,0)</f>
        <v>97757</v>
      </c>
      <c r="F789" s="279">
        <f>ROUND(BF63,0)</f>
        <v>0</v>
      </c>
      <c r="G789" s="279">
        <f>ROUND(BF64,0)</f>
        <v>56031</v>
      </c>
      <c r="H789" s="279">
        <f>ROUND(BF65,0)</f>
        <v>0</v>
      </c>
      <c r="I789" s="279">
        <f>ROUND(BF66,0)</f>
        <v>115949</v>
      </c>
      <c r="J789" s="279">
        <f>ROUND(BF67,0)</f>
        <v>4873</v>
      </c>
      <c r="K789" s="279">
        <f>ROUND(BF68,0)</f>
        <v>0</v>
      </c>
      <c r="L789" s="279">
        <f>ROUND(BF69,0)</f>
        <v>903</v>
      </c>
      <c r="M789" s="279">
        <f>ROUND(BF70,0)</f>
        <v>0</v>
      </c>
      <c r="N789" s="279"/>
      <c r="O789" s="279"/>
      <c r="P789" s="279">
        <f>IF(BF76&gt;0,ROUND(BF76,0),0)</f>
        <v>399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str">
        <f>RIGHT($C$83,3)&amp;"*"&amp;RIGHT($C$82,4)&amp;"*"&amp;BG$55&amp;"*"&amp;"A"</f>
        <v>106*2020*8470*A</v>
      </c>
      <c r="B790" s="279"/>
      <c r="C790" s="281">
        <f>ROUND(BG60,2)</f>
        <v>0</v>
      </c>
      <c r="D790" s="279">
        <f>ROUND(BG61,0)</f>
        <v>0</v>
      </c>
      <c r="E790" s="279">
        <f>ROUND(BG62,0)</f>
        <v>0</v>
      </c>
      <c r="F790" s="279">
        <f>ROUND(BG63,0)</f>
        <v>0</v>
      </c>
      <c r="G790" s="279">
        <f>ROUND(BG64,0)</f>
        <v>0</v>
      </c>
      <c r="H790" s="279">
        <f>ROUND(BG65,0)</f>
        <v>0</v>
      </c>
      <c r="I790" s="279">
        <f>ROUND(BG66,0)</f>
        <v>0</v>
      </c>
      <c r="J790" s="279">
        <f>ROUND(BG67,0)</f>
        <v>2039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167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str">
        <f>RIGHT($C$83,3)&amp;"*"&amp;RIGHT($C$82,4)&amp;"*"&amp;BH$55&amp;"*"&amp;"A"</f>
        <v>106*2020*8480*A</v>
      </c>
      <c r="B791" s="279"/>
      <c r="C791" s="281">
        <f>ROUND(BH60,2)</f>
        <v>0</v>
      </c>
      <c r="D791" s="279">
        <f>ROUND(BH61,0)</f>
        <v>0</v>
      </c>
      <c r="E791" s="279">
        <f>ROUND(BH62,0)</f>
        <v>0</v>
      </c>
      <c r="F791" s="279">
        <f>ROUND(BH63,0)</f>
        <v>0</v>
      </c>
      <c r="G791" s="279">
        <f>ROUND(BH64,0)</f>
        <v>0</v>
      </c>
      <c r="H791" s="279">
        <f>ROUND(BH65,0)</f>
        <v>0</v>
      </c>
      <c r="I791" s="279">
        <f>ROUND(BH66,0)</f>
        <v>0</v>
      </c>
      <c r="J791" s="279">
        <f>ROUND(BH67,0)</f>
        <v>0</v>
      </c>
      <c r="K791" s="279">
        <f>ROUND(BH68,0)</f>
        <v>0</v>
      </c>
      <c r="L791" s="279">
        <f>ROUND(BH69,0)</f>
        <v>0</v>
      </c>
      <c r="M791" s="279">
        <f>ROUND(BH70,0)</f>
        <v>0</v>
      </c>
      <c r="N791" s="279"/>
      <c r="O791" s="279"/>
      <c r="P791" s="279">
        <f>IF(BH76&gt;0,ROUND(BH76,0),0)</f>
        <v>0</v>
      </c>
      <c r="Q791" s="279">
        <f>IF(BH77&gt;0,ROUND(BH77,0),0)</f>
        <v>0</v>
      </c>
      <c r="R791" s="279">
        <f>IF(BH78&gt;0,ROUND(BH78,0),0)</f>
        <v>0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str">
        <f>RIGHT($C$83,3)&amp;"*"&amp;RIGHT($C$82,4)&amp;"*"&amp;BI$55&amp;"*"&amp;"A"</f>
        <v>106*2020*8490*A</v>
      </c>
      <c r="B792" s="279"/>
      <c r="C792" s="281">
        <f>ROUND(BI60,2)</f>
        <v>0</v>
      </c>
      <c r="D792" s="279">
        <f>ROUND(BI61,0)</f>
        <v>0</v>
      </c>
      <c r="E792" s="279">
        <f>ROUND(BI62,0)</f>
        <v>0</v>
      </c>
      <c r="F792" s="279">
        <f>ROUND(BI63,0)</f>
        <v>0</v>
      </c>
      <c r="G792" s="279">
        <f>ROUND(BI64,0)</f>
        <v>0</v>
      </c>
      <c r="H792" s="279">
        <f>ROUND(BI65,0)</f>
        <v>0</v>
      </c>
      <c r="I792" s="279">
        <f>ROUND(BI66,0)</f>
        <v>0</v>
      </c>
      <c r="J792" s="279">
        <f>ROUND(BI67,0)</f>
        <v>0</v>
      </c>
      <c r="K792" s="279">
        <f>ROUND(BI68,0)</f>
        <v>0</v>
      </c>
      <c r="L792" s="279">
        <f>ROUND(BI69,0)</f>
        <v>0</v>
      </c>
      <c r="M792" s="279">
        <f>ROUND(BI70,0)</f>
        <v>0</v>
      </c>
      <c r="N792" s="279"/>
      <c r="O792" s="279"/>
      <c r="P792" s="279">
        <f>IF(BI76&gt;0,ROUND(BI76,0),0)</f>
        <v>0</v>
      </c>
      <c r="Q792" s="279">
        <f>IF(BI77&gt;0,ROUND(BI77,0),0)</f>
        <v>0</v>
      </c>
      <c r="R792" s="279">
        <f>IF(BI78&gt;0,ROUND(BI78,0),0)</f>
        <v>0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str">
        <f>RIGHT($C$83,3)&amp;"*"&amp;RIGHT($C$82,4)&amp;"*"&amp;BJ$55&amp;"*"&amp;"A"</f>
        <v>106*2020*8510*A</v>
      </c>
      <c r="B793" s="279"/>
      <c r="C793" s="281">
        <f>ROUND(BJ60,2)</f>
        <v>0</v>
      </c>
      <c r="D793" s="279">
        <f>ROUND(BJ61,0)</f>
        <v>0</v>
      </c>
      <c r="E793" s="279">
        <f>ROUND(BJ62,0)</f>
        <v>0</v>
      </c>
      <c r="F793" s="279">
        <f>ROUND(BJ63,0)</f>
        <v>0</v>
      </c>
      <c r="G793" s="279">
        <f>ROUND(BJ64,0)</f>
        <v>0</v>
      </c>
      <c r="H793" s="279">
        <f>ROUND(BJ65,0)</f>
        <v>0</v>
      </c>
      <c r="I793" s="279">
        <f>ROUND(BJ66,0)</f>
        <v>0</v>
      </c>
      <c r="J793" s="279">
        <f>ROUND(BJ67,0)</f>
        <v>0</v>
      </c>
      <c r="K793" s="279">
        <f>ROUND(BJ68,0)</f>
        <v>0</v>
      </c>
      <c r="L793" s="279">
        <f>ROUND(BJ69,0)</f>
        <v>0</v>
      </c>
      <c r="M793" s="279">
        <f>ROUND(BJ70,0)</f>
        <v>0</v>
      </c>
      <c r="N793" s="279"/>
      <c r="O793" s="279"/>
      <c r="P793" s="279">
        <f>IF(BJ76&gt;0,ROUND(BJ76,0),0)</f>
        <v>0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str">
        <f>RIGHT($C$83,3)&amp;"*"&amp;RIGHT($C$82,4)&amp;"*"&amp;BK$55&amp;"*"&amp;"A"</f>
        <v>106*2020*8530*A</v>
      </c>
      <c r="B794" s="279"/>
      <c r="C794" s="281">
        <f>ROUND(BK60,2)</f>
        <v>0</v>
      </c>
      <c r="D794" s="279">
        <f>ROUND(BK61,0)</f>
        <v>0</v>
      </c>
      <c r="E794" s="279">
        <f>ROUND(BK62,0)</f>
        <v>0</v>
      </c>
      <c r="F794" s="279">
        <f>ROUND(BK63,0)</f>
        <v>0</v>
      </c>
      <c r="G794" s="279">
        <f>ROUND(BK64,0)</f>
        <v>2</v>
      </c>
      <c r="H794" s="279">
        <f>ROUND(BK65,0)</f>
        <v>0</v>
      </c>
      <c r="I794" s="279">
        <f>ROUND(BK66,0)</f>
        <v>0</v>
      </c>
      <c r="J794" s="279">
        <f>ROUND(BK67,0)</f>
        <v>0</v>
      </c>
      <c r="K794" s="279">
        <f>ROUND(BK68,0)</f>
        <v>0</v>
      </c>
      <c r="L794" s="279">
        <f>ROUND(BK69,0)</f>
        <v>0</v>
      </c>
      <c r="M794" s="279">
        <f>ROUND(BK70,0)</f>
        <v>0</v>
      </c>
      <c r="N794" s="279"/>
      <c r="O794" s="279"/>
      <c r="P794" s="279">
        <f>IF(BK76&gt;0,ROUND(BK76,0),0)</f>
        <v>0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str">
        <f>RIGHT($C$83,3)&amp;"*"&amp;RIGHT($C$82,4)&amp;"*"&amp;BL$55&amp;"*"&amp;"A"</f>
        <v>106*2020*8560*A</v>
      </c>
      <c r="B795" s="279"/>
      <c r="C795" s="281">
        <f>ROUND(BL60,2)</f>
        <v>9.36</v>
      </c>
      <c r="D795" s="279">
        <f>ROUND(BL61,0)</f>
        <v>432179</v>
      </c>
      <c r="E795" s="279">
        <f>ROUND(BL62,0)</f>
        <v>95055</v>
      </c>
      <c r="F795" s="279">
        <f>ROUND(BL63,0)</f>
        <v>0</v>
      </c>
      <c r="G795" s="279">
        <f>ROUND(BL64,0)</f>
        <v>9739</v>
      </c>
      <c r="H795" s="279">
        <f>ROUND(BL65,0)</f>
        <v>0</v>
      </c>
      <c r="I795" s="279">
        <f>ROUND(BL66,0)</f>
        <v>0</v>
      </c>
      <c r="J795" s="279">
        <f>ROUND(BL67,0)</f>
        <v>10100</v>
      </c>
      <c r="K795" s="279">
        <f>ROUND(BL68,0)</f>
        <v>0</v>
      </c>
      <c r="L795" s="279">
        <f>ROUND(BL69,0)</f>
        <v>69</v>
      </c>
      <c r="M795" s="279">
        <f>ROUND(BL70,0)</f>
        <v>0</v>
      </c>
      <c r="N795" s="279"/>
      <c r="O795" s="279"/>
      <c r="P795" s="279">
        <f>IF(BL76&gt;0,ROUND(BL76,0),0)</f>
        <v>827</v>
      </c>
      <c r="Q795" s="279">
        <f>IF(BL77&gt;0,ROUND(BL77,0),0)</f>
        <v>0</v>
      </c>
      <c r="R795" s="279">
        <f>IF(BL78&gt;0,ROUND(BL78,0),0)</f>
        <v>414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str">
        <f>RIGHT($C$83,3)&amp;"*"&amp;RIGHT($C$82,4)&amp;"*"&amp;BM$55&amp;"*"&amp;"A"</f>
        <v>106*2020*8590*A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str">
        <f>RIGHT($C$83,3)&amp;"*"&amp;RIGHT($C$82,4)&amp;"*"&amp;BN$55&amp;"*"&amp;"A"</f>
        <v>106*2020*8610*A</v>
      </c>
      <c r="B797" s="279"/>
      <c r="C797" s="281">
        <f>ROUND(BN60,2)</f>
        <v>3.92</v>
      </c>
      <c r="D797" s="279">
        <f>ROUND(BN61,0)</f>
        <v>506238</v>
      </c>
      <c r="E797" s="279">
        <f>ROUND(BN62,0)</f>
        <v>111344</v>
      </c>
      <c r="F797" s="279">
        <f>ROUND(BN63,0)</f>
        <v>0</v>
      </c>
      <c r="G797" s="279">
        <f>ROUND(BN64,0)</f>
        <v>3266</v>
      </c>
      <c r="H797" s="279">
        <f>ROUND(BN65,0)</f>
        <v>0</v>
      </c>
      <c r="I797" s="279">
        <f>ROUND(BN66,0)</f>
        <v>2225</v>
      </c>
      <c r="J797" s="279">
        <f>ROUND(BN67,0)</f>
        <v>42903</v>
      </c>
      <c r="K797" s="279">
        <f>ROUND(BN68,0)</f>
        <v>0</v>
      </c>
      <c r="L797" s="279">
        <f>ROUND(BN69,0)</f>
        <v>55624</v>
      </c>
      <c r="M797" s="279">
        <f>ROUND(BN70,0)</f>
        <v>0</v>
      </c>
      <c r="N797" s="279"/>
      <c r="O797" s="279"/>
      <c r="P797" s="279">
        <f>IF(BN76&gt;0,ROUND(BN76,0),0)</f>
        <v>3513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str">
        <f>RIGHT($C$83,3)&amp;"*"&amp;RIGHT($C$82,4)&amp;"*"&amp;BO$55&amp;"*"&amp;"A"</f>
        <v>106*2020*8620*A</v>
      </c>
      <c r="B798" s="279"/>
      <c r="C798" s="281">
        <f>ROUND(BO60,2)</f>
        <v>0</v>
      </c>
      <c r="D798" s="279">
        <f>ROUND(BO61,0)</f>
        <v>0</v>
      </c>
      <c r="E798" s="279">
        <f>ROUND(BO62,0)</f>
        <v>0</v>
      </c>
      <c r="F798" s="279">
        <f>ROUND(BO63,0)</f>
        <v>0</v>
      </c>
      <c r="G798" s="279">
        <f>ROUND(BO64,0)</f>
        <v>0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str">
        <f>RIGHT($C$83,3)&amp;"*"&amp;RIGHT($C$82,4)&amp;"*"&amp;BP$55&amp;"*"&amp;"A"</f>
        <v>106*2020*8630*A</v>
      </c>
      <c r="B799" s="279"/>
      <c r="C799" s="281">
        <f>ROUND(BP60,2)</f>
        <v>0</v>
      </c>
      <c r="D799" s="279">
        <f>ROUND(BP61,0)</f>
        <v>0</v>
      </c>
      <c r="E799" s="279">
        <f>ROUND(BP62,0)</f>
        <v>0</v>
      </c>
      <c r="F799" s="279">
        <f>ROUND(BP63,0)</f>
        <v>0</v>
      </c>
      <c r="G799" s="279">
        <f>ROUND(BP64,0)</f>
        <v>0</v>
      </c>
      <c r="H799" s="279">
        <f>ROUND(BP65,0)</f>
        <v>0</v>
      </c>
      <c r="I799" s="279">
        <f>ROUND(BP66,0)</f>
        <v>0</v>
      </c>
      <c r="J799" s="279">
        <f>ROUND(BP67,0)</f>
        <v>0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str">
        <f>RIGHT($C$83,3)&amp;"*"&amp;RIGHT($C$82,4)&amp;"*"&amp;BQ$55&amp;"*"&amp;"A"</f>
        <v>106*2020*8640*A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str">
        <f>RIGHT($C$83,3)&amp;"*"&amp;RIGHT($C$82,4)&amp;"*"&amp;BR$55&amp;"*"&amp;"A"</f>
        <v>106*2020*8650*A</v>
      </c>
      <c r="B801" s="279"/>
      <c r="C801" s="281">
        <f>ROUND(BR60,2)</f>
        <v>0</v>
      </c>
      <c r="D801" s="279">
        <f>ROUND(BR61,0)</f>
        <v>0</v>
      </c>
      <c r="E801" s="279">
        <f>ROUND(BR62,0)</f>
        <v>0</v>
      </c>
      <c r="F801" s="279">
        <f>ROUND(BR63,0)</f>
        <v>0</v>
      </c>
      <c r="G801" s="279">
        <f>ROUND(BR64,0)</f>
        <v>0</v>
      </c>
      <c r="H801" s="279">
        <f>ROUND(BR65,0)</f>
        <v>0</v>
      </c>
      <c r="I801" s="279">
        <f>ROUND(BR66,0)</f>
        <v>0</v>
      </c>
      <c r="J801" s="279">
        <f>ROUND(BR67,0)</f>
        <v>0</v>
      </c>
      <c r="K801" s="279">
        <f>ROUND(BR68,0)</f>
        <v>0</v>
      </c>
      <c r="L801" s="279">
        <f>ROUND(BR69,0)</f>
        <v>0</v>
      </c>
      <c r="M801" s="279">
        <f>ROUND(BR70,0)</f>
        <v>0</v>
      </c>
      <c r="N801" s="279"/>
      <c r="O801" s="279"/>
      <c r="P801" s="279">
        <f>IF(BR76&gt;0,ROUND(BR76,0),0)</f>
        <v>0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str">
        <f>RIGHT($C$83,3)&amp;"*"&amp;RIGHT($C$82,4)&amp;"*"&amp;BS$55&amp;"*"&amp;"A"</f>
        <v>106*2020*8660*A</v>
      </c>
      <c r="B802" s="279"/>
      <c r="C802" s="281">
        <f>ROUND(BS60,2)</f>
        <v>0</v>
      </c>
      <c r="D802" s="279">
        <f>ROUND(BS61,0)</f>
        <v>0</v>
      </c>
      <c r="E802" s="279">
        <f>ROUND(BS62,0)</f>
        <v>0</v>
      </c>
      <c r="F802" s="279">
        <f>ROUND(BS63,0)</f>
        <v>0</v>
      </c>
      <c r="G802" s="279">
        <f>ROUND(BS64,0)</f>
        <v>0</v>
      </c>
      <c r="H802" s="279">
        <f>ROUND(BS65,0)</f>
        <v>0</v>
      </c>
      <c r="I802" s="279">
        <f>ROUND(BS66,0)</f>
        <v>0</v>
      </c>
      <c r="J802" s="279">
        <f>ROUND(BS67,0)</f>
        <v>0</v>
      </c>
      <c r="K802" s="279">
        <f>ROUND(BS68,0)</f>
        <v>0</v>
      </c>
      <c r="L802" s="279">
        <f>ROUND(BS69,0)</f>
        <v>0</v>
      </c>
      <c r="M802" s="279">
        <f>ROUND(BS70,0)</f>
        <v>0</v>
      </c>
      <c r="N802" s="279"/>
      <c r="O802" s="279"/>
      <c r="P802" s="279">
        <f>IF(BS76&gt;0,ROUND(BS76,0),0)</f>
        <v>0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str">
        <f>RIGHT($C$83,3)&amp;"*"&amp;RIGHT($C$82,4)&amp;"*"&amp;BT$55&amp;"*"&amp;"A"</f>
        <v>106*2020*8670*A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str">
        <f>RIGHT($C$83,3)&amp;"*"&amp;RIGHT($C$82,4)&amp;"*"&amp;BU$55&amp;"*"&amp;"A"</f>
        <v>106*2020*8680*A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str">
        <f>RIGHT($C$83,3)&amp;"*"&amp;RIGHT($C$82,4)&amp;"*"&amp;BV$55&amp;"*"&amp;"A"</f>
        <v>106*2020*8690*A</v>
      </c>
      <c r="B805" s="279"/>
      <c r="C805" s="281">
        <f>ROUND(BV60,2)</f>
        <v>6.76</v>
      </c>
      <c r="D805" s="279">
        <f>ROUND(BV61,0)</f>
        <v>391479</v>
      </c>
      <c r="E805" s="279">
        <f>ROUND(BV62,0)</f>
        <v>86103</v>
      </c>
      <c r="F805" s="279">
        <f>ROUND(BV63,0)</f>
        <v>0</v>
      </c>
      <c r="G805" s="279">
        <f>ROUND(BV64,0)</f>
        <v>162</v>
      </c>
      <c r="H805" s="279">
        <f>ROUND(BV65,0)</f>
        <v>0</v>
      </c>
      <c r="I805" s="279">
        <f>ROUND(BV66,0)</f>
        <v>1448</v>
      </c>
      <c r="J805" s="279">
        <f>ROUND(BV67,0)</f>
        <v>22605</v>
      </c>
      <c r="K805" s="279">
        <f>ROUND(BV68,0)</f>
        <v>0</v>
      </c>
      <c r="L805" s="279">
        <f>ROUND(BV69,0)</f>
        <v>0</v>
      </c>
      <c r="M805" s="279">
        <f>ROUND(BV70,0)</f>
        <v>0</v>
      </c>
      <c r="N805" s="279"/>
      <c r="O805" s="279"/>
      <c r="P805" s="279">
        <f>IF(BV76&gt;0,ROUND(BV76,0),0)</f>
        <v>1851</v>
      </c>
      <c r="Q805" s="279">
        <f>IF(BV77&gt;0,ROUND(BV77,0),0)</f>
        <v>0</v>
      </c>
      <c r="R805" s="279">
        <f>IF(BV78&gt;0,ROUND(BV78,0),0)</f>
        <v>926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str">
        <f>RIGHT($C$83,3)&amp;"*"&amp;RIGHT($C$82,4)&amp;"*"&amp;BW$55&amp;"*"&amp;"A"</f>
        <v>106*2020*8700*A</v>
      </c>
      <c r="B806" s="279"/>
      <c r="C806" s="281">
        <f>ROUND(BW60,2)</f>
        <v>0.99</v>
      </c>
      <c r="D806" s="279">
        <f>ROUND(BW61,0)</f>
        <v>117794</v>
      </c>
      <c r="E806" s="279">
        <f>ROUND(BW62,0)</f>
        <v>25908</v>
      </c>
      <c r="F806" s="279">
        <f>ROUND(BW63,0)</f>
        <v>24178</v>
      </c>
      <c r="G806" s="279">
        <f>ROUND(BW64,0)</f>
        <v>2291</v>
      </c>
      <c r="H806" s="279">
        <f>ROUND(BW65,0)</f>
        <v>0</v>
      </c>
      <c r="I806" s="279">
        <f>ROUND(BW66,0)</f>
        <v>0</v>
      </c>
      <c r="J806" s="279">
        <f>ROUND(BW67,0)</f>
        <v>6692</v>
      </c>
      <c r="K806" s="279">
        <f>ROUND(BW68,0)</f>
        <v>0</v>
      </c>
      <c r="L806" s="279">
        <f>ROUND(BW69,0)</f>
        <v>4623</v>
      </c>
      <c r="M806" s="279">
        <f>ROUND(BW70,0)</f>
        <v>0</v>
      </c>
      <c r="N806" s="279"/>
      <c r="O806" s="279"/>
      <c r="P806" s="279">
        <f>IF(BW76&gt;0,ROUND(BW76,0),0)</f>
        <v>548</v>
      </c>
      <c r="Q806" s="279">
        <f>IF(BW77&gt;0,ROUND(BW77,0),0)</f>
        <v>0</v>
      </c>
      <c r="R806" s="279">
        <f>IF(BW78&gt;0,ROUND(BW78,0),0)</f>
        <v>274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str">
        <f>RIGHT($C$83,3)&amp;"*"&amp;RIGHT($C$82,4)&amp;"*"&amp;BX$55&amp;"*"&amp;"A"</f>
        <v>106*2020*8710*A</v>
      </c>
      <c r="B807" s="279"/>
      <c r="C807" s="281">
        <f>ROUND(BX60,2)</f>
        <v>2.73</v>
      </c>
      <c r="D807" s="279">
        <f>ROUND(BX61,0)</f>
        <v>264281</v>
      </c>
      <c r="E807" s="279">
        <f>ROUND(BX62,0)</f>
        <v>58127</v>
      </c>
      <c r="F807" s="279">
        <f>ROUND(BX63,0)</f>
        <v>16680</v>
      </c>
      <c r="G807" s="279">
        <f>ROUND(BX64,0)</f>
        <v>567</v>
      </c>
      <c r="H807" s="279">
        <f>ROUND(BX65,0)</f>
        <v>0</v>
      </c>
      <c r="I807" s="279">
        <f>ROUND(BX66,0)</f>
        <v>51858</v>
      </c>
      <c r="J807" s="279">
        <f>ROUND(BX67,0)</f>
        <v>11248</v>
      </c>
      <c r="K807" s="279">
        <f>ROUND(BX68,0)</f>
        <v>0</v>
      </c>
      <c r="L807" s="279">
        <f>ROUND(BX69,0)</f>
        <v>28</v>
      </c>
      <c r="M807" s="279">
        <f>ROUND(BX70,0)</f>
        <v>0</v>
      </c>
      <c r="N807" s="279"/>
      <c r="O807" s="279"/>
      <c r="P807" s="279">
        <f>IF(BX76&gt;0,ROUND(BX76,0),0)</f>
        <v>921</v>
      </c>
      <c r="Q807" s="279">
        <f>IF(BX77&gt;0,ROUND(BX77,0),0)</f>
        <v>0</v>
      </c>
      <c r="R807" s="279">
        <f>IF(BX78&gt;0,ROUND(BX78,0),0)</f>
        <v>461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str">
        <f>RIGHT($C$83,3)&amp;"*"&amp;RIGHT($C$82,4)&amp;"*"&amp;BY$55&amp;"*"&amp;"A"</f>
        <v>106*2020*8720*A</v>
      </c>
      <c r="B808" s="279"/>
      <c r="C808" s="281">
        <f>ROUND(BY60,2)</f>
        <v>6.78</v>
      </c>
      <c r="D808" s="279">
        <f>ROUND(BY61,0)</f>
        <v>842268</v>
      </c>
      <c r="E808" s="279">
        <f>ROUND(BY62,0)</f>
        <v>185251</v>
      </c>
      <c r="F808" s="279">
        <f>ROUND(BY63,0)</f>
        <v>0</v>
      </c>
      <c r="G808" s="279">
        <f>ROUND(BY64,0)</f>
        <v>1986</v>
      </c>
      <c r="H808" s="279">
        <f>ROUND(BY65,0)</f>
        <v>0</v>
      </c>
      <c r="I808" s="279">
        <f>ROUND(BY66,0)</f>
        <v>0</v>
      </c>
      <c r="J808" s="279">
        <f>ROUND(BY67,0)</f>
        <v>3652</v>
      </c>
      <c r="K808" s="279">
        <f>ROUND(BY68,0)</f>
        <v>0</v>
      </c>
      <c r="L808" s="279">
        <f>ROUND(BY69,0)</f>
        <v>13017</v>
      </c>
      <c r="M808" s="279">
        <f>ROUND(BY70,0)</f>
        <v>0</v>
      </c>
      <c r="N808" s="279"/>
      <c r="O808" s="279"/>
      <c r="P808" s="279">
        <f>IF(BY76&gt;0,ROUND(BY76,0),0)</f>
        <v>299</v>
      </c>
      <c r="Q808" s="279">
        <f>IF(BY77&gt;0,ROUND(BY77,0),0)</f>
        <v>0</v>
      </c>
      <c r="R808" s="279">
        <f>IF(BY78&gt;0,ROUND(BY78,0),0)</f>
        <v>150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str">
        <f>RIGHT($C$83,3)&amp;"*"&amp;RIGHT($C$82,4)&amp;"*"&amp;BZ$55&amp;"*"&amp;"A"</f>
        <v>106*2020*8730*A</v>
      </c>
      <c r="B809" s="279"/>
      <c r="C809" s="281">
        <f>ROUND(BZ60,2)</f>
        <v>0</v>
      </c>
      <c r="D809" s="279">
        <f>ROUND(BZ61,0)</f>
        <v>0</v>
      </c>
      <c r="E809" s="279">
        <f>ROUND(BZ62,0)</f>
        <v>0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str">
        <f>RIGHT($C$83,3)&amp;"*"&amp;RIGHT($C$82,4)&amp;"*"&amp;CA$55&amp;"*"&amp;"A"</f>
        <v>106*2020*8740*A</v>
      </c>
      <c r="B810" s="279"/>
      <c r="C810" s="281">
        <f>ROUND(CA60,2)</f>
        <v>0</v>
      </c>
      <c r="D810" s="279">
        <f>ROUND(CA61,0)</f>
        <v>0</v>
      </c>
      <c r="E810" s="279">
        <f>ROUND(CA62,0)</f>
        <v>0</v>
      </c>
      <c r="F810" s="279">
        <f>ROUND(CA63,0)</f>
        <v>0</v>
      </c>
      <c r="G810" s="279">
        <f>ROUND(CA64,0)</f>
        <v>0</v>
      </c>
      <c r="H810" s="279">
        <f>ROUND(CA65,0)</f>
        <v>0</v>
      </c>
      <c r="I810" s="279">
        <f>ROUND(CA66,0)</f>
        <v>0</v>
      </c>
      <c r="J810" s="279">
        <f>ROUND(CA67,0)</f>
        <v>0</v>
      </c>
      <c r="K810" s="279">
        <f>ROUND(CA68,0)</f>
        <v>0</v>
      </c>
      <c r="L810" s="279">
        <f>ROUND(CA69,0)</f>
        <v>0</v>
      </c>
      <c r="M810" s="279">
        <f>ROUND(CA70,0)</f>
        <v>0</v>
      </c>
      <c r="N810" s="279"/>
      <c r="O810" s="279"/>
      <c r="P810" s="279">
        <f>IF(CA76&gt;0,ROUND(CA76,0),0)</f>
        <v>0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str">
        <f>RIGHT($C$83,3)&amp;"*"&amp;RIGHT($C$82,4)&amp;"*"&amp;CB$55&amp;"*"&amp;"A"</f>
        <v>106*2020*8770*A</v>
      </c>
      <c r="B811" s="279"/>
      <c r="C811" s="281">
        <f>ROUND(CB60,2)</f>
        <v>0</v>
      </c>
      <c r="D811" s="279">
        <f>ROUND(CB61,0)</f>
        <v>0</v>
      </c>
      <c r="E811" s="279">
        <f>ROUND(CB62,0)</f>
        <v>0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str">
        <f>RIGHT($C$83,3)&amp;"*"&amp;RIGHT($C$82,4)&amp;"*"&amp;CC$55&amp;"*"&amp;"A"</f>
        <v>106*2020*8790*A</v>
      </c>
      <c r="B812" s="279"/>
      <c r="C812" s="281">
        <f>ROUND(CC60,2)</f>
        <v>0</v>
      </c>
      <c r="D812" s="279">
        <f>ROUND(CC61,0)</f>
        <v>0</v>
      </c>
      <c r="E812" s="279">
        <f>ROUND(CC62,0)</f>
        <v>0</v>
      </c>
      <c r="F812" s="279">
        <f>ROUND(CC63,0)</f>
        <v>5004</v>
      </c>
      <c r="G812" s="279">
        <f>ROUND(CC64,0)</f>
        <v>50993</v>
      </c>
      <c r="H812" s="279">
        <f>ROUND(CC65,0)</f>
        <v>845422</v>
      </c>
      <c r="I812" s="279">
        <f>ROUND(CC66,0)</f>
        <v>214166</v>
      </c>
      <c r="J812" s="279">
        <f>ROUND(CC67,0)</f>
        <v>8598</v>
      </c>
      <c r="K812" s="279">
        <f>ROUND(CC68,0)</f>
        <v>36010</v>
      </c>
      <c r="L812" s="279">
        <f>ROUND(CC69,0)</f>
        <v>12841</v>
      </c>
      <c r="M812" s="279">
        <f>ROUND(CC70,0)</f>
        <v>0</v>
      </c>
      <c r="N812" s="279"/>
      <c r="O812" s="279"/>
      <c r="P812" s="279">
        <f>IF(CC76&gt;0,ROUND(CC76,0),0)</f>
        <v>704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str">
        <f>RIGHT($C$83,3)&amp;"*"&amp;RIGHT($C$82,4)&amp;"*"&amp;"9000"&amp;"*"&amp;"A"</f>
        <v>106*2020*9000*A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 t="e">
        <f t="shared" ref="C815:K815" si="23">SUM(C734:C813)</f>
        <v>#REF!</v>
      </c>
      <c r="D815" s="280">
        <f t="shared" si="23"/>
        <v>23605780</v>
      </c>
      <c r="E815" s="280">
        <f t="shared" si="23"/>
        <v>5191929</v>
      </c>
      <c r="F815" s="280">
        <f t="shared" si="23"/>
        <v>2782616</v>
      </c>
      <c r="G815" s="280">
        <f t="shared" si="23"/>
        <v>7313174</v>
      </c>
      <c r="H815" s="280">
        <f t="shared" si="23"/>
        <v>847107</v>
      </c>
      <c r="I815" s="280">
        <f t="shared" si="23"/>
        <v>5385375</v>
      </c>
      <c r="J815" s="280">
        <f t="shared" si="23"/>
        <v>1091408</v>
      </c>
      <c r="K815" s="280">
        <f t="shared" si="23"/>
        <v>690654</v>
      </c>
      <c r="L815" s="280">
        <f>SUM(L734:L813)+SUM(U734:U813)</f>
        <v>211538</v>
      </c>
      <c r="M815" s="280">
        <f>SUM(M734:M813)+SUM(V734:V813)</f>
        <v>0</v>
      </c>
      <c r="N815" s="280">
        <f t="shared" ref="N815:Y815" si="24">SUM(N734:N813)</f>
        <v>197047053</v>
      </c>
      <c r="O815" s="280">
        <f t="shared" si="24"/>
        <v>53632112</v>
      </c>
      <c r="P815" s="280">
        <f t="shared" si="24"/>
        <v>89368</v>
      </c>
      <c r="Q815" s="280">
        <f t="shared" si="24"/>
        <v>33978</v>
      </c>
      <c r="R815" s="280">
        <f t="shared" si="24"/>
        <v>24380</v>
      </c>
      <c r="S815" s="280">
        <f t="shared" si="24"/>
        <v>257229</v>
      </c>
      <c r="T815" s="284">
        <f t="shared" si="24"/>
        <v>83.65</v>
      </c>
      <c r="U815" s="280">
        <f t="shared" si="24"/>
        <v>0</v>
      </c>
      <c r="V815" s="280">
        <f t="shared" si="24"/>
        <v>0</v>
      </c>
      <c r="W815" s="280">
        <f t="shared" si="24"/>
        <v>0</v>
      </c>
      <c r="X815" s="280">
        <f t="shared" si="24"/>
        <v>0</v>
      </c>
      <c r="Y815" s="280" t="e">
        <f t="shared" si="24"/>
        <v>#REF!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249.67360910171942</v>
      </c>
      <c r="D816" s="280">
        <f>CE61</f>
        <v>23605780</v>
      </c>
      <c r="E816" s="280">
        <f>CE62</f>
        <v>5191929</v>
      </c>
      <c r="F816" s="280">
        <f>CE63</f>
        <v>2782616</v>
      </c>
      <c r="G816" s="280">
        <f>CE64</f>
        <v>7313174</v>
      </c>
      <c r="H816" s="283">
        <f>CE65</f>
        <v>847107</v>
      </c>
      <c r="I816" s="283">
        <f>CE66</f>
        <v>5385375</v>
      </c>
      <c r="J816" s="283">
        <f>CE67</f>
        <v>1091408</v>
      </c>
      <c r="K816" s="283">
        <f>CE68</f>
        <v>690654</v>
      </c>
      <c r="L816" s="283">
        <f>CE69</f>
        <v>211538</v>
      </c>
      <c r="M816" s="283">
        <f>CE70</f>
        <v>0</v>
      </c>
      <c r="N816" s="280">
        <f>CE75</f>
        <v>197047053</v>
      </c>
      <c r="O816" s="280">
        <f>CE73</f>
        <v>53632112</v>
      </c>
      <c r="P816" s="280">
        <f>CE76</f>
        <v>89368</v>
      </c>
      <c r="Q816" s="280">
        <f>CE77</f>
        <v>33977.887999999999</v>
      </c>
      <c r="R816" s="280">
        <f>CE78</f>
        <v>24375.709999999992</v>
      </c>
      <c r="S816" s="280">
        <f>CE79</f>
        <v>257229.14</v>
      </c>
      <c r="T816" s="284">
        <f>CE80</f>
        <v>83.65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8137210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23605780</v>
      </c>
      <c r="E817" s="180">
        <f>C379</f>
        <v>5191927</v>
      </c>
      <c r="F817" s="180">
        <f>C380</f>
        <v>2782616</v>
      </c>
      <c r="G817" s="243">
        <f>C381</f>
        <v>7313174</v>
      </c>
      <c r="H817" s="243">
        <f>C382</f>
        <v>847107</v>
      </c>
      <c r="I817" s="243">
        <f>C383</f>
        <v>5385375</v>
      </c>
      <c r="J817" s="243">
        <f>C384</f>
        <v>1091409</v>
      </c>
      <c r="K817" s="243">
        <f>C385</f>
        <v>690654</v>
      </c>
      <c r="L817" s="243">
        <f>C386+C387+C388+C389</f>
        <v>777244</v>
      </c>
      <c r="M817" s="243">
        <f>C370</f>
        <v>964986</v>
      </c>
      <c r="N817" s="180">
        <f>D361</f>
        <v>197047053</v>
      </c>
      <c r="O817" s="180">
        <f>C359</f>
        <v>53632112</v>
      </c>
    </row>
  </sheetData>
  <sheetProtection algorithmName="SHA-512" hashValue="EQTsKRMfwCNFjvn3NQDymQylr9xm91c0ycCo6mlozrPCF/NfGLCn+bAJhWHNBIsTHU9D9z/JtMao1Gw9w0+llQ==" saltValue="LSlyYipWgbJR7Es2kuJt4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93" transitionEvaluation="1" transitionEntry="1" codeName="Sheet10">
    <pageSetUpPr autoPageBreaks="0" fitToPage="1"/>
  </sheetPr>
  <dimension ref="A1:CF816"/>
  <sheetViews>
    <sheetView showGridLines="0" topLeftCell="A193" zoomScale="75" workbookViewId="0">
      <selection activeCell="A44" sqref="A44:CF71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4" ht="12.65" customHeight="1" x14ac:dyDescent="0.35">
      <c r="A33" s="198" t="s">
        <v>1237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1238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4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5076929</v>
      </c>
      <c r="C48" s="301">
        <f>ROUND(((B48/CE61)*C61),0)</f>
        <v>227683</v>
      </c>
      <c r="D48" s="301">
        <f>ROUND(((B48/CE61)*D61),0)</f>
        <v>0</v>
      </c>
      <c r="E48" s="295">
        <f>ROUND(((B48/CE61)*E61),0)</f>
        <v>664407</v>
      </c>
      <c r="F48" s="295">
        <f>ROUND(((B48/CE61)*F61),0)</f>
        <v>298888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275355</v>
      </c>
      <c r="Q48" s="295">
        <f>ROUND(((B48/CE61)*Q61),0)</f>
        <v>163827</v>
      </c>
      <c r="R48" s="295">
        <f>ROUND(((B48/CE61)*R61),0)</f>
        <v>13152</v>
      </c>
      <c r="S48" s="295">
        <f>ROUND(((B48/CE61)*S61),0)</f>
        <v>39145</v>
      </c>
      <c r="T48" s="295">
        <f>ROUND(((B48/CE61)*T61),0)</f>
        <v>1161</v>
      </c>
      <c r="U48" s="295">
        <f>ROUND(((B48/CE61)*U61),0)</f>
        <v>174026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22560</v>
      </c>
      <c r="Y48" s="295">
        <f>ROUND(((B48/CE61)*Y61),0)</f>
        <v>301413</v>
      </c>
      <c r="Z48" s="295">
        <f>ROUND(((B48/CE61)*Z61),0)</f>
        <v>0</v>
      </c>
      <c r="AA48" s="295">
        <f>ROUND(((B48/CE61)*AA61),0)</f>
        <v>22394</v>
      </c>
      <c r="AB48" s="295">
        <f>ROUND(((B48/CE61)*AB61),0)</f>
        <v>147049</v>
      </c>
      <c r="AC48" s="295">
        <f>ROUND(((B48/CE61)*AC61),0)</f>
        <v>111965</v>
      </c>
      <c r="AD48" s="295">
        <f>ROUND(((B48/CE61)*AD61),0)</f>
        <v>0</v>
      </c>
      <c r="AE48" s="295">
        <f>ROUND(((B48/CE61)*AE61),0)</f>
        <v>23023</v>
      </c>
      <c r="AF48" s="295">
        <f>ROUND(((B48/CE61)*AF61),0)</f>
        <v>0</v>
      </c>
      <c r="AG48" s="295">
        <f>ROUND(((B48/CE61)*AG61),0)</f>
        <v>628456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2989</v>
      </c>
      <c r="AK48" s="295">
        <f>ROUND(((B48/CE61)*AK61),0)</f>
        <v>0</v>
      </c>
      <c r="AL48" s="295">
        <f>ROUND(((B48/CE61)*AL61),0)</f>
        <v>2174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44175</v>
      </c>
      <c r="AP48" s="295">
        <f>ROUND(((B48/CE61)*AP61),0)</f>
        <v>1010085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118232</v>
      </c>
      <c r="AZ48" s="295">
        <f>ROUND(((B48/CE61)*AZ61),0)</f>
        <v>0</v>
      </c>
      <c r="BA48" s="295">
        <f>ROUND(((B48/CE61)*BA61),0)</f>
        <v>7720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38694</v>
      </c>
      <c r="BE48" s="295">
        <f>ROUND(((B48/CE61)*BE61),0)</f>
        <v>59882</v>
      </c>
      <c r="BF48" s="295">
        <f>ROUND(((B48/CE61)*BF61),0)</f>
        <v>88621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91045</v>
      </c>
      <c r="BM48" s="295">
        <f>ROUND(((B48/CE61)*BM61),0)</f>
        <v>0</v>
      </c>
      <c r="BN48" s="295">
        <f>ROUND(((B48/CE61)*BN61),0)</f>
        <v>106077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95182</v>
      </c>
      <c r="BW48" s="295">
        <f>ROUND(((B48/CE61)*BW61),0)</f>
        <v>27800</v>
      </c>
      <c r="BX48" s="295">
        <f>ROUND(((B48/CE61)*BX61),0)</f>
        <v>76012</v>
      </c>
      <c r="BY48" s="295">
        <f>ROUND(((B48/CE61)*BY61),0)</f>
        <v>193366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369</v>
      </c>
      <c r="CD48" s="295"/>
      <c r="CE48" s="295">
        <f>SUM(C48:CD48)</f>
        <v>5076927</v>
      </c>
      <c r="CF48" s="2"/>
    </row>
    <row r="49" spans="1:84" ht="12.65" customHeight="1" x14ac:dyDescent="0.35">
      <c r="A49" s="295" t="s">
        <v>206</v>
      </c>
      <c r="B49" s="295">
        <f>B47+B48</f>
        <v>5076929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853777</v>
      </c>
      <c r="C52" s="295">
        <f>ROUND((B52/(CE76+CF76)*C76),0)</f>
        <v>35386</v>
      </c>
      <c r="D52" s="295">
        <f>ROUND((B52/(CE76+CF76)*D76),0)</f>
        <v>0</v>
      </c>
      <c r="E52" s="295">
        <f>ROUND((B52/(CE76+CF76)*E76),0)</f>
        <v>56375</v>
      </c>
      <c r="F52" s="295">
        <f>ROUND((B52/(CE76+CF76)*F76),0)</f>
        <v>34450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1557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9391</v>
      </c>
      <c r="P52" s="295">
        <f>ROUND((B52/(CE76+CF76)*P76),0)</f>
        <v>46612</v>
      </c>
      <c r="Q52" s="295">
        <f>ROUND((B52/(CE76+CF76)*Q76),0)</f>
        <v>7509</v>
      </c>
      <c r="R52" s="295">
        <f>ROUND((B52/(CE76+CF76)*R76),0)</f>
        <v>1548</v>
      </c>
      <c r="S52" s="295">
        <f>ROUND((B52/(CE76+CF76)*S76),0)</f>
        <v>14206</v>
      </c>
      <c r="T52" s="295">
        <f>ROUND((B52/(CE76+CF76)*T76),0)</f>
        <v>2360</v>
      </c>
      <c r="U52" s="295">
        <f>ROUND((B52/(CE76+CF76)*U76),0)</f>
        <v>18152</v>
      </c>
      <c r="V52" s="295">
        <f>ROUND((B52/(CE76+CF76)*V76),0)</f>
        <v>822</v>
      </c>
      <c r="W52" s="295">
        <f>ROUND((B52/(CE76+CF76)*W76),0)</f>
        <v>0</v>
      </c>
      <c r="X52" s="295">
        <f>ROUND((B52/(CE76+CF76)*X76),0)</f>
        <v>4605</v>
      </c>
      <c r="Y52" s="295">
        <f>ROUND((B52/(CE76+CF76)*Y76),0)</f>
        <v>37880</v>
      </c>
      <c r="Z52" s="295">
        <f>ROUND((B52/(CE76+CF76)*Z76),0)</f>
        <v>0</v>
      </c>
      <c r="AA52" s="295">
        <f>ROUND((B52/(CE76+CF76)*AA76),0)</f>
        <v>5340</v>
      </c>
      <c r="AB52" s="295">
        <f>ROUND((B52/(CE76+CF76)*AB76),0)</f>
        <v>9181</v>
      </c>
      <c r="AC52" s="295">
        <f>ROUND((B52/(CE76+CF76)*AC76),0)</f>
        <v>8761</v>
      </c>
      <c r="AD52" s="295">
        <f>ROUND((B52/(CE76+CF76)*AD76),0)</f>
        <v>0</v>
      </c>
      <c r="AE52" s="295">
        <f>ROUND((B52/(CE76+CF76)*AE76),0)</f>
        <v>17445</v>
      </c>
      <c r="AF52" s="295">
        <f>ROUND((B52/(CE76+CF76)*AF76),0)</f>
        <v>0</v>
      </c>
      <c r="AG52" s="295">
        <f>ROUND((B52/(CE76+CF76)*AG76),0)</f>
        <v>86173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2064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18849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908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46229</v>
      </c>
      <c r="AZ52" s="295">
        <f>ROUND((B52/(CE76+CF76)*AZ76),0)</f>
        <v>0</v>
      </c>
      <c r="BA52" s="295">
        <f>ROUND((B52/(CE76+CF76)*BA76),0)</f>
        <v>3544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15333</v>
      </c>
      <c r="BE52" s="295">
        <f>ROUND((B52/(CE76+CF76)*BE76),0)</f>
        <v>280930</v>
      </c>
      <c r="BF52" s="295">
        <f>ROUND((B52/(CE76+CF76)*BF76),0)</f>
        <v>3812</v>
      </c>
      <c r="BG52" s="295">
        <f>ROUND((B52/(CE76+CF76)*BG76),0)</f>
        <v>1595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7901</v>
      </c>
      <c r="BM52" s="295">
        <f>ROUND((B52/(CE76+CF76)*BM76),0)</f>
        <v>0</v>
      </c>
      <c r="BN52" s="295">
        <f>ROUND((B52/(CE76+CF76)*BN76),0)</f>
        <v>33561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17684</v>
      </c>
      <c r="BW52" s="295">
        <f>ROUND((B52/(CE76+CF76)*BW76),0)</f>
        <v>5235</v>
      </c>
      <c r="BX52" s="295">
        <f>ROUND((B52/(CE76+CF76)*BX76),0)</f>
        <v>8799</v>
      </c>
      <c r="BY52" s="295">
        <f>ROUND((B52/(CE76+CF76)*BY76),0)</f>
        <v>2856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6726</v>
      </c>
      <c r="CD52" s="295"/>
      <c r="CE52" s="295">
        <f>SUM(C52:CD52)</f>
        <v>853779</v>
      </c>
      <c r="CF52" s="2"/>
    </row>
    <row r="53" spans="1:84" ht="12.65" customHeight="1" x14ac:dyDescent="0.35">
      <c r="A53" s="295" t="s">
        <v>206</v>
      </c>
      <c r="B53" s="295">
        <f>B51+B52</f>
        <v>853777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1463</v>
      </c>
      <c r="D59" s="300"/>
      <c r="E59" s="300">
        <v>3939</v>
      </c>
      <c r="F59" s="300">
        <v>276</v>
      </c>
      <c r="G59" s="300"/>
      <c r="H59" s="300"/>
      <c r="I59" s="300"/>
      <c r="J59" s="300">
        <v>282</v>
      </c>
      <c r="K59" s="300"/>
      <c r="L59" s="300"/>
      <c r="M59" s="300"/>
      <c r="N59" s="300"/>
      <c r="O59" s="300">
        <v>143</v>
      </c>
      <c r="P59" s="185">
        <v>160776</v>
      </c>
      <c r="Q59" s="185">
        <v>69480</v>
      </c>
      <c r="R59" s="185">
        <v>157393</v>
      </c>
      <c r="S59" s="251"/>
      <c r="T59" s="251"/>
      <c r="U59" s="224">
        <v>211301</v>
      </c>
      <c r="V59" s="185">
        <v>661</v>
      </c>
      <c r="W59" s="185">
        <v>10226.89</v>
      </c>
      <c r="X59" s="185">
        <v>46720.63</v>
      </c>
      <c r="Y59" s="185">
        <v>43086.27</v>
      </c>
      <c r="Z59" s="185"/>
      <c r="AA59" s="185">
        <v>3977.97</v>
      </c>
      <c r="AB59" s="251"/>
      <c r="AC59" s="185">
        <v>11950</v>
      </c>
      <c r="AD59" s="185"/>
      <c r="AE59" s="185">
        <v>3167</v>
      </c>
      <c r="AF59" s="185"/>
      <c r="AG59" s="185">
        <v>19779</v>
      </c>
      <c r="AH59" s="185"/>
      <c r="AI59" s="185"/>
      <c r="AJ59" s="185">
        <v>198</v>
      </c>
      <c r="AK59" s="185"/>
      <c r="AL59" s="185"/>
      <c r="AM59" s="185"/>
      <c r="AN59" s="185"/>
      <c r="AO59" s="185">
        <v>1875.25</v>
      </c>
      <c r="AP59" s="185">
        <v>25941</v>
      </c>
      <c r="AQ59" s="185"/>
      <c r="AR59" s="185"/>
      <c r="AS59" s="185"/>
      <c r="AT59" s="185"/>
      <c r="AU59" s="185"/>
      <c r="AV59" s="251"/>
      <c r="AW59" s="251"/>
      <c r="AX59" s="251"/>
      <c r="AY59" s="185">
        <v>96960</v>
      </c>
      <c r="AZ59" s="185"/>
      <c r="BA59" s="251"/>
      <c r="BB59" s="251"/>
      <c r="BC59" s="251"/>
      <c r="BD59" s="251"/>
      <c r="BE59" s="185">
        <v>89368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11.810141095890412</v>
      </c>
      <c r="D60" s="187"/>
      <c r="E60" s="187">
        <v>42.474341095890416</v>
      </c>
      <c r="F60" s="223">
        <v>10.586814383561645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14.273359589041096</v>
      </c>
      <c r="Q60" s="221">
        <v>6.1856698630136986</v>
      </c>
      <c r="R60" s="221">
        <v>1.0342595890410959</v>
      </c>
      <c r="S60" s="221">
        <v>3.9618993150684929</v>
      </c>
      <c r="T60" s="221">
        <v>0.02</v>
      </c>
      <c r="U60" s="221">
        <v>13.680814383561644</v>
      </c>
      <c r="V60" s="221">
        <v>0.01</v>
      </c>
      <c r="W60" s="221"/>
      <c r="X60" s="221">
        <v>0.99999794520547969</v>
      </c>
      <c r="Y60" s="221">
        <v>16.732500000000002</v>
      </c>
      <c r="Z60" s="221"/>
      <c r="AA60" s="221">
        <v>1.0731191780821916</v>
      </c>
      <c r="AB60" s="221">
        <v>6.1890308219178092</v>
      </c>
      <c r="AC60" s="221">
        <v>6.6130869863013713</v>
      </c>
      <c r="AD60" s="221"/>
      <c r="AE60" s="221">
        <v>1.2006486301369865</v>
      </c>
      <c r="AF60" s="221"/>
      <c r="AG60" s="221">
        <v>31.095984931506855</v>
      </c>
      <c r="AH60" s="221"/>
      <c r="AI60" s="221"/>
      <c r="AJ60" s="221">
        <v>0.15688150684931509</v>
      </c>
      <c r="AK60" s="221"/>
      <c r="AL60" s="221">
        <v>0.11</v>
      </c>
      <c r="AM60" s="221"/>
      <c r="AN60" s="221"/>
      <c r="AO60" s="221">
        <v>2.6467383561643834</v>
      </c>
      <c r="AP60" s="221">
        <v>30.32</v>
      </c>
      <c r="AQ60" s="221"/>
      <c r="AR60" s="221"/>
      <c r="AS60" s="221"/>
      <c r="AT60" s="221"/>
      <c r="AU60" s="221"/>
      <c r="AV60" s="270"/>
      <c r="AW60" s="221"/>
      <c r="AX60" s="221"/>
      <c r="AY60" s="221">
        <v>13.187184931506847</v>
      </c>
      <c r="AZ60" s="221"/>
      <c r="BA60" s="221">
        <v>1.0198520547945207</v>
      </c>
      <c r="BB60" s="221"/>
      <c r="BC60" s="221"/>
      <c r="BD60" s="221">
        <v>4.3461705479452055</v>
      </c>
      <c r="BE60" s="221">
        <v>3.894119178082192</v>
      </c>
      <c r="BF60" s="221">
        <v>11.001612328767123</v>
      </c>
      <c r="BG60" s="221"/>
      <c r="BH60" s="221"/>
      <c r="BI60" s="221"/>
      <c r="BJ60" s="221"/>
      <c r="BK60" s="221"/>
      <c r="BL60" s="221">
        <v>8.5886739726027415</v>
      </c>
      <c r="BM60" s="221"/>
      <c r="BN60" s="221">
        <v>4.0095041095890407</v>
      </c>
      <c r="BO60" s="221"/>
      <c r="BP60" s="221"/>
      <c r="BQ60" s="221"/>
      <c r="BR60" s="221"/>
      <c r="BS60" s="221"/>
      <c r="BT60" s="221"/>
      <c r="BU60" s="221"/>
      <c r="BV60" s="221">
        <v>8.058563013698631</v>
      </c>
      <c r="BW60" s="221">
        <v>1.0000027397260274</v>
      </c>
      <c r="BX60" s="221">
        <v>4.4038000000000004</v>
      </c>
      <c r="BY60" s="221">
        <v>7.3278493150684936</v>
      </c>
      <c r="BZ60" s="221"/>
      <c r="CA60" s="221"/>
      <c r="CB60" s="221"/>
      <c r="CC60" s="221">
        <v>1.620945890410959</v>
      </c>
      <c r="CD60" s="305" t="s">
        <v>221</v>
      </c>
      <c r="CE60" s="307">
        <f t="shared" ref="CE60:CE70" si="0">SUM(C60:CD60)</f>
        <v>269.63356575342459</v>
      </c>
      <c r="CF60" s="2"/>
    </row>
    <row r="61" spans="1:84" ht="12.65" customHeight="1" x14ac:dyDescent="0.35">
      <c r="A61" s="302" t="s">
        <v>235</v>
      </c>
      <c r="B61" s="295"/>
      <c r="C61" s="300">
        <v>1082522</v>
      </c>
      <c r="D61" s="300"/>
      <c r="E61" s="300">
        <v>3158935</v>
      </c>
      <c r="F61" s="185">
        <v>1421070</v>
      </c>
      <c r="G61" s="300"/>
      <c r="H61" s="300"/>
      <c r="I61" s="185"/>
      <c r="J61" s="185"/>
      <c r="K61" s="185"/>
      <c r="L61" s="185"/>
      <c r="M61" s="300"/>
      <c r="N61" s="300"/>
      <c r="O61" s="300"/>
      <c r="P61" s="185">
        <v>1309178</v>
      </c>
      <c r="Q61" s="185">
        <v>778919</v>
      </c>
      <c r="R61" s="185">
        <v>62531</v>
      </c>
      <c r="S61" s="185">
        <v>186117</v>
      </c>
      <c r="T61" s="185">
        <v>5521</v>
      </c>
      <c r="U61" s="185">
        <v>827408</v>
      </c>
      <c r="V61" s="185"/>
      <c r="W61" s="185"/>
      <c r="X61" s="185">
        <v>107261</v>
      </c>
      <c r="Y61" s="185">
        <v>1433074</v>
      </c>
      <c r="Z61" s="185"/>
      <c r="AA61" s="185">
        <v>106472</v>
      </c>
      <c r="AB61" s="185">
        <v>699147</v>
      </c>
      <c r="AC61" s="185">
        <v>532340</v>
      </c>
      <c r="AD61" s="185"/>
      <c r="AE61" s="185">
        <v>109464</v>
      </c>
      <c r="AF61" s="185"/>
      <c r="AG61" s="185">
        <v>2988003</v>
      </c>
      <c r="AH61" s="185"/>
      <c r="AI61" s="185"/>
      <c r="AJ61" s="185">
        <v>14211</v>
      </c>
      <c r="AK61" s="185"/>
      <c r="AL61" s="185">
        <v>10337</v>
      </c>
      <c r="AM61" s="185"/>
      <c r="AN61" s="185"/>
      <c r="AO61" s="185">
        <v>210033</v>
      </c>
      <c r="AP61" s="185">
        <v>4802464</v>
      </c>
      <c r="AQ61" s="185"/>
      <c r="AR61" s="185"/>
      <c r="AS61" s="185"/>
      <c r="AT61" s="185"/>
      <c r="AU61" s="185"/>
      <c r="AV61" s="185"/>
      <c r="AW61" s="185"/>
      <c r="AX61" s="185"/>
      <c r="AY61" s="185">
        <v>562138</v>
      </c>
      <c r="AZ61" s="185"/>
      <c r="BA61" s="185">
        <v>36706</v>
      </c>
      <c r="BB61" s="185"/>
      <c r="BC61" s="185"/>
      <c r="BD61" s="185">
        <v>183971</v>
      </c>
      <c r="BE61" s="185">
        <v>284712</v>
      </c>
      <c r="BF61" s="185">
        <v>421349</v>
      </c>
      <c r="BG61" s="185"/>
      <c r="BH61" s="185"/>
      <c r="BI61" s="185"/>
      <c r="BJ61" s="185"/>
      <c r="BK61" s="185"/>
      <c r="BL61" s="185">
        <v>432875</v>
      </c>
      <c r="BM61" s="185"/>
      <c r="BN61" s="185">
        <v>504347</v>
      </c>
      <c r="BO61" s="185"/>
      <c r="BP61" s="185"/>
      <c r="BQ61" s="185"/>
      <c r="BR61" s="185"/>
      <c r="BS61" s="185"/>
      <c r="BT61" s="185"/>
      <c r="BU61" s="185"/>
      <c r="BV61" s="185">
        <v>452545</v>
      </c>
      <c r="BW61" s="185">
        <v>132174</v>
      </c>
      <c r="BX61" s="185">
        <v>361402</v>
      </c>
      <c r="BY61" s="185">
        <v>919363</v>
      </c>
      <c r="BZ61" s="185"/>
      <c r="CA61" s="185"/>
      <c r="CB61" s="185"/>
      <c r="CC61" s="185">
        <v>1754</v>
      </c>
      <c r="CD61" s="305" t="s">
        <v>221</v>
      </c>
      <c r="CE61" s="295">
        <f t="shared" si="0"/>
        <v>24138343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227683</v>
      </c>
      <c r="D62" s="295">
        <f t="shared" si="1"/>
        <v>0</v>
      </c>
      <c r="E62" s="295">
        <f t="shared" si="1"/>
        <v>664407</v>
      </c>
      <c r="F62" s="295">
        <f t="shared" si="1"/>
        <v>298888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275355</v>
      </c>
      <c r="Q62" s="295">
        <f t="shared" si="1"/>
        <v>163827</v>
      </c>
      <c r="R62" s="295">
        <f t="shared" si="1"/>
        <v>13152</v>
      </c>
      <c r="S62" s="295">
        <f t="shared" si="1"/>
        <v>39145</v>
      </c>
      <c r="T62" s="295">
        <f t="shared" si="1"/>
        <v>1161</v>
      </c>
      <c r="U62" s="295">
        <f t="shared" si="1"/>
        <v>174026</v>
      </c>
      <c r="V62" s="295">
        <f t="shared" si="1"/>
        <v>0</v>
      </c>
      <c r="W62" s="295">
        <f t="shared" si="1"/>
        <v>0</v>
      </c>
      <c r="X62" s="295">
        <f t="shared" si="1"/>
        <v>22560</v>
      </c>
      <c r="Y62" s="295">
        <f t="shared" si="1"/>
        <v>301413</v>
      </c>
      <c r="Z62" s="295">
        <f t="shared" si="1"/>
        <v>0</v>
      </c>
      <c r="AA62" s="295">
        <f t="shared" si="1"/>
        <v>22394</v>
      </c>
      <c r="AB62" s="295">
        <f t="shared" si="1"/>
        <v>147049</v>
      </c>
      <c r="AC62" s="295">
        <f t="shared" si="1"/>
        <v>111965</v>
      </c>
      <c r="AD62" s="295">
        <f t="shared" si="1"/>
        <v>0</v>
      </c>
      <c r="AE62" s="295">
        <f t="shared" si="1"/>
        <v>23023</v>
      </c>
      <c r="AF62" s="295">
        <f t="shared" si="1"/>
        <v>0</v>
      </c>
      <c r="AG62" s="295">
        <f t="shared" si="1"/>
        <v>628456</v>
      </c>
      <c r="AH62" s="295">
        <f t="shared" si="1"/>
        <v>0</v>
      </c>
      <c r="AI62" s="295">
        <f t="shared" si="1"/>
        <v>0</v>
      </c>
      <c r="AJ62" s="295">
        <f t="shared" si="1"/>
        <v>2989</v>
      </c>
      <c r="AK62" s="295">
        <f t="shared" si="1"/>
        <v>0</v>
      </c>
      <c r="AL62" s="295">
        <f t="shared" si="1"/>
        <v>2174</v>
      </c>
      <c r="AM62" s="295">
        <f t="shared" si="1"/>
        <v>0</v>
      </c>
      <c r="AN62" s="295">
        <f t="shared" si="1"/>
        <v>0</v>
      </c>
      <c r="AO62" s="295">
        <f t="shared" si="1"/>
        <v>44175</v>
      </c>
      <c r="AP62" s="295">
        <f t="shared" si="1"/>
        <v>1010085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0</v>
      </c>
      <c r="AX62" s="295">
        <f t="shared" si="1"/>
        <v>0</v>
      </c>
      <c r="AY62" s="295">
        <f>ROUND(AY47+AY48,0)</f>
        <v>118232</v>
      </c>
      <c r="AZ62" s="295">
        <f>ROUND(AZ47+AZ48,0)</f>
        <v>0</v>
      </c>
      <c r="BA62" s="295">
        <f>ROUND(BA47+BA48,0)</f>
        <v>7720</v>
      </c>
      <c r="BB62" s="295">
        <f t="shared" si="1"/>
        <v>0</v>
      </c>
      <c r="BC62" s="295">
        <f t="shared" si="1"/>
        <v>0</v>
      </c>
      <c r="BD62" s="295">
        <f t="shared" si="1"/>
        <v>38694</v>
      </c>
      <c r="BE62" s="295">
        <f t="shared" si="1"/>
        <v>59882</v>
      </c>
      <c r="BF62" s="295">
        <f t="shared" si="1"/>
        <v>88621</v>
      </c>
      <c r="BG62" s="295">
        <f t="shared" si="1"/>
        <v>0</v>
      </c>
      <c r="BH62" s="295">
        <f t="shared" si="1"/>
        <v>0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91045</v>
      </c>
      <c r="BM62" s="295">
        <f t="shared" si="1"/>
        <v>0</v>
      </c>
      <c r="BN62" s="295">
        <f t="shared" si="1"/>
        <v>106077</v>
      </c>
      <c r="BO62" s="295">
        <f t="shared" ref="BO62:CC62" si="2">ROUND(BO47+BO48,0)</f>
        <v>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95182</v>
      </c>
      <c r="BW62" s="295">
        <f t="shared" si="2"/>
        <v>27800</v>
      </c>
      <c r="BX62" s="295">
        <f t="shared" si="2"/>
        <v>76012</v>
      </c>
      <c r="BY62" s="295">
        <f t="shared" si="2"/>
        <v>193366</v>
      </c>
      <c r="BZ62" s="295">
        <f t="shared" si="2"/>
        <v>0</v>
      </c>
      <c r="CA62" s="295">
        <f t="shared" si="2"/>
        <v>0</v>
      </c>
      <c r="CB62" s="295">
        <f t="shared" si="2"/>
        <v>0</v>
      </c>
      <c r="CC62" s="295">
        <f t="shared" si="2"/>
        <v>369</v>
      </c>
      <c r="CD62" s="305" t="s">
        <v>221</v>
      </c>
      <c r="CE62" s="295">
        <f t="shared" si="0"/>
        <v>5076927</v>
      </c>
      <c r="CF62" s="2"/>
    </row>
    <row r="63" spans="1:84" ht="12.65" customHeight="1" x14ac:dyDescent="0.35">
      <c r="A63" s="302" t="s">
        <v>236</v>
      </c>
      <c r="B63" s="295"/>
      <c r="C63" s="300">
        <v>68763</v>
      </c>
      <c r="D63" s="300"/>
      <c r="E63" s="300">
        <v>107384.67</v>
      </c>
      <c r="F63" s="185">
        <v>46880</v>
      </c>
      <c r="G63" s="300"/>
      <c r="H63" s="300"/>
      <c r="I63" s="185"/>
      <c r="J63" s="185"/>
      <c r="K63" s="185"/>
      <c r="L63" s="185"/>
      <c r="M63" s="300"/>
      <c r="N63" s="300"/>
      <c r="O63" s="300"/>
      <c r="P63" s="185">
        <f>120347+416</f>
        <v>120763</v>
      </c>
      <c r="Q63" s="185"/>
      <c r="R63" s="185">
        <v>931745</v>
      </c>
      <c r="S63" s="185">
        <v>350</v>
      </c>
      <c r="T63" s="185"/>
      <c r="U63" s="185">
        <v>137299</v>
      </c>
      <c r="V63" s="185"/>
      <c r="W63" s="185"/>
      <c r="X63" s="185"/>
      <c r="Y63" s="185">
        <v>21892</v>
      </c>
      <c r="Z63" s="185"/>
      <c r="AA63" s="185"/>
      <c r="AB63" s="185">
        <v>19623</v>
      </c>
      <c r="AC63" s="185"/>
      <c r="AD63" s="185"/>
      <c r="AE63" s="185"/>
      <c r="AF63" s="185"/>
      <c r="AG63" s="185">
        <v>248269</v>
      </c>
      <c r="AH63" s="185"/>
      <c r="AI63" s="185"/>
      <c r="AJ63" s="185">
        <v>-300</v>
      </c>
      <c r="AK63" s="185"/>
      <c r="AL63" s="185"/>
      <c r="AM63" s="185"/>
      <c r="AN63" s="185"/>
      <c r="AO63" s="185"/>
      <c r="AP63" s="185">
        <v>1053724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3398</v>
      </c>
      <c r="BX63" s="185">
        <v>12482</v>
      </c>
      <c r="BY63" s="185"/>
      <c r="BZ63" s="185"/>
      <c r="CA63" s="185"/>
      <c r="CB63" s="185"/>
      <c r="CC63" s="185">
        <v>119295.45</v>
      </c>
      <c r="CD63" s="305" t="s">
        <v>221</v>
      </c>
      <c r="CE63" s="295">
        <f t="shared" si="0"/>
        <v>2891568.12</v>
      </c>
      <c r="CF63" s="2"/>
    </row>
    <row r="64" spans="1:84" ht="12.65" customHeight="1" x14ac:dyDescent="0.35">
      <c r="A64" s="302" t="s">
        <v>237</v>
      </c>
      <c r="B64" s="295"/>
      <c r="C64" s="300">
        <v>137325</v>
      </c>
      <c r="D64" s="300"/>
      <c r="E64" s="185">
        <v>319841.24</v>
      </c>
      <c r="F64" s="185">
        <v>9732.01</v>
      </c>
      <c r="G64" s="300"/>
      <c r="H64" s="300"/>
      <c r="I64" s="185"/>
      <c r="J64" s="185">
        <v>7688.81</v>
      </c>
      <c r="K64" s="185"/>
      <c r="L64" s="185"/>
      <c r="M64" s="300"/>
      <c r="N64" s="300"/>
      <c r="O64" s="300">
        <v>41763</v>
      </c>
      <c r="P64" s="185">
        <f>2693576+63939</f>
        <v>2757515</v>
      </c>
      <c r="Q64" s="185">
        <v>10481</v>
      </c>
      <c r="R64" s="185">
        <v>58209</v>
      </c>
      <c r="S64" s="185">
        <v>153680</v>
      </c>
      <c r="T64" s="185">
        <v>52314</v>
      </c>
      <c r="U64" s="185">
        <v>1054760</v>
      </c>
      <c r="V64" s="185">
        <v>5740</v>
      </c>
      <c r="W64" s="185">
        <v>6881</v>
      </c>
      <c r="X64" s="185">
        <v>135002</v>
      </c>
      <c r="Y64" s="185">
        <v>65023</v>
      </c>
      <c r="Z64" s="185"/>
      <c r="AA64" s="185">
        <v>109888</v>
      </c>
      <c r="AB64" s="185">
        <v>998612</v>
      </c>
      <c r="AC64" s="185">
        <v>90850</v>
      </c>
      <c r="AD64" s="185"/>
      <c r="AE64" s="185">
        <v>1719</v>
      </c>
      <c r="AF64" s="185"/>
      <c r="AG64" s="185">
        <v>368545</v>
      </c>
      <c r="AH64" s="185"/>
      <c r="AI64" s="185"/>
      <c r="AJ64" s="185">
        <f>435992+13</f>
        <v>436005</v>
      </c>
      <c r="AK64" s="185"/>
      <c r="AL64" s="185">
        <v>57</v>
      </c>
      <c r="AM64" s="185"/>
      <c r="AN64" s="185"/>
      <c r="AO64" s="185">
        <v>42423</v>
      </c>
      <c r="AP64" s="185">
        <v>428791</v>
      </c>
      <c r="AQ64" s="185"/>
      <c r="AR64" s="185"/>
      <c r="AS64" s="185"/>
      <c r="AT64" s="185"/>
      <c r="AU64" s="185"/>
      <c r="AV64" s="185"/>
      <c r="AW64" s="185"/>
      <c r="AX64" s="185">
        <v>588</v>
      </c>
      <c r="AY64" s="185">
        <v>256387</v>
      </c>
      <c r="AZ64" s="185"/>
      <c r="BA64" s="185">
        <v>1375</v>
      </c>
      <c r="BB64" s="185"/>
      <c r="BC64" s="185"/>
      <c r="BD64" s="185">
        <v>-22212</v>
      </c>
      <c r="BE64" s="185">
        <v>78543</v>
      </c>
      <c r="BF64" s="185">
        <v>50467</v>
      </c>
      <c r="BG64" s="185"/>
      <c r="BH64" s="185"/>
      <c r="BI64" s="185"/>
      <c r="BJ64" s="185"/>
      <c r="BK64" s="185">
        <v>2</v>
      </c>
      <c r="BL64" s="185">
        <v>11027</v>
      </c>
      <c r="BM64" s="185"/>
      <c r="BN64" s="185">
        <v>3213</v>
      </c>
      <c r="BO64" s="185"/>
      <c r="BP64" s="185"/>
      <c r="BQ64" s="185"/>
      <c r="BR64" s="185"/>
      <c r="BS64" s="185"/>
      <c r="BT64" s="185"/>
      <c r="BU64" s="185"/>
      <c r="BV64" s="185">
        <v>41</v>
      </c>
      <c r="BW64" s="185">
        <v>6781</v>
      </c>
      <c r="BX64" s="185">
        <v>3432</v>
      </c>
      <c r="BY64" s="185">
        <v>-12</v>
      </c>
      <c r="BZ64" s="185"/>
      <c r="CA64" s="185"/>
      <c r="CB64" s="185"/>
      <c r="CC64" s="185">
        <v>54778</v>
      </c>
      <c r="CD64" s="305" t="s">
        <v>221</v>
      </c>
      <c r="CE64" s="295">
        <f t="shared" si="0"/>
        <v>7737255.0600000005</v>
      </c>
      <c r="CF64" s="2"/>
    </row>
    <row r="65" spans="1:84" ht="12.65" customHeight="1" x14ac:dyDescent="0.35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>
        <v>9493</v>
      </c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48381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741266</v>
      </c>
      <c r="CD65" s="305" t="s">
        <v>221</v>
      </c>
      <c r="CE65" s="295">
        <f t="shared" si="0"/>
        <v>799140</v>
      </c>
      <c r="CF65" s="2"/>
    </row>
    <row r="66" spans="1:84" ht="12.65" customHeight="1" x14ac:dyDescent="0.35">
      <c r="A66" s="302" t="s">
        <v>239</v>
      </c>
      <c r="B66" s="295"/>
      <c r="C66" s="300"/>
      <c r="D66" s="300"/>
      <c r="E66" s="300">
        <v>302.20999999999998</v>
      </c>
      <c r="F66" s="300">
        <v>5250</v>
      </c>
      <c r="G66" s="300"/>
      <c r="H66" s="300"/>
      <c r="I66" s="300"/>
      <c r="J66" s="300">
        <v>199.65</v>
      </c>
      <c r="K66" s="185"/>
      <c r="L66" s="185"/>
      <c r="M66" s="300"/>
      <c r="N66" s="300"/>
      <c r="O66" s="185">
        <v>972</v>
      </c>
      <c r="P66" s="185">
        <f>107590+1877</f>
        <v>109467</v>
      </c>
      <c r="Q66" s="185"/>
      <c r="R66" s="185">
        <v>91600</v>
      </c>
      <c r="S66" s="300">
        <v>17376</v>
      </c>
      <c r="T66" s="300"/>
      <c r="U66" s="185">
        <v>386466</v>
      </c>
      <c r="V66" s="185"/>
      <c r="W66" s="185">
        <v>133043</v>
      </c>
      <c r="X66" s="185">
        <v>181847</v>
      </c>
      <c r="Y66" s="185">
        <v>243874</v>
      </c>
      <c r="Z66" s="185"/>
      <c r="AA66" s="185">
        <v>22818</v>
      </c>
      <c r="AB66" s="185">
        <v>233636</v>
      </c>
      <c r="AC66" s="185">
        <v>6051</v>
      </c>
      <c r="AD66" s="185"/>
      <c r="AE66" s="185"/>
      <c r="AF66" s="185"/>
      <c r="AG66" s="185">
        <v>100874</v>
      </c>
      <c r="AH66" s="185"/>
      <c r="AI66" s="185"/>
      <c r="AJ66" s="185">
        <v>587774</v>
      </c>
      <c r="AK66" s="185"/>
      <c r="AL66" s="185"/>
      <c r="AM66" s="185"/>
      <c r="AN66" s="185"/>
      <c r="AO66" s="185"/>
      <c r="AP66" s="185">
        <v>207414</v>
      </c>
      <c r="AQ66" s="185"/>
      <c r="AR66" s="185"/>
      <c r="AS66" s="185"/>
      <c r="AT66" s="185"/>
      <c r="AU66" s="185"/>
      <c r="AV66" s="185"/>
      <c r="AW66" s="185"/>
      <c r="AX66" s="185">
        <v>18790</v>
      </c>
      <c r="AY66" s="185">
        <v>92598</v>
      </c>
      <c r="AZ66" s="185"/>
      <c r="BA66" s="185">
        <v>155439</v>
      </c>
      <c r="BB66" s="185"/>
      <c r="BC66" s="185">
        <v>3859</v>
      </c>
      <c r="BD66" s="185"/>
      <c r="BE66" s="185">
        <v>680734</v>
      </c>
      <c r="BF66" s="185">
        <v>150267</v>
      </c>
      <c r="BG66" s="185"/>
      <c r="BH66" s="185"/>
      <c r="BI66" s="185"/>
      <c r="BJ66" s="185"/>
      <c r="BK66" s="185"/>
      <c r="BL66" s="185"/>
      <c r="BM66" s="185"/>
      <c r="BN66" s="185">
        <v>2084</v>
      </c>
      <c r="BO66" s="185"/>
      <c r="BP66" s="185"/>
      <c r="BQ66" s="185"/>
      <c r="BR66" s="185"/>
      <c r="BS66" s="185"/>
      <c r="BT66" s="185"/>
      <c r="BU66" s="185"/>
      <c r="BV66" s="185">
        <v>25354</v>
      </c>
      <c r="BW66" s="185">
        <v>5179</v>
      </c>
      <c r="BX66" s="185">
        <v>160034</v>
      </c>
      <c r="BY66" s="185">
        <v>1502</v>
      </c>
      <c r="BZ66" s="185"/>
      <c r="CA66" s="185"/>
      <c r="CB66" s="185"/>
      <c r="CC66" s="185">
        <f>1432287+118301</f>
        <v>1550588</v>
      </c>
      <c r="CD66" s="305" t="s">
        <v>221</v>
      </c>
      <c r="CE66" s="295">
        <f t="shared" si="0"/>
        <v>5175391.8599999994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35386</v>
      </c>
      <c r="D67" s="295">
        <f>ROUND(D51+D52,0)</f>
        <v>0</v>
      </c>
      <c r="E67" s="295">
        <f t="shared" ref="E67:BP67" si="3">ROUND(E51+E52,0)</f>
        <v>56375</v>
      </c>
      <c r="F67" s="295">
        <f t="shared" si="3"/>
        <v>34450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1557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9391</v>
      </c>
      <c r="P67" s="295">
        <f t="shared" si="3"/>
        <v>46612</v>
      </c>
      <c r="Q67" s="295">
        <f t="shared" si="3"/>
        <v>7509</v>
      </c>
      <c r="R67" s="295">
        <f t="shared" si="3"/>
        <v>1548</v>
      </c>
      <c r="S67" s="295">
        <f t="shared" si="3"/>
        <v>14206</v>
      </c>
      <c r="T67" s="295">
        <f t="shared" si="3"/>
        <v>2360</v>
      </c>
      <c r="U67" s="295">
        <f t="shared" si="3"/>
        <v>18152</v>
      </c>
      <c r="V67" s="295">
        <f t="shared" si="3"/>
        <v>822</v>
      </c>
      <c r="W67" s="295">
        <f t="shared" si="3"/>
        <v>0</v>
      </c>
      <c r="X67" s="295">
        <f t="shared" si="3"/>
        <v>4605</v>
      </c>
      <c r="Y67" s="295">
        <f t="shared" si="3"/>
        <v>37880</v>
      </c>
      <c r="Z67" s="295">
        <f t="shared" si="3"/>
        <v>0</v>
      </c>
      <c r="AA67" s="295">
        <f t="shared" si="3"/>
        <v>5340</v>
      </c>
      <c r="AB67" s="295">
        <f t="shared" si="3"/>
        <v>9181</v>
      </c>
      <c r="AC67" s="295">
        <f t="shared" si="3"/>
        <v>8761</v>
      </c>
      <c r="AD67" s="295">
        <f t="shared" si="3"/>
        <v>0</v>
      </c>
      <c r="AE67" s="295">
        <f t="shared" si="3"/>
        <v>17445</v>
      </c>
      <c r="AF67" s="295">
        <f t="shared" si="3"/>
        <v>0</v>
      </c>
      <c r="AG67" s="295">
        <f t="shared" si="3"/>
        <v>86173</v>
      </c>
      <c r="AH67" s="295">
        <f t="shared" si="3"/>
        <v>0</v>
      </c>
      <c r="AI67" s="295">
        <f t="shared" si="3"/>
        <v>0</v>
      </c>
      <c r="AJ67" s="295">
        <f t="shared" si="3"/>
        <v>2064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18849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908</v>
      </c>
      <c r="AW67" s="295">
        <f t="shared" si="3"/>
        <v>0</v>
      </c>
      <c r="AX67" s="295">
        <f t="shared" si="3"/>
        <v>0</v>
      </c>
      <c r="AY67" s="295">
        <f t="shared" si="3"/>
        <v>46229</v>
      </c>
      <c r="AZ67" s="295">
        <f>ROUND(AZ51+AZ52,0)</f>
        <v>0</v>
      </c>
      <c r="BA67" s="295">
        <f>ROUND(BA51+BA52,0)</f>
        <v>3544</v>
      </c>
      <c r="BB67" s="295">
        <f t="shared" si="3"/>
        <v>0</v>
      </c>
      <c r="BC67" s="295">
        <f t="shared" si="3"/>
        <v>0</v>
      </c>
      <c r="BD67" s="295">
        <f t="shared" si="3"/>
        <v>15333</v>
      </c>
      <c r="BE67" s="295">
        <f t="shared" si="3"/>
        <v>280930</v>
      </c>
      <c r="BF67" s="295">
        <f t="shared" si="3"/>
        <v>3812</v>
      </c>
      <c r="BG67" s="295">
        <f t="shared" si="3"/>
        <v>1595</v>
      </c>
      <c r="BH67" s="295">
        <f t="shared" si="3"/>
        <v>0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7901</v>
      </c>
      <c r="BM67" s="295">
        <f t="shared" si="3"/>
        <v>0</v>
      </c>
      <c r="BN67" s="295">
        <f t="shared" si="3"/>
        <v>33561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17684</v>
      </c>
      <c r="BW67" s="295">
        <f t="shared" si="4"/>
        <v>5235</v>
      </c>
      <c r="BX67" s="295">
        <f t="shared" si="4"/>
        <v>8799</v>
      </c>
      <c r="BY67" s="295">
        <f t="shared" si="4"/>
        <v>2856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6726</v>
      </c>
      <c r="CD67" s="305" t="s">
        <v>221</v>
      </c>
      <c r="CE67" s="295">
        <f t="shared" si="0"/>
        <v>853779</v>
      </c>
      <c r="CF67" s="2"/>
    </row>
    <row r="68" spans="1:84" ht="12.65" customHeight="1" x14ac:dyDescent="0.35">
      <c r="A68" s="302" t="s">
        <v>240</v>
      </c>
      <c r="B68" s="295"/>
      <c r="C68" s="300"/>
      <c r="D68" s="300"/>
      <c r="E68" s="300">
        <v>32491.42</v>
      </c>
      <c r="F68" s="300"/>
      <c r="G68" s="300"/>
      <c r="H68" s="300"/>
      <c r="I68" s="300"/>
      <c r="J68" s="300"/>
      <c r="K68" s="185"/>
      <c r="L68" s="185"/>
      <c r="M68" s="300"/>
      <c r="N68" s="300"/>
      <c r="O68" s="300"/>
      <c r="P68" s="185">
        <f>583+49270</f>
        <v>49853</v>
      </c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19552</v>
      </c>
      <c r="AD68" s="185"/>
      <c r="AE68" s="185"/>
      <c r="AF68" s="185"/>
      <c r="AG68" s="185"/>
      <c r="AH68" s="185"/>
      <c r="AI68" s="185"/>
      <c r="AJ68" s="185">
        <v>144001</v>
      </c>
      <c r="AK68" s="185"/>
      <c r="AL68" s="185"/>
      <c r="AM68" s="185"/>
      <c r="AN68" s="185"/>
      <c r="AO68" s="185"/>
      <c r="AP68" s="185">
        <v>449536</v>
      </c>
      <c r="AQ68" s="185"/>
      <c r="AR68" s="185"/>
      <c r="AS68" s="185"/>
      <c r="AT68" s="185"/>
      <c r="AU68" s="185"/>
      <c r="AV68" s="185"/>
      <c r="AW68" s="185"/>
      <c r="AX68" s="185">
        <v>33227</v>
      </c>
      <c r="AY68" s="185"/>
      <c r="AZ68" s="185"/>
      <c r="BA68" s="185"/>
      <c r="BB68" s="185"/>
      <c r="BC68" s="185"/>
      <c r="BD68" s="185"/>
      <c r="BE68" s="185">
        <v>6815</v>
      </c>
      <c r="BF68" s="185"/>
      <c r="BG68" s="185"/>
      <c r="BH68" s="185"/>
      <c r="BI68" s="185"/>
      <c r="BJ68" s="185"/>
      <c r="BK68" s="185"/>
      <c r="BL68" s="185"/>
      <c r="BM68" s="185"/>
      <c r="BN68" s="185">
        <v>20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305" t="s">
        <v>221</v>
      </c>
      <c r="CE68" s="295">
        <f t="shared" si="0"/>
        <v>735495.41999999993</v>
      </c>
      <c r="CF68" s="2"/>
    </row>
    <row r="69" spans="1:84" ht="12.65" customHeight="1" x14ac:dyDescent="0.35">
      <c r="A69" s="302" t="s">
        <v>241</v>
      </c>
      <c r="B69" s="295"/>
      <c r="C69" s="300"/>
      <c r="D69" s="300"/>
      <c r="E69" s="185">
        <v>1253</v>
      </c>
      <c r="F69" s="185">
        <v>1077.06</v>
      </c>
      <c r="G69" s="300"/>
      <c r="H69" s="300"/>
      <c r="I69" s="185"/>
      <c r="J69" s="185"/>
      <c r="K69" s="185"/>
      <c r="L69" s="185"/>
      <c r="M69" s="300"/>
      <c r="N69" s="300"/>
      <c r="O69" s="300"/>
      <c r="P69" s="185">
        <v>727</v>
      </c>
      <c r="Q69" s="185">
        <v>56</v>
      </c>
      <c r="R69" s="224">
        <v>28</v>
      </c>
      <c r="S69" s="185">
        <v>217</v>
      </c>
      <c r="T69" s="300"/>
      <c r="U69" s="185">
        <v>160</v>
      </c>
      <c r="V69" s="185"/>
      <c r="W69" s="300"/>
      <c r="X69" s="185">
        <v>6737</v>
      </c>
      <c r="Y69" s="185">
        <v>142</v>
      </c>
      <c r="Z69" s="185"/>
      <c r="AA69" s="185">
        <v>14</v>
      </c>
      <c r="AB69" s="185">
        <v>3945</v>
      </c>
      <c r="AC69" s="185">
        <v>169</v>
      </c>
      <c r="AD69" s="185"/>
      <c r="AE69" s="185">
        <v>83.52</v>
      </c>
      <c r="AF69" s="185"/>
      <c r="AG69" s="185">
        <v>10895</v>
      </c>
      <c r="AH69" s="185"/>
      <c r="AI69" s="185"/>
      <c r="AJ69" s="185">
        <f>41+115</f>
        <v>156</v>
      </c>
      <c r="AK69" s="185"/>
      <c r="AL69" s="185"/>
      <c r="AM69" s="185"/>
      <c r="AN69" s="185"/>
      <c r="AO69" s="300"/>
      <c r="AP69" s="185">
        <v>78812</v>
      </c>
      <c r="AQ69" s="300"/>
      <c r="AR69" s="300"/>
      <c r="AS69" s="300"/>
      <c r="AT69" s="300"/>
      <c r="AU69" s="185"/>
      <c r="AV69" s="185"/>
      <c r="AW69" s="185"/>
      <c r="AX69" s="185"/>
      <c r="AY69" s="185">
        <v>3699</v>
      </c>
      <c r="AZ69" s="185"/>
      <c r="BA69" s="185"/>
      <c r="BB69" s="185"/>
      <c r="BC69" s="185"/>
      <c r="BD69" s="185">
        <v>929</v>
      </c>
      <c r="BE69" s="185">
        <v>1141</v>
      </c>
      <c r="BF69" s="185">
        <v>1036</v>
      </c>
      <c r="BG69" s="185"/>
      <c r="BH69" s="224"/>
      <c r="BI69" s="185"/>
      <c r="BJ69" s="185"/>
      <c r="BK69" s="185"/>
      <c r="BL69" s="185">
        <v>83</v>
      </c>
      <c r="BM69" s="185"/>
      <c r="BN69" s="185">
        <v>58284</v>
      </c>
      <c r="BO69" s="185"/>
      <c r="BP69" s="185"/>
      <c r="BQ69" s="185"/>
      <c r="BR69" s="185"/>
      <c r="BS69" s="185"/>
      <c r="BT69" s="185"/>
      <c r="BU69" s="185"/>
      <c r="BV69" s="185">
        <v>268</v>
      </c>
      <c r="BW69" s="185">
        <v>11029</v>
      </c>
      <c r="BX69" s="185">
        <v>10202</v>
      </c>
      <c r="BY69" s="185">
        <v>52143</v>
      </c>
      <c r="BZ69" s="185"/>
      <c r="CA69" s="185"/>
      <c r="CB69" s="185"/>
      <c r="CC69" s="185">
        <v>19682</v>
      </c>
      <c r="CD69" s="308">
        <v>689921</v>
      </c>
      <c r="CE69" s="295">
        <f t="shared" si="0"/>
        <v>952888.58000000007</v>
      </c>
      <c r="CF69" s="2"/>
    </row>
    <row r="70" spans="1:84" ht="12.65" customHeight="1" x14ac:dyDescent="0.35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/>
      <c r="T70" s="300"/>
      <c r="U70" s="185"/>
      <c r="V70" s="300"/>
      <c r="W70" s="300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8">
        <v>2768282</v>
      </c>
      <c r="CE70" s="295">
        <f t="shared" si="0"/>
        <v>2768282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1551679</v>
      </c>
      <c r="D71" s="295">
        <f t="shared" ref="D71:AI71" si="5">SUM(D61:D69)-D70</f>
        <v>0</v>
      </c>
      <c r="E71" s="295">
        <f t="shared" si="5"/>
        <v>4340989.54</v>
      </c>
      <c r="F71" s="295">
        <f t="shared" si="5"/>
        <v>1817347.07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9445.4599999999991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52126</v>
      </c>
      <c r="P71" s="295">
        <f t="shared" si="5"/>
        <v>4678963</v>
      </c>
      <c r="Q71" s="295">
        <f t="shared" si="5"/>
        <v>960792</v>
      </c>
      <c r="R71" s="295">
        <f t="shared" si="5"/>
        <v>1158813</v>
      </c>
      <c r="S71" s="295">
        <f t="shared" si="5"/>
        <v>411091</v>
      </c>
      <c r="T71" s="295">
        <f t="shared" si="5"/>
        <v>61356</v>
      </c>
      <c r="U71" s="295">
        <f t="shared" si="5"/>
        <v>2598271</v>
      </c>
      <c r="V71" s="295">
        <f t="shared" si="5"/>
        <v>6562</v>
      </c>
      <c r="W71" s="295">
        <f t="shared" si="5"/>
        <v>139924</v>
      </c>
      <c r="X71" s="295">
        <f t="shared" si="5"/>
        <v>458012</v>
      </c>
      <c r="Y71" s="295">
        <f t="shared" si="5"/>
        <v>2103298</v>
      </c>
      <c r="Z71" s="295">
        <f t="shared" si="5"/>
        <v>0</v>
      </c>
      <c r="AA71" s="295">
        <f t="shared" si="5"/>
        <v>266926</v>
      </c>
      <c r="AB71" s="295">
        <f t="shared" si="5"/>
        <v>2111193</v>
      </c>
      <c r="AC71" s="295">
        <f t="shared" si="5"/>
        <v>769688</v>
      </c>
      <c r="AD71" s="295">
        <f t="shared" si="5"/>
        <v>0</v>
      </c>
      <c r="AE71" s="295">
        <f t="shared" si="5"/>
        <v>151734.51999999999</v>
      </c>
      <c r="AF71" s="295">
        <f t="shared" si="5"/>
        <v>0</v>
      </c>
      <c r="AG71" s="295">
        <f t="shared" si="5"/>
        <v>4431215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1186900</v>
      </c>
      <c r="AK71" s="295">
        <f t="shared" si="6"/>
        <v>0</v>
      </c>
      <c r="AL71" s="295">
        <f t="shared" si="6"/>
        <v>12568</v>
      </c>
      <c r="AM71" s="295">
        <f t="shared" si="6"/>
        <v>0</v>
      </c>
      <c r="AN71" s="295">
        <f t="shared" si="6"/>
        <v>0</v>
      </c>
      <c r="AO71" s="295">
        <f t="shared" si="6"/>
        <v>315480</v>
      </c>
      <c r="AP71" s="295">
        <f t="shared" si="6"/>
        <v>8079207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908</v>
      </c>
      <c r="AW71" s="295">
        <f t="shared" si="6"/>
        <v>0</v>
      </c>
      <c r="AX71" s="295">
        <f t="shared" si="6"/>
        <v>52605</v>
      </c>
      <c r="AY71" s="295">
        <f t="shared" si="6"/>
        <v>1079283</v>
      </c>
      <c r="AZ71" s="295">
        <f t="shared" si="6"/>
        <v>0</v>
      </c>
      <c r="BA71" s="295">
        <f t="shared" si="6"/>
        <v>204784</v>
      </c>
      <c r="BB71" s="295">
        <f t="shared" si="6"/>
        <v>0</v>
      </c>
      <c r="BC71" s="295">
        <f t="shared" si="6"/>
        <v>3859</v>
      </c>
      <c r="BD71" s="295">
        <f t="shared" si="6"/>
        <v>216715</v>
      </c>
      <c r="BE71" s="295">
        <f t="shared" si="6"/>
        <v>1392757</v>
      </c>
      <c r="BF71" s="295">
        <f t="shared" si="6"/>
        <v>715552</v>
      </c>
      <c r="BG71" s="295">
        <f t="shared" si="6"/>
        <v>1595</v>
      </c>
      <c r="BH71" s="295">
        <f t="shared" si="6"/>
        <v>0</v>
      </c>
      <c r="BI71" s="295">
        <f t="shared" si="6"/>
        <v>0</v>
      </c>
      <c r="BJ71" s="295">
        <f t="shared" si="6"/>
        <v>0</v>
      </c>
      <c r="BK71" s="295">
        <f t="shared" si="6"/>
        <v>2</v>
      </c>
      <c r="BL71" s="295">
        <f t="shared" si="6"/>
        <v>542931</v>
      </c>
      <c r="BM71" s="295">
        <f t="shared" si="6"/>
        <v>0</v>
      </c>
      <c r="BN71" s="295">
        <f t="shared" si="6"/>
        <v>707586</v>
      </c>
      <c r="BO71" s="295">
        <f t="shared" si="6"/>
        <v>0</v>
      </c>
      <c r="BP71" s="295">
        <f t="shared" ref="BP71:CC71" si="7">SUM(BP61:BP69)-BP70</f>
        <v>0</v>
      </c>
      <c r="BQ71" s="295">
        <f t="shared" si="7"/>
        <v>0</v>
      </c>
      <c r="BR71" s="295">
        <f t="shared" si="7"/>
        <v>0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591074</v>
      </c>
      <c r="BW71" s="295">
        <f t="shared" si="7"/>
        <v>191596</v>
      </c>
      <c r="BX71" s="295">
        <f t="shared" si="7"/>
        <v>632363</v>
      </c>
      <c r="BY71" s="295">
        <f t="shared" si="7"/>
        <v>1169218</v>
      </c>
      <c r="BZ71" s="295">
        <f t="shared" si="7"/>
        <v>0</v>
      </c>
      <c r="CA71" s="295">
        <f t="shared" si="7"/>
        <v>0</v>
      </c>
      <c r="CB71" s="295">
        <f t="shared" si="7"/>
        <v>0</v>
      </c>
      <c r="CC71" s="295">
        <f t="shared" si="7"/>
        <v>2494458.4500000002</v>
      </c>
      <c r="CD71" s="301">
        <f>CD69-CD70</f>
        <v>-2078361</v>
      </c>
      <c r="CE71" s="295">
        <f>SUM(CE61:CE69)-CE70</f>
        <v>45592506.039999999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6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9381433</v>
      </c>
      <c r="D73" s="300"/>
      <c r="E73" s="185">
        <v>12878845</v>
      </c>
      <c r="F73" s="185">
        <v>850789</v>
      </c>
      <c r="G73" s="300"/>
      <c r="H73" s="300"/>
      <c r="I73" s="185"/>
      <c r="J73" s="185">
        <v>530786</v>
      </c>
      <c r="K73" s="185"/>
      <c r="L73" s="185"/>
      <c r="M73" s="300"/>
      <c r="N73" s="300"/>
      <c r="O73" s="300">
        <v>588515</v>
      </c>
      <c r="P73" s="185">
        <v>6160846</v>
      </c>
      <c r="Q73" s="185">
        <v>554853</v>
      </c>
      <c r="R73" s="185">
        <v>863263</v>
      </c>
      <c r="S73" s="185">
        <v>2114995</v>
      </c>
      <c r="T73" s="185">
        <v>522225</v>
      </c>
      <c r="U73" s="185">
        <f>5450069+85758</f>
        <v>5535827</v>
      </c>
      <c r="V73" s="185">
        <v>11781</v>
      </c>
      <c r="W73" s="185">
        <v>219387</v>
      </c>
      <c r="X73" s="185">
        <v>3352898</v>
      </c>
      <c r="Y73" s="185">
        <v>1581826</v>
      </c>
      <c r="Z73" s="185"/>
      <c r="AA73" s="185">
        <v>212937</v>
      </c>
      <c r="AB73" s="185">
        <v>3849577</v>
      </c>
      <c r="AC73" s="185">
        <v>3749096</v>
      </c>
      <c r="AD73" s="185"/>
      <c r="AE73" s="185">
        <v>229878</v>
      </c>
      <c r="AF73" s="185"/>
      <c r="AG73" s="185">
        <v>5340595</v>
      </c>
      <c r="AH73" s="185"/>
      <c r="AI73" s="185"/>
      <c r="AJ73" s="185">
        <v>8010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58538362</v>
      </c>
      <c r="CF73" s="2"/>
    </row>
    <row r="74" spans="1:84" ht="12.65" customHeight="1" x14ac:dyDescent="0.35">
      <c r="A74" s="302" t="s">
        <v>246</v>
      </c>
      <c r="B74" s="295"/>
      <c r="C74" s="300">
        <v>797862</v>
      </c>
      <c r="D74" s="300"/>
      <c r="E74" s="185">
        <v>4546354</v>
      </c>
      <c r="F74" s="185">
        <v>117176</v>
      </c>
      <c r="G74" s="300"/>
      <c r="H74" s="300"/>
      <c r="I74" s="300"/>
      <c r="J74" s="185">
        <v>1284</v>
      </c>
      <c r="K74" s="185"/>
      <c r="L74" s="185"/>
      <c r="M74" s="300"/>
      <c r="N74" s="300"/>
      <c r="O74" s="300">
        <v>113642</v>
      </c>
      <c r="P74" s="185">
        <f>15698224+286113</f>
        <v>15984337</v>
      </c>
      <c r="Q74" s="185">
        <v>1216539</v>
      </c>
      <c r="R74" s="185">
        <v>1357975</v>
      </c>
      <c r="S74" s="185">
        <v>5389507</v>
      </c>
      <c r="T74" s="185">
        <v>596011</v>
      </c>
      <c r="U74" s="185">
        <f>18260622+353754</f>
        <v>18614376</v>
      </c>
      <c r="V74" s="185">
        <v>341925</v>
      </c>
      <c r="W74" s="185">
        <v>3557714</v>
      </c>
      <c r="X74" s="185">
        <v>18581295</v>
      </c>
      <c r="Y74" s="185">
        <f>5361895+4970088+843967</f>
        <v>11175950</v>
      </c>
      <c r="Z74" s="185"/>
      <c r="AA74" s="185">
        <v>1009056</v>
      </c>
      <c r="AB74" s="185">
        <v>2759453</v>
      </c>
      <c r="AC74" s="185">
        <v>847886</v>
      </c>
      <c r="AD74" s="185"/>
      <c r="AE74" s="185">
        <v>288472</v>
      </c>
      <c r="AF74" s="185"/>
      <c r="AG74" s="185">
        <v>38866528</v>
      </c>
      <c r="AH74" s="185"/>
      <c r="AI74" s="185"/>
      <c r="AJ74" s="185">
        <f>6430534+54193</f>
        <v>6484727</v>
      </c>
      <c r="AK74" s="185"/>
      <c r="AL74" s="185"/>
      <c r="AM74" s="185"/>
      <c r="AN74" s="185"/>
      <c r="AO74" s="185"/>
      <c r="AP74" s="185">
        <v>9615409</v>
      </c>
      <c r="AQ74" s="185"/>
      <c r="AR74" s="185"/>
      <c r="AS74" s="185"/>
      <c r="AT74" s="185"/>
      <c r="AU74" s="185"/>
      <c r="AV74" s="185"/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142263478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10179295</v>
      </c>
      <c r="D75" s="295">
        <f t="shared" si="9"/>
        <v>0</v>
      </c>
      <c r="E75" s="295">
        <f t="shared" si="9"/>
        <v>17425199</v>
      </c>
      <c r="F75" s="295">
        <f t="shared" si="9"/>
        <v>967965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532070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702157</v>
      </c>
      <c r="P75" s="295">
        <f t="shared" si="9"/>
        <v>22145183</v>
      </c>
      <c r="Q75" s="295">
        <f t="shared" si="9"/>
        <v>1771392</v>
      </c>
      <c r="R75" s="295">
        <f t="shared" si="9"/>
        <v>2221238</v>
      </c>
      <c r="S75" s="295">
        <f t="shared" si="9"/>
        <v>7504502</v>
      </c>
      <c r="T75" s="295">
        <f t="shared" si="9"/>
        <v>1118236</v>
      </c>
      <c r="U75" s="295">
        <f t="shared" si="9"/>
        <v>24150203</v>
      </c>
      <c r="V75" s="295">
        <f t="shared" si="9"/>
        <v>353706</v>
      </c>
      <c r="W75" s="295">
        <f t="shared" si="9"/>
        <v>3777101</v>
      </c>
      <c r="X75" s="295">
        <f t="shared" si="9"/>
        <v>21934193</v>
      </c>
      <c r="Y75" s="295">
        <f t="shared" si="9"/>
        <v>12757776</v>
      </c>
      <c r="Z75" s="295">
        <f t="shared" si="9"/>
        <v>0</v>
      </c>
      <c r="AA75" s="295">
        <f t="shared" si="9"/>
        <v>1221993</v>
      </c>
      <c r="AB75" s="295">
        <f t="shared" si="9"/>
        <v>6609030</v>
      </c>
      <c r="AC75" s="295">
        <f t="shared" si="9"/>
        <v>4596982</v>
      </c>
      <c r="AD75" s="295">
        <f t="shared" si="9"/>
        <v>0</v>
      </c>
      <c r="AE75" s="295">
        <f t="shared" si="9"/>
        <v>518350</v>
      </c>
      <c r="AF75" s="295">
        <f t="shared" si="9"/>
        <v>0</v>
      </c>
      <c r="AG75" s="295">
        <f t="shared" si="9"/>
        <v>44207123</v>
      </c>
      <c r="AH75" s="295">
        <f t="shared" si="9"/>
        <v>0</v>
      </c>
      <c r="AI75" s="295">
        <f t="shared" si="9"/>
        <v>0</v>
      </c>
      <c r="AJ75" s="295">
        <f t="shared" si="9"/>
        <v>6492737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9615409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200801840</v>
      </c>
      <c r="CF75" s="2"/>
    </row>
    <row r="76" spans="1:84" ht="12.65" customHeight="1" x14ac:dyDescent="0.35">
      <c r="A76" s="302" t="s">
        <v>248</v>
      </c>
      <c r="B76" s="295"/>
      <c r="C76" s="300">
        <v>3704</v>
      </c>
      <c r="D76" s="300"/>
      <c r="E76" s="185">
        <v>5901</v>
      </c>
      <c r="F76" s="185">
        <v>3606</v>
      </c>
      <c r="G76" s="300"/>
      <c r="H76" s="300"/>
      <c r="I76" s="185"/>
      <c r="J76" s="185">
        <v>163</v>
      </c>
      <c r="K76" s="185"/>
      <c r="L76" s="185"/>
      <c r="M76" s="185"/>
      <c r="N76" s="185"/>
      <c r="O76" s="185">
        <v>983</v>
      </c>
      <c r="P76" s="185">
        <v>4879</v>
      </c>
      <c r="Q76" s="185">
        <v>786</v>
      </c>
      <c r="R76" s="185">
        <v>162</v>
      </c>
      <c r="S76" s="185">
        <v>1487</v>
      </c>
      <c r="T76" s="185">
        <v>247</v>
      </c>
      <c r="U76" s="185">
        <v>1900</v>
      </c>
      <c r="V76" s="185">
        <v>86</v>
      </c>
      <c r="W76" s="185"/>
      <c r="X76" s="185">
        <v>482</v>
      </c>
      <c r="Y76" s="185">
        <v>3965</v>
      </c>
      <c r="Z76" s="185"/>
      <c r="AA76" s="185">
        <v>559</v>
      </c>
      <c r="AB76" s="185">
        <v>961</v>
      </c>
      <c r="AC76" s="185">
        <v>917</v>
      </c>
      <c r="AD76" s="185"/>
      <c r="AE76" s="185">
        <v>1826</v>
      </c>
      <c r="AF76" s="185"/>
      <c r="AG76" s="185">
        <v>9020</v>
      </c>
      <c r="AH76" s="185"/>
      <c r="AI76" s="185"/>
      <c r="AJ76" s="185">
        <v>216</v>
      </c>
      <c r="AK76" s="185"/>
      <c r="AL76" s="185"/>
      <c r="AM76" s="185"/>
      <c r="AN76" s="185"/>
      <c r="AO76" s="185">
        <v>1973</v>
      </c>
      <c r="AP76" s="185"/>
      <c r="AQ76" s="185"/>
      <c r="AR76" s="185"/>
      <c r="AS76" s="185"/>
      <c r="AT76" s="185"/>
      <c r="AU76" s="185"/>
      <c r="AV76" s="185">
        <v>95</v>
      </c>
      <c r="AW76" s="185"/>
      <c r="AX76" s="185"/>
      <c r="AY76" s="185">
        <v>4839</v>
      </c>
      <c r="AZ76" s="185"/>
      <c r="BA76" s="185">
        <v>371</v>
      </c>
      <c r="BB76" s="185"/>
      <c r="BC76" s="185"/>
      <c r="BD76" s="185">
        <v>1605</v>
      </c>
      <c r="BE76" s="185">
        <v>29406</v>
      </c>
      <c r="BF76" s="185">
        <v>399</v>
      </c>
      <c r="BG76" s="185">
        <v>167</v>
      </c>
      <c r="BH76" s="185"/>
      <c r="BI76" s="185"/>
      <c r="BJ76" s="185"/>
      <c r="BK76" s="185"/>
      <c r="BL76" s="185">
        <v>827</v>
      </c>
      <c r="BM76" s="185"/>
      <c r="BN76" s="185">
        <v>3513</v>
      </c>
      <c r="BO76" s="185"/>
      <c r="BP76" s="185"/>
      <c r="BQ76" s="185"/>
      <c r="BR76" s="185"/>
      <c r="BS76" s="185"/>
      <c r="BT76" s="185"/>
      <c r="BU76" s="185"/>
      <c r="BV76" s="185">
        <v>1851</v>
      </c>
      <c r="BW76" s="185">
        <v>548</v>
      </c>
      <c r="BX76" s="185">
        <v>921</v>
      </c>
      <c r="BY76" s="185">
        <v>299</v>
      </c>
      <c r="BZ76" s="185"/>
      <c r="CA76" s="185"/>
      <c r="CB76" s="185"/>
      <c r="CC76" s="185">
        <v>704</v>
      </c>
      <c r="CD76" s="305" t="s">
        <v>221</v>
      </c>
      <c r="CE76" s="295">
        <f t="shared" si="8"/>
        <v>89368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f>C59*2.8</f>
        <v>4096.3999999999996</v>
      </c>
      <c r="D77" s="300"/>
      <c r="E77" s="300">
        <f>E59*2.8</f>
        <v>11029.199999999999</v>
      </c>
      <c r="F77" s="300">
        <f>F59*2.8</f>
        <v>772.8</v>
      </c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>
        <v>16863</v>
      </c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32761.399999999998</v>
      </c>
      <c r="CF77" s="295">
        <f>AY59-CE77</f>
        <v>64198.600000000006</v>
      </c>
    </row>
    <row r="78" spans="1:84" ht="12.65" customHeight="1" x14ac:dyDescent="0.35">
      <c r="A78" s="302" t="s">
        <v>250</v>
      </c>
      <c r="B78" s="295"/>
      <c r="C78" s="300">
        <f>22798.84*(C76/48735)</f>
        <v>1732.7773337437159</v>
      </c>
      <c r="D78" s="300"/>
      <c r="E78" s="300">
        <f>22798.84*(E76/48735)</f>
        <v>2760.5612976300399</v>
      </c>
      <c r="F78" s="300">
        <f>22798.84*(F76/48735)</f>
        <v>1686.9317131425055</v>
      </c>
      <c r="G78" s="300"/>
      <c r="H78" s="300"/>
      <c r="I78" s="300"/>
      <c r="J78" s="300">
        <f>22798.84*(J76/48735)</f>
        <v>76.253430183646245</v>
      </c>
      <c r="K78" s="300"/>
      <c r="L78" s="300"/>
      <c r="M78" s="300"/>
      <c r="N78" s="300"/>
      <c r="O78" s="300">
        <f t="shared" ref="O78:V78" si="10">22798.84*(O76/48735)</f>
        <v>459.85964337744952</v>
      </c>
      <c r="P78" s="300">
        <f t="shared" si="10"/>
        <v>2282.4569685031292</v>
      </c>
      <c r="Q78" s="300">
        <f t="shared" si="10"/>
        <v>367.70058971991386</v>
      </c>
      <c r="R78" s="300">
        <f t="shared" si="10"/>
        <v>75.785617728531847</v>
      </c>
      <c r="S78" s="300">
        <f t="shared" si="10"/>
        <v>695.63712075510409</v>
      </c>
      <c r="T78" s="300">
        <f t="shared" si="10"/>
        <v>115.54967641325537</v>
      </c>
      <c r="U78" s="300">
        <f t="shared" si="10"/>
        <v>888.84366471734893</v>
      </c>
      <c r="V78" s="300">
        <f t="shared" si="10"/>
        <v>40.231871139837899</v>
      </c>
      <c r="W78" s="300"/>
      <c r="X78" s="300">
        <f>22798.84*(X76/48735)</f>
        <v>225.48560336513802</v>
      </c>
      <c r="Y78" s="300">
        <f>22798.84*(Y76/48735)</f>
        <v>1854.876384528573</v>
      </c>
      <c r="Z78" s="300"/>
      <c r="AA78" s="300">
        <f>22798.84*(AA76/48735)</f>
        <v>261.50716240894633</v>
      </c>
      <c r="AB78" s="300">
        <f>22798.84*(AB76/48735)</f>
        <v>449.56776936493281</v>
      </c>
      <c r="AC78" s="300">
        <f>22798.84*(AC76/48735)</f>
        <v>428.98402133989947</v>
      </c>
      <c r="AD78" s="300"/>
      <c r="AE78" s="300">
        <f>22798.84*(AE76/48735)</f>
        <v>854.22554303888364</v>
      </c>
      <c r="AF78" s="300"/>
      <c r="AG78" s="300">
        <f>22798.84*(AG76/48735)</f>
        <v>4219.6683451318358</v>
      </c>
      <c r="AH78" s="300"/>
      <c r="AI78" s="300"/>
      <c r="AJ78" s="300">
        <f>22798.84*(AJ76/48735)</f>
        <v>101.04749030470914</v>
      </c>
      <c r="AK78" s="300"/>
      <c r="AL78" s="300"/>
      <c r="AM78" s="300"/>
      <c r="AN78" s="300"/>
      <c r="AO78" s="300">
        <f>22798.84*(AO76/48735)</f>
        <v>922.99397394069979</v>
      </c>
      <c r="AP78" s="300"/>
      <c r="AQ78" s="300"/>
      <c r="AR78" s="300"/>
      <c r="AS78" s="300"/>
      <c r="AT78" s="300"/>
      <c r="AU78" s="300"/>
      <c r="AV78" s="300">
        <f>22798.84*(AV76/48735)</f>
        <v>44.442183235867446</v>
      </c>
      <c r="AW78" s="300"/>
      <c r="AX78" s="305" t="s">
        <v>221</v>
      </c>
      <c r="AY78" s="305" t="s">
        <v>221</v>
      </c>
      <c r="AZ78" s="305" t="s">
        <v>221</v>
      </c>
      <c r="BA78" s="300">
        <f>22798.84*(BA76/48735)</f>
        <v>173.55842084744023</v>
      </c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>
        <f>22798.84*(BL76/48735)</f>
        <v>386.88090037960399</v>
      </c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>
        <f>22798.84*(BV76/48735)</f>
        <v>865.92085441674362</v>
      </c>
      <c r="BW78" s="300">
        <f>22798.84*(BW76/48735)</f>
        <v>256.36122540268798</v>
      </c>
      <c r="BX78" s="300">
        <f>22798.84*(BX76/48735)</f>
        <v>430.85527116035701</v>
      </c>
      <c r="BY78" s="300">
        <f>22798.84*(BY76/48735)</f>
        <v>139.87592407920386</v>
      </c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22798.84</v>
      </c>
      <c r="CF78" s="295"/>
    </row>
    <row r="79" spans="1:84" ht="12.65" customHeight="1" x14ac:dyDescent="0.35">
      <c r="A79" s="302" t="s">
        <v>251</v>
      </c>
      <c r="B79" s="295"/>
      <c r="C79" s="225">
        <v>20171</v>
      </c>
      <c r="D79" s="225"/>
      <c r="E79" s="300">
        <v>61108</v>
      </c>
      <c r="F79" s="300">
        <v>10436</v>
      </c>
      <c r="G79" s="300"/>
      <c r="H79" s="300"/>
      <c r="I79" s="300"/>
      <c r="J79" s="300"/>
      <c r="K79" s="300"/>
      <c r="L79" s="300"/>
      <c r="M79" s="300"/>
      <c r="N79" s="300"/>
      <c r="O79" s="300"/>
      <c r="P79" s="300">
        <v>31883</v>
      </c>
      <c r="Q79" s="300"/>
      <c r="R79" s="300"/>
      <c r="S79" s="300">
        <v>2135</v>
      </c>
      <c r="T79" s="300"/>
      <c r="U79" s="300">
        <v>239</v>
      </c>
      <c r="V79" s="300"/>
      <c r="W79" s="300">
        <v>2273</v>
      </c>
      <c r="X79" s="300"/>
      <c r="Y79" s="300">
        <v>24669</v>
      </c>
      <c r="Z79" s="300"/>
      <c r="AA79" s="300"/>
      <c r="AB79" s="300">
        <v>159</v>
      </c>
      <c r="AC79" s="300">
        <v>976</v>
      </c>
      <c r="AD79" s="300"/>
      <c r="AE79" s="300">
        <v>194</v>
      </c>
      <c r="AF79" s="300"/>
      <c r="AG79" s="300">
        <v>78347</v>
      </c>
      <c r="AH79" s="300"/>
      <c r="AI79" s="300"/>
      <c r="AJ79" s="300"/>
      <c r="AK79" s="300"/>
      <c r="AL79" s="300"/>
      <c r="AM79" s="300"/>
      <c r="AN79" s="300"/>
      <c r="AO79" s="300">
        <v>14355</v>
      </c>
      <c r="AP79" s="300">
        <v>656</v>
      </c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247601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8.91</v>
      </c>
      <c r="D80" s="187"/>
      <c r="E80" s="187">
        <v>22.36</v>
      </c>
      <c r="F80" s="187">
        <v>10.52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5.74</v>
      </c>
      <c r="Q80" s="187">
        <v>6.14</v>
      </c>
      <c r="R80" s="187"/>
      <c r="S80" s="187"/>
      <c r="T80" s="187">
        <v>0.02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22.37</v>
      </c>
      <c r="AH80" s="187"/>
      <c r="AI80" s="187"/>
      <c r="AJ80" s="187"/>
      <c r="AK80" s="187"/>
      <c r="AL80" s="187"/>
      <c r="AM80" s="187"/>
      <c r="AN80" s="187"/>
      <c r="AO80" s="187">
        <v>1.2</v>
      </c>
      <c r="AP80" s="187">
        <v>3.03</v>
      </c>
      <c r="AQ80" s="187"/>
      <c r="AR80" s="187"/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80.290000000000006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1280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1269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30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1251</v>
      </c>
      <c r="B85" s="312"/>
      <c r="C85" s="274" t="s">
        <v>1271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1252</v>
      </c>
      <c r="B86" s="312" t="s">
        <v>256</v>
      </c>
      <c r="C86" s="231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30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30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30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30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30" t="s">
        <v>1281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3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1408</v>
      </c>
      <c r="D111" s="174">
        <v>5678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143</v>
      </c>
      <c r="D114" s="174">
        <v>282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6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1239</v>
      </c>
      <c r="B118" s="312" t="s">
        <v>256</v>
      </c>
      <c r="C118" s="189">
        <v>38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4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48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48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5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1240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698.12379999999996</v>
      </c>
      <c r="C138" s="189">
        <v>298.68770000000001</v>
      </c>
      <c r="D138" s="174">
        <v>426</v>
      </c>
      <c r="E138" s="295">
        <f>SUM(B138:D138)</f>
        <v>1422.8115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2908.7673999999997</v>
      </c>
      <c r="C139" s="189">
        <v>1244.4971</v>
      </c>
      <c r="D139" s="174">
        <v>1776</v>
      </c>
      <c r="E139" s="295">
        <f>SUM(B139:D139)</f>
        <v>5929.2644999999993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16772.288199999999</v>
      </c>
      <c r="C140" s="174">
        <v>8588.6882000000005</v>
      </c>
      <c r="D140" s="174">
        <v>15557</v>
      </c>
      <c r="E140" s="295">
        <f>SUM(B140:D140)</f>
        <v>40917.9764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32270699</v>
      </c>
      <c r="C141" s="189">
        <v>14398419</v>
      </c>
      <c r="D141" s="174">
        <v>11869244</v>
      </c>
      <c r="E141" s="295">
        <f>SUM(B141:D141)</f>
        <v>58538362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44120088</v>
      </c>
      <c r="C142" s="189">
        <v>38278574</v>
      </c>
      <c r="D142" s="174">
        <v>59864816</v>
      </c>
      <c r="E142" s="295">
        <f>SUM(B142:D142)</f>
        <v>142263478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1690491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69151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40795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2052198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38647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977036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f>125603+47033+35975</f>
        <v>208611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5076929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608413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127082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735495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87316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/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87316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45573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522418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567991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34614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34614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/>
      <c r="C195" s="189"/>
      <c r="D195" s="174"/>
      <c r="E195" s="295">
        <f t="shared" ref="E195:E203" si="11">SUM(B195:C195)-D195</f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20183.5</v>
      </c>
      <c r="C196" s="189"/>
      <c r="D196" s="174"/>
      <c r="E196" s="295">
        <f t="shared" si="11"/>
        <v>20183.5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76126</v>
      </c>
      <c r="C197" s="189">
        <v>2226</v>
      </c>
      <c r="D197" s="174"/>
      <c r="E197" s="295">
        <f t="shared" si="11"/>
        <v>78352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/>
      <c r="C198" s="189"/>
      <c r="D198" s="174"/>
      <c r="E198" s="295">
        <f t="shared" si="11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137741</v>
      </c>
      <c r="C199" s="189">
        <v>27964</v>
      </c>
      <c r="D199" s="174"/>
      <c r="E199" s="295">
        <f t="shared" si="11"/>
        <v>165705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3638387</v>
      </c>
      <c r="C200" s="189">
        <v>1548148</v>
      </c>
      <c r="D200" s="174"/>
      <c r="E200" s="295">
        <f t="shared" si="11"/>
        <v>5186535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/>
      <c r="C201" s="189"/>
      <c r="D201" s="174"/>
      <c r="E201" s="295">
        <f t="shared" si="11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76910</v>
      </c>
      <c r="C202" s="189">
        <v>122797</v>
      </c>
      <c r="D202" s="174"/>
      <c r="E202" s="295">
        <f t="shared" si="11"/>
        <v>199707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/>
      <c r="C203" s="189"/>
      <c r="D203" s="174"/>
      <c r="E203" s="295">
        <f t="shared" si="11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3949347.5</v>
      </c>
      <c r="C204" s="303">
        <f>SUM(C195:C203)</f>
        <v>1701135</v>
      </c>
      <c r="D204" s="295">
        <f>SUM(D195:D203)</f>
        <v>0</v>
      </c>
      <c r="E204" s="295">
        <f>SUM(E195:E203)</f>
        <v>5650482.5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3028</v>
      </c>
      <c r="C209" s="189">
        <v>1345</v>
      </c>
      <c r="D209" s="174"/>
      <c r="E209" s="295">
        <f t="shared" ref="E209:E216" si="12">SUM(B209:C209)-D209</f>
        <v>4373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5305</v>
      </c>
      <c r="C210" s="189">
        <v>6877</v>
      </c>
      <c r="D210" s="174"/>
      <c r="E210" s="295">
        <f t="shared" si="12"/>
        <v>12182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2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9773</v>
      </c>
      <c r="C212" s="189">
        <v>17145</v>
      </c>
      <c r="D212" s="174"/>
      <c r="E212" s="295">
        <f t="shared" si="12"/>
        <v>26918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698811</v>
      </c>
      <c r="C213" s="189">
        <f>798330+2292</f>
        <v>800622</v>
      </c>
      <c r="D213" s="174"/>
      <c r="E213" s="295">
        <f t="shared" si="12"/>
        <v>1499433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/>
      <c r="C214" s="189"/>
      <c r="D214" s="174"/>
      <c r="E214" s="295">
        <f t="shared" si="12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1282</v>
      </c>
      <c r="C215" s="189">
        <v>26165</v>
      </c>
      <c r="D215" s="174"/>
      <c r="E215" s="295">
        <f t="shared" si="12"/>
        <v>27447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2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718199</v>
      </c>
      <c r="C217" s="303">
        <f>SUM(C208:C216)</f>
        <v>852154</v>
      </c>
      <c r="D217" s="295">
        <f>SUM(D208:D216)</f>
        <v>0</v>
      </c>
      <c r="E217" s="295">
        <f>SUM(E208:E216)</f>
        <v>1570353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25" t="s">
        <v>1257</v>
      </c>
      <c r="C220" s="325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6" t="s">
        <v>1257</v>
      </c>
      <c r="B221" s="311"/>
      <c r="C221" s="189">
        <v>6477110</v>
      </c>
      <c r="D221" s="312">
        <f>C221</f>
        <v>6477110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54308766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41442707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2265523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5452705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28717848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2062721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134250270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870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483424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552740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1036164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141763544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4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4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5" t="s">
        <v>362</v>
      </c>
      <c r="B250" s="312" t="s">
        <v>256</v>
      </c>
      <c r="C250" s="189">
        <v>3815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5" t="s">
        <v>363</v>
      </c>
      <c r="B251" s="312" t="s">
        <v>256</v>
      </c>
      <c r="C251" s="189">
        <v>9761090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5" t="s">
        <v>364</v>
      </c>
      <c r="B252" s="312" t="s">
        <v>256</v>
      </c>
      <c r="C252" s="189">
        <v>24129476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5" t="s">
        <v>365</v>
      </c>
      <c r="B253" s="312" t="s">
        <v>256</v>
      </c>
      <c r="C253" s="189">
        <v>18956896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5" t="s">
        <v>1241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5" t="s">
        <v>366</v>
      </c>
      <c r="B255" s="312" t="s">
        <v>256</v>
      </c>
      <c r="C255" s="189">
        <v>323718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5" t="s">
        <v>368</v>
      </c>
      <c r="B257" s="312" t="s">
        <v>256</v>
      </c>
      <c r="C257" s="189">
        <v>1251030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5" t="s">
        <v>369</v>
      </c>
      <c r="B258" s="312" t="s">
        <v>256</v>
      </c>
      <c r="C258" s="189">
        <v>0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16512233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4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5" t="s">
        <v>363</v>
      </c>
      <c r="B263" s="312" t="s">
        <v>256</v>
      </c>
      <c r="C263" s="189">
        <v>15587012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15587012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4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5" t="s">
        <v>332</v>
      </c>
      <c r="B267" s="312" t="s">
        <v>256</v>
      </c>
      <c r="C267" s="189">
        <v>0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5" t="s">
        <v>333</v>
      </c>
      <c r="B268" s="312" t="s">
        <v>256</v>
      </c>
      <c r="C268" s="189">
        <v>20183.5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5" t="s">
        <v>334</v>
      </c>
      <c r="B269" s="312" t="s">
        <v>256</v>
      </c>
      <c r="C269" s="189">
        <v>78352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5" t="s">
        <v>376</v>
      </c>
      <c r="B270" s="312" t="s">
        <v>256</v>
      </c>
      <c r="C270" s="189">
        <v>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5" t="s">
        <v>377</v>
      </c>
      <c r="B271" s="312" t="s">
        <v>256</v>
      </c>
      <c r="C271" s="189">
        <v>165705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5" t="s">
        <v>378</v>
      </c>
      <c r="B272" s="312" t="s">
        <v>256</v>
      </c>
      <c r="C272" s="189">
        <v>5186535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5" t="s">
        <v>339</v>
      </c>
      <c r="B273" s="312" t="s">
        <v>256</v>
      </c>
      <c r="C273" s="189">
        <v>199707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5" t="s">
        <v>340</v>
      </c>
      <c r="B274" s="312" t="s">
        <v>256</v>
      </c>
      <c r="C274" s="189">
        <v>0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5650482.5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1570353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4080129.5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/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0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36179374.5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270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149149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/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1242</v>
      </c>
      <c r="B309" s="312" t="s">
        <v>256</v>
      </c>
      <c r="C309" s="189">
        <v>2471667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/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>
        <v>181742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SUM(C305:C313)</f>
        <v>2802558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338425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/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/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338425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181742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156683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33220134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2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1253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36179375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36179374.5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58538362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f>142263478</f>
        <v>142263478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200801840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1257</v>
      </c>
      <c r="B363" s="316"/>
      <c r="C363" s="189">
        <v>6477110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134250270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1036164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141763544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59038296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2768282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2768282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61806578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24138343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5076929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2891568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7737255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799140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5175392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853777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735495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87316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f>522418+45573</f>
        <v>567991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34614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262968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48360788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13445790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526000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13971790</v>
      </c>
      <c r="E393" s="295"/>
      <c r="F393" s="3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>
        <v>2274075</v>
      </c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16245865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8" t="s">
        <v>459</v>
      </c>
      <c r="D411" s="2"/>
      <c r="E411" s="32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CASCADE VALLEY HOSPITAL   H-0     FYE 12/31/2019</v>
      </c>
      <c r="B412" s="2"/>
      <c r="C412" s="2"/>
      <c r="D412" s="2"/>
      <c r="E412" s="32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8" t="s">
        <v>461</v>
      </c>
      <c r="C413" s="328" t="s">
        <v>1243</v>
      </c>
      <c r="D413" s="328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1408</v>
      </c>
      <c r="C414" s="2">
        <f>E138</f>
        <v>1422.8115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5678</v>
      </c>
      <c r="C415" s="2">
        <f>E139</f>
        <v>5929.2644999999993</v>
      </c>
      <c r="D415" s="2">
        <f>SUM(C59:H59)+N59</f>
        <v>5678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0"/>
      <c r="B422" s="330"/>
      <c r="C422" s="32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143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1244</v>
      </c>
      <c r="B424" s="2">
        <f>D114</f>
        <v>282</v>
      </c>
      <c r="C424" s="2"/>
      <c r="D424" s="2">
        <f>J59</f>
        <v>282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0"/>
      <c r="B425" s="330"/>
      <c r="C425" s="330"/>
      <c r="D425" s="330"/>
      <c r="E425" s="2"/>
      <c r="F425" s="330"/>
      <c r="G425" s="33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8" t="s">
        <v>471</v>
      </c>
      <c r="C426" s="328" t="s">
        <v>462</v>
      </c>
      <c r="D426" s="328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3">C378</f>
        <v>24138343</v>
      </c>
      <c r="C427" s="2">
        <f t="shared" ref="C427:C434" si="14">CE61</f>
        <v>24138343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3"/>
        <v>5076929</v>
      </c>
      <c r="C428" s="2">
        <f t="shared" si="14"/>
        <v>5076927</v>
      </c>
      <c r="D428" s="2">
        <f>D173</f>
        <v>5076929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3"/>
        <v>2891568</v>
      </c>
      <c r="C429" s="2">
        <f t="shared" si="14"/>
        <v>2891568.12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3"/>
        <v>7737255</v>
      </c>
      <c r="C430" s="2">
        <f t="shared" si="14"/>
        <v>7737255.0600000005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3"/>
        <v>799140</v>
      </c>
      <c r="C431" s="2">
        <f t="shared" si="14"/>
        <v>799140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3"/>
        <v>5175392</v>
      </c>
      <c r="C432" s="2">
        <f t="shared" si="14"/>
        <v>5175391.8599999994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3"/>
        <v>853777</v>
      </c>
      <c r="C433" s="2">
        <f t="shared" si="14"/>
        <v>853779</v>
      </c>
      <c r="D433" s="2">
        <f>C217</f>
        <v>852154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3"/>
        <v>735495</v>
      </c>
      <c r="C434" s="2">
        <f t="shared" si="14"/>
        <v>735495.41999999993</v>
      </c>
      <c r="D434" s="2">
        <f>D177</f>
        <v>735495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3"/>
        <v>87316</v>
      </c>
      <c r="C435" s="2"/>
      <c r="D435" s="2">
        <f>D181</f>
        <v>87316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3"/>
        <v>567991</v>
      </c>
      <c r="C436" s="2"/>
      <c r="D436" s="2">
        <f>D186</f>
        <v>567991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3"/>
        <v>34614</v>
      </c>
      <c r="C437" s="2"/>
      <c r="D437" s="2">
        <f>D190</f>
        <v>34614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689921</v>
      </c>
      <c r="C438" s="2">
        <f>CD69</f>
        <v>689921</v>
      </c>
      <c r="D438" s="2">
        <f>D181+D186+D190</f>
        <v>689921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262968</v>
      </c>
      <c r="C439" s="2">
        <f>SUM(C69:CC69)</f>
        <v>262967.58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952889</v>
      </c>
      <c r="C440" s="2">
        <f>CE69</f>
        <v>952888.58000000007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48360788</v>
      </c>
      <c r="C441" s="2">
        <f>SUM(C427:C437)+C440</f>
        <v>48360788.039999999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0"/>
      <c r="B442" s="330"/>
      <c r="C442" s="330"/>
      <c r="D442" s="330"/>
      <c r="E442" s="2"/>
      <c r="F442" s="330"/>
      <c r="G442" s="33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8" t="s">
        <v>480</v>
      </c>
      <c r="C443" s="328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1259</v>
      </c>
      <c r="B444" s="2">
        <f>D221</f>
        <v>6477110</v>
      </c>
      <c r="C444" s="2">
        <f>C363</f>
        <v>6477110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134250270</v>
      </c>
      <c r="C445" s="2">
        <f>C364</f>
        <v>134250270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1036164</v>
      </c>
      <c r="C446" s="2">
        <f>C365</f>
        <v>1036164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141763544</v>
      </c>
      <c r="C448" s="2">
        <f>D367</f>
        <v>141763544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0"/>
      <c r="B449" s="330"/>
      <c r="C449" s="330"/>
      <c r="D449" s="330"/>
      <c r="E449" s="2"/>
      <c r="F449" s="330"/>
      <c r="G449" s="33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8" t="s">
        <v>482</v>
      </c>
      <c r="C450" s="330"/>
      <c r="D450" s="330"/>
      <c r="E450" s="2"/>
      <c r="F450" s="330"/>
      <c r="G450" s="33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8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8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870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483424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552740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0"/>
      <c r="B456" s="330"/>
      <c r="C456" s="330"/>
      <c r="D456" s="330"/>
      <c r="E456" s="2"/>
      <c r="F456" s="330"/>
      <c r="G456" s="33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8" t="s">
        <v>471</v>
      </c>
      <c r="C457" s="328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2768282</v>
      </c>
      <c r="C458" s="2">
        <f>CE70</f>
        <v>2768282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0"/>
      <c r="B460" s="330"/>
      <c r="C460" s="330"/>
      <c r="D460" s="330"/>
      <c r="E460" s="2"/>
      <c r="F460" s="330"/>
      <c r="G460" s="33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8"/>
      <c r="C461" s="328"/>
      <c r="D461" s="328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8" t="s">
        <v>471</v>
      </c>
      <c r="C462" s="328" t="s">
        <v>486</v>
      </c>
      <c r="D462" s="328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58538362</v>
      </c>
      <c r="C463" s="2">
        <f>CE73</f>
        <v>58538362</v>
      </c>
      <c r="D463" s="2">
        <f>E141+E147+E153</f>
        <v>58538362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142263478</v>
      </c>
      <c r="C464" s="2">
        <f>CE74</f>
        <v>142263478</v>
      </c>
      <c r="D464" s="2">
        <f>E142+E148+E154</f>
        <v>142263478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200801840</v>
      </c>
      <c r="C465" s="2">
        <f>CE75</f>
        <v>200801840</v>
      </c>
      <c r="D465" s="2">
        <f>D463+D464</f>
        <v>200801840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0"/>
      <c r="B466" s="330"/>
      <c r="C466" s="330"/>
      <c r="D466" s="330"/>
      <c r="E466" s="2"/>
      <c r="F466" s="330"/>
      <c r="G466" s="33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8" t="s">
        <v>492</v>
      </c>
      <c r="C467" s="328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5">C267</f>
        <v>0</v>
      </c>
      <c r="C468" s="2">
        <f>E195</f>
        <v>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5"/>
        <v>20183.5</v>
      </c>
      <c r="C469" s="2">
        <f>E196</f>
        <v>20183.5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5"/>
        <v>78352</v>
      </c>
      <c r="C470" s="2">
        <f>E197</f>
        <v>78352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5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5"/>
        <v>165705</v>
      </c>
      <c r="C472" s="2">
        <f>E199</f>
        <v>165705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5"/>
        <v>5186535</v>
      </c>
      <c r="C473" s="2">
        <f>SUM(E200:E201)</f>
        <v>5186535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5"/>
        <v>199707</v>
      </c>
      <c r="C474" s="2">
        <f>E202</f>
        <v>199707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5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5650482.5</v>
      </c>
      <c r="C476" s="2">
        <f>E204</f>
        <v>5650482.5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1570353</v>
      </c>
      <c r="C478" s="2">
        <f>E217</f>
        <v>1570353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36179374.5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36179375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1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</f>
        <v>CASCADE VALLEY HOSPITAL</v>
      </c>
      <c r="B493" s="332" t="str">
        <f>RIGHT('[1]Prior Year'!C82,4)</f>
        <v>2018</v>
      </c>
      <c r="C493" s="332" t="str">
        <f>RIGHT(C82,4)</f>
        <v>2019</v>
      </c>
      <c r="D493" s="332" t="str">
        <f>RIGHT('[1]Prior Year'!C82,4)</f>
        <v>2018</v>
      </c>
      <c r="E493" s="332" t="str">
        <f>RIGHT(C82,4)</f>
        <v>2019</v>
      </c>
      <c r="F493" s="332" t="str">
        <f>RIGHT('[1]Prior Year'!C82,4)</f>
        <v>2018</v>
      </c>
      <c r="G493" s="332" t="str">
        <f>RIGHT(C82,4)</f>
        <v>2019</v>
      </c>
      <c r="H493" s="332"/>
      <c r="I493" s="2"/>
      <c r="J493" s="2"/>
      <c r="K493" s="332"/>
      <c r="L493" s="33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1"/>
      <c r="B494" s="328" t="s">
        <v>505</v>
      </c>
      <c r="C494" s="328" t="s">
        <v>505</v>
      </c>
      <c r="D494" s="333" t="s">
        <v>506</v>
      </c>
      <c r="E494" s="333" t="s">
        <v>506</v>
      </c>
      <c r="F494" s="332" t="s">
        <v>507</v>
      </c>
      <c r="G494" s="332" t="s">
        <v>507</v>
      </c>
      <c r="H494" s="332" t="s">
        <v>508</v>
      </c>
      <c r="I494" s="2"/>
      <c r="J494" s="2"/>
      <c r="K494" s="332"/>
      <c r="L494" s="33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8" t="s">
        <v>303</v>
      </c>
      <c r="C495" s="328" t="s">
        <v>303</v>
      </c>
      <c r="D495" s="328" t="s">
        <v>509</v>
      </c>
      <c r="E495" s="328" t="s">
        <v>509</v>
      </c>
      <c r="F495" s="332" t="s">
        <v>510</v>
      </c>
      <c r="G495" s="332" t="s">
        <v>510</v>
      </c>
      <c r="H495" s="332" t="s">
        <v>511</v>
      </c>
      <c r="I495" s="2"/>
      <c r="J495" s="2"/>
      <c r="K495" s="332"/>
      <c r="L495" s="33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4">
        <f>'[1]Prior Year'!C71</f>
        <v>2029735.13</v>
      </c>
      <c r="C496" s="334">
        <f>C71</f>
        <v>1551679</v>
      </c>
      <c r="D496" s="334">
        <f>'[1]Prior Year'!C59</f>
        <v>1656</v>
      </c>
      <c r="E496" s="2">
        <f>C59</f>
        <v>1463</v>
      </c>
      <c r="F496" s="335">
        <f t="shared" ref="F496:G511" si="16">IF(B496=0,"",IF(D496=0,"",B496/D496))</f>
        <v>1225.6854649758454</v>
      </c>
      <c r="G496" s="335">
        <f t="shared" si="16"/>
        <v>1060.6144907723856</v>
      </c>
      <c r="H496" s="336" t="str">
        <f>IF(B496=0,"",IF(C496=0,"",IF(D496=0,"",IF(E496=0,"",IF(G496/F496-1&lt;-0.25,G496/F496-1,IF(G496/F496-1&gt;0.25,G496/F496-1,""))))))</f>
        <v/>
      </c>
      <c r="I496" s="270"/>
      <c r="J496" s="2"/>
      <c r="K496" s="332"/>
      <c r="L496" s="33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4">
        <f>'[1]Prior Year'!D71</f>
        <v>0</v>
      </c>
      <c r="C497" s="334">
        <f>D71</f>
        <v>0</v>
      </c>
      <c r="D497" s="334">
        <f>'[1]Prior Year'!D59</f>
        <v>0</v>
      </c>
      <c r="E497" s="2">
        <f>D59</f>
        <v>0</v>
      </c>
      <c r="F497" s="335" t="str">
        <f t="shared" si="16"/>
        <v/>
      </c>
      <c r="G497" s="335" t="str">
        <f t="shared" si="16"/>
        <v/>
      </c>
      <c r="H497" s="336" t="str">
        <f t="shared" ref="H497:H550" si="17">IF(B497=0,"",IF(C497=0,"",IF(D497=0,"",IF(E497=0,"",IF(G497/F497-1&lt;-0.25,G497/F497-1,IF(G497/F497-1&gt;0.25,G497/F497-1,""))))))</f>
        <v/>
      </c>
      <c r="I497" s="270"/>
      <c r="J497" s="2"/>
      <c r="K497" s="332"/>
      <c r="L497" s="33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4">
        <f>'[1]Prior Year'!E71</f>
        <v>5114882</v>
      </c>
      <c r="C498" s="334">
        <f>E71</f>
        <v>4340989.54</v>
      </c>
      <c r="D498" s="334">
        <f>'[1]Prior Year'!E59</f>
        <v>3711</v>
      </c>
      <c r="E498" s="2">
        <f>E59</f>
        <v>3939</v>
      </c>
      <c r="F498" s="335">
        <f t="shared" si="16"/>
        <v>1378.3028833198598</v>
      </c>
      <c r="G498" s="335">
        <f t="shared" si="16"/>
        <v>1102.0537039857832</v>
      </c>
      <c r="H498" s="336" t="str">
        <f t="shared" si="17"/>
        <v/>
      </c>
      <c r="I498" s="270"/>
      <c r="J498" s="2"/>
      <c r="K498" s="332"/>
      <c r="L498" s="33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4">
        <f>'[1]Prior Year'!F71</f>
        <v>2444260.59</v>
      </c>
      <c r="C499" s="334">
        <f>F71</f>
        <v>1817347.07</v>
      </c>
      <c r="D499" s="334">
        <f>'[1]Prior Year'!F59</f>
        <v>290</v>
      </c>
      <c r="E499" s="2">
        <f>F59</f>
        <v>276</v>
      </c>
      <c r="F499" s="335">
        <f t="shared" si="16"/>
        <v>8428.4847931034474</v>
      </c>
      <c r="G499" s="335">
        <f t="shared" si="16"/>
        <v>6584.5908333333336</v>
      </c>
      <c r="H499" s="336" t="str">
        <f t="shared" si="17"/>
        <v/>
      </c>
      <c r="I499" s="270"/>
      <c r="J499" s="2"/>
      <c r="K499" s="332"/>
      <c r="L499" s="33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4">
        <f>'[1]Prior Year'!G71</f>
        <v>0</v>
      </c>
      <c r="C500" s="334">
        <f>G71</f>
        <v>0</v>
      </c>
      <c r="D500" s="334">
        <f>'[1]Prior Year'!G59</f>
        <v>0</v>
      </c>
      <c r="E500" s="2">
        <f>G59</f>
        <v>0</v>
      </c>
      <c r="F500" s="335" t="str">
        <f t="shared" si="16"/>
        <v/>
      </c>
      <c r="G500" s="335" t="str">
        <f t="shared" si="16"/>
        <v/>
      </c>
      <c r="H500" s="336" t="str">
        <f t="shared" si="17"/>
        <v/>
      </c>
      <c r="I500" s="270"/>
      <c r="J500" s="2"/>
      <c r="K500" s="332"/>
      <c r="L500" s="33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4">
        <f>'[1]Prior Year'!H71</f>
        <v>0</v>
      </c>
      <c r="C501" s="334">
        <f>H71</f>
        <v>0</v>
      </c>
      <c r="D501" s="334">
        <f>'[1]Prior Year'!H59</f>
        <v>0</v>
      </c>
      <c r="E501" s="2">
        <f>H59</f>
        <v>0</v>
      </c>
      <c r="F501" s="335" t="str">
        <f t="shared" si="16"/>
        <v/>
      </c>
      <c r="G501" s="335" t="str">
        <f t="shared" si="16"/>
        <v/>
      </c>
      <c r="H501" s="336" t="str">
        <f t="shared" si="17"/>
        <v/>
      </c>
      <c r="I501" s="270"/>
      <c r="J501" s="2"/>
      <c r="K501" s="332"/>
      <c r="L501" s="33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4">
        <f>'[1]Prior Year'!I71</f>
        <v>0</v>
      </c>
      <c r="C502" s="334">
        <f>I71</f>
        <v>0</v>
      </c>
      <c r="D502" s="334">
        <f>'[1]Prior Year'!I59</f>
        <v>0</v>
      </c>
      <c r="E502" s="2">
        <f>I59</f>
        <v>0</v>
      </c>
      <c r="F502" s="335" t="str">
        <f t="shared" si="16"/>
        <v/>
      </c>
      <c r="G502" s="335" t="str">
        <f t="shared" si="16"/>
        <v/>
      </c>
      <c r="H502" s="336" t="str">
        <f t="shared" si="17"/>
        <v/>
      </c>
      <c r="I502" s="270"/>
      <c r="J502" s="2"/>
      <c r="K502" s="332"/>
      <c r="L502" s="33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4">
        <f>'[1]Prior Year'!J71</f>
        <v>4330</v>
      </c>
      <c r="C503" s="334">
        <f>J71</f>
        <v>9445.4599999999991</v>
      </c>
      <c r="D503" s="334">
        <f>'[1]Prior Year'!J59</f>
        <v>258</v>
      </c>
      <c r="E503" s="2">
        <f>J59</f>
        <v>282</v>
      </c>
      <c r="F503" s="335">
        <f t="shared" si="16"/>
        <v>16.782945736434108</v>
      </c>
      <c r="G503" s="335">
        <f t="shared" si="16"/>
        <v>33.494539007092193</v>
      </c>
      <c r="H503" s="336">
        <f t="shared" si="17"/>
        <v>0.99574851358655558</v>
      </c>
      <c r="I503" s="270"/>
      <c r="J503" s="2"/>
      <c r="K503" s="332"/>
      <c r="L503" s="33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4">
        <f>'[1]Prior Year'!K71</f>
        <v>0</v>
      </c>
      <c r="C504" s="334">
        <f>K71</f>
        <v>0</v>
      </c>
      <c r="D504" s="334">
        <f>'[1]Prior Year'!K59</f>
        <v>0</v>
      </c>
      <c r="E504" s="2">
        <f>K59</f>
        <v>0</v>
      </c>
      <c r="F504" s="335" t="str">
        <f t="shared" si="16"/>
        <v/>
      </c>
      <c r="G504" s="335" t="str">
        <f t="shared" si="16"/>
        <v/>
      </c>
      <c r="H504" s="336" t="str">
        <f t="shared" si="17"/>
        <v/>
      </c>
      <c r="I504" s="270"/>
      <c r="J504" s="2"/>
      <c r="K504" s="332"/>
      <c r="L504" s="33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4">
        <f>'[1]Prior Year'!L71</f>
        <v>0</v>
      </c>
      <c r="C505" s="334">
        <f>L71</f>
        <v>0</v>
      </c>
      <c r="D505" s="334">
        <f>'[1]Prior Year'!L59</f>
        <v>0</v>
      </c>
      <c r="E505" s="2">
        <f>L59</f>
        <v>0</v>
      </c>
      <c r="F505" s="335" t="str">
        <f t="shared" si="16"/>
        <v/>
      </c>
      <c r="G505" s="335" t="str">
        <f t="shared" si="16"/>
        <v/>
      </c>
      <c r="H505" s="336" t="str">
        <f t="shared" si="17"/>
        <v/>
      </c>
      <c r="I505" s="270"/>
      <c r="J505" s="2"/>
      <c r="K505" s="332"/>
      <c r="L505" s="33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4">
        <f>'[1]Prior Year'!M71</f>
        <v>0</v>
      </c>
      <c r="C506" s="334">
        <f>M71</f>
        <v>0</v>
      </c>
      <c r="D506" s="334">
        <f>'[1]Prior Year'!M59</f>
        <v>0</v>
      </c>
      <c r="E506" s="2">
        <f>M59</f>
        <v>0</v>
      </c>
      <c r="F506" s="335" t="str">
        <f t="shared" si="16"/>
        <v/>
      </c>
      <c r="G506" s="335" t="str">
        <f t="shared" si="16"/>
        <v/>
      </c>
      <c r="H506" s="336" t="str">
        <f t="shared" si="17"/>
        <v/>
      </c>
      <c r="I506" s="270"/>
      <c r="J506" s="2"/>
      <c r="K506" s="332"/>
      <c r="L506" s="33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4">
        <f>'[1]Prior Year'!N71</f>
        <v>0</v>
      </c>
      <c r="C507" s="334">
        <f>N71</f>
        <v>0</v>
      </c>
      <c r="D507" s="334">
        <f>'[1]Prior Year'!N59</f>
        <v>0</v>
      </c>
      <c r="E507" s="2">
        <f>N59</f>
        <v>0</v>
      </c>
      <c r="F507" s="335" t="str">
        <f t="shared" si="16"/>
        <v/>
      </c>
      <c r="G507" s="335" t="str">
        <f t="shared" si="16"/>
        <v/>
      </c>
      <c r="H507" s="336" t="str">
        <f t="shared" si="17"/>
        <v/>
      </c>
      <c r="I507" s="270"/>
      <c r="J507" s="2"/>
      <c r="K507" s="332"/>
      <c r="L507" s="33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4">
        <f>'[1]Prior Year'!O71</f>
        <v>59246</v>
      </c>
      <c r="C508" s="334">
        <f>O71</f>
        <v>52126</v>
      </c>
      <c r="D508" s="334">
        <f>'[1]Prior Year'!O59</f>
        <v>135</v>
      </c>
      <c r="E508" s="2">
        <f>O59</f>
        <v>143</v>
      </c>
      <c r="F508" s="335">
        <f t="shared" si="16"/>
        <v>438.85925925925926</v>
      </c>
      <c r="G508" s="335">
        <f t="shared" si="16"/>
        <v>364.51748251748251</v>
      </c>
      <c r="H508" s="336" t="str">
        <f t="shared" si="17"/>
        <v/>
      </c>
      <c r="I508" s="270"/>
      <c r="J508" s="2"/>
      <c r="K508" s="332"/>
      <c r="L508" s="33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4">
        <f>'[1]Prior Year'!P71</f>
        <v>4808903.54</v>
      </c>
      <c r="C509" s="334">
        <f>P71</f>
        <v>4678963</v>
      </c>
      <c r="D509" s="334">
        <f>'[1]Prior Year'!P59</f>
        <v>125991</v>
      </c>
      <c r="E509" s="2">
        <f>P59</f>
        <v>160776</v>
      </c>
      <c r="F509" s="335">
        <f t="shared" si="16"/>
        <v>38.168627441642656</v>
      </c>
      <c r="G509" s="335">
        <f t="shared" si="16"/>
        <v>29.102372244613623</v>
      </c>
      <c r="H509" s="336" t="str">
        <f t="shared" si="17"/>
        <v/>
      </c>
      <c r="I509" s="270"/>
      <c r="J509" s="2"/>
      <c r="K509" s="332"/>
      <c r="L509" s="33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4">
        <f>'[1]Prior Year'!Q71</f>
        <v>1037520.9</v>
      </c>
      <c r="C510" s="334">
        <f>Q71</f>
        <v>960792</v>
      </c>
      <c r="D510" s="334">
        <f>'[1]Prior Year'!Q59</f>
        <v>69922</v>
      </c>
      <c r="E510" s="2">
        <f>Q59</f>
        <v>69480</v>
      </c>
      <c r="F510" s="335">
        <f t="shared" si="16"/>
        <v>14.838261205343096</v>
      </c>
      <c r="G510" s="335">
        <f t="shared" si="16"/>
        <v>13.82832469775475</v>
      </c>
      <c r="H510" s="336" t="str">
        <f t="shared" si="17"/>
        <v/>
      </c>
      <c r="I510" s="270"/>
      <c r="J510" s="2"/>
      <c r="K510" s="332"/>
      <c r="L510" s="33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4">
        <f>'[1]Prior Year'!R71</f>
        <v>1123711.29</v>
      </c>
      <c r="C511" s="334">
        <f>R71</f>
        <v>1158813</v>
      </c>
      <c r="D511" s="334">
        <f>'[1]Prior Year'!R59</f>
        <v>126995</v>
      </c>
      <c r="E511" s="2">
        <f>R59</f>
        <v>157393</v>
      </c>
      <c r="F511" s="335">
        <f t="shared" si="16"/>
        <v>8.8484687586125439</v>
      </c>
      <c r="G511" s="335">
        <f t="shared" si="16"/>
        <v>7.3625447129160762</v>
      </c>
      <c r="H511" s="336" t="str">
        <f t="shared" si="17"/>
        <v/>
      </c>
      <c r="I511" s="270"/>
      <c r="J511" s="2"/>
      <c r="K511" s="332"/>
      <c r="L511" s="33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4">
        <f>'[1]Prior Year'!S71</f>
        <v>558587.75</v>
      </c>
      <c r="C512" s="334">
        <f>S71</f>
        <v>411091</v>
      </c>
      <c r="D512" s="328" t="s">
        <v>529</v>
      </c>
      <c r="E512" s="328" t="s">
        <v>529</v>
      </c>
      <c r="F512" s="335" t="str">
        <f t="shared" ref="F512:G527" si="18">IF(B512=0,"",IF(D512=0,"",B512/D512))</f>
        <v/>
      </c>
      <c r="G512" s="335" t="str">
        <f t="shared" si="18"/>
        <v/>
      </c>
      <c r="H512" s="336" t="str">
        <f t="shared" si="17"/>
        <v/>
      </c>
      <c r="I512" s="270"/>
      <c r="J512" s="2"/>
      <c r="K512" s="332"/>
      <c r="L512" s="33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1246</v>
      </c>
      <c r="B513" s="334">
        <f>'[1]Prior Year'!T71</f>
        <v>61648.36</v>
      </c>
      <c r="C513" s="334">
        <f>T71</f>
        <v>61356</v>
      </c>
      <c r="D513" s="328" t="s">
        <v>529</v>
      </c>
      <c r="E513" s="328" t="s">
        <v>529</v>
      </c>
      <c r="F513" s="335" t="str">
        <f t="shared" si="18"/>
        <v/>
      </c>
      <c r="G513" s="335" t="str">
        <f t="shared" si="18"/>
        <v/>
      </c>
      <c r="H513" s="336" t="str">
        <f t="shared" si="17"/>
        <v/>
      </c>
      <c r="I513" s="270"/>
      <c r="J513" s="2"/>
      <c r="K513" s="332"/>
      <c r="L513" s="33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4">
        <f>'[1]Prior Year'!U71</f>
        <v>2760905.91</v>
      </c>
      <c r="C514" s="334">
        <f>U71</f>
        <v>2598271</v>
      </c>
      <c r="D514" s="334">
        <f>'[1]Prior Year'!U59</f>
        <v>111782</v>
      </c>
      <c r="E514" s="2">
        <f>U59</f>
        <v>211301</v>
      </c>
      <c r="F514" s="335">
        <f t="shared" si="18"/>
        <v>24.699020504195669</v>
      </c>
      <c r="G514" s="335">
        <f t="shared" si="18"/>
        <v>12.29653906039252</v>
      </c>
      <c r="H514" s="336">
        <f t="shared" si="17"/>
        <v>-0.50214466770843469</v>
      </c>
      <c r="I514" s="270"/>
      <c r="J514" s="2"/>
      <c r="K514" s="332"/>
      <c r="L514" s="33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4">
        <f>'[1]Prior Year'!V71</f>
        <v>12321</v>
      </c>
      <c r="C515" s="334">
        <f>V71</f>
        <v>6562</v>
      </c>
      <c r="D515" s="334">
        <f>'[1]Prior Year'!V59</f>
        <v>0</v>
      </c>
      <c r="E515" s="2">
        <f>V59</f>
        <v>661</v>
      </c>
      <c r="F515" s="335" t="str">
        <f t="shared" si="18"/>
        <v/>
      </c>
      <c r="G515" s="335">
        <f t="shared" si="18"/>
        <v>9.9273827534039327</v>
      </c>
      <c r="H515" s="336" t="str">
        <f t="shared" si="17"/>
        <v/>
      </c>
      <c r="I515" s="270"/>
      <c r="J515" s="2"/>
      <c r="K515" s="332"/>
      <c r="L515" s="33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4">
        <f>'[1]Prior Year'!W71</f>
        <v>134102</v>
      </c>
      <c r="C516" s="334">
        <f>W71</f>
        <v>139924</v>
      </c>
      <c r="D516" s="334">
        <f>'[1]Prior Year'!W59</f>
        <v>8593</v>
      </c>
      <c r="E516" s="2">
        <f>W59</f>
        <v>10226.89</v>
      </c>
      <c r="F516" s="335">
        <f t="shared" si="18"/>
        <v>15.605958338182241</v>
      </c>
      <c r="G516" s="335">
        <f t="shared" si="18"/>
        <v>13.681969787491603</v>
      </c>
      <c r="H516" s="336" t="str">
        <f t="shared" si="17"/>
        <v/>
      </c>
      <c r="I516" s="270"/>
      <c r="J516" s="2"/>
      <c r="K516" s="332"/>
      <c r="L516" s="33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4">
        <f>'[1]Prior Year'!X71</f>
        <v>414960.11</v>
      </c>
      <c r="C517" s="334">
        <f>X71</f>
        <v>458012</v>
      </c>
      <c r="D517" s="334">
        <f>'[1]Prior Year'!X59</f>
        <v>37259</v>
      </c>
      <c r="E517" s="2">
        <f>X59</f>
        <v>46720.63</v>
      </c>
      <c r="F517" s="335">
        <f t="shared" si="18"/>
        <v>11.137177863066642</v>
      </c>
      <c r="G517" s="335">
        <f t="shared" si="18"/>
        <v>9.8032068488802491</v>
      </c>
      <c r="H517" s="336" t="str">
        <f t="shared" si="17"/>
        <v/>
      </c>
      <c r="I517" s="270"/>
      <c r="J517" s="2"/>
      <c r="K517" s="332"/>
      <c r="L517" s="33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4">
        <f>'[1]Prior Year'!Y71</f>
        <v>2904148.58</v>
      </c>
      <c r="C518" s="334">
        <f>Y71</f>
        <v>2103298</v>
      </c>
      <c r="D518" s="334">
        <f>'[1]Prior Year'!Y59</f>
        <v>37073</v>
      </c>
      <c r="E518" s="2">
        <f>Y59</f>
        <v>43086.27</v>
      </c>
      <c r="F518" s="335">
        <f t="shared" si="18"/>
        <v>78.33594745502117</v>
      </c>
      <c r="G518" s="335">
        <f t="shared" si="18"/>
        <v>48.815968520830424</v>
      </c>
      <c r="H518" s="336">
        <f t="shared" si="17"/>
        <v>-0.37683821914760762</v>
      </c>
      <c r="I518" s="270"/>
      <c r="J518" s="2"/>
      <c r="K518" s="332"/>
      <c r="L518" s="33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4">
        <f>'[1]Prior Year'!Z71</f>
        <v>0</v>
      </c>
      <c r="C519" s="334">
        <f>Z71</f>
        <v>0</v>
      </c>
      <c r="D519" s="334">
        <f>'[1]Prior Year'!Z59</f>
        <v>0</v>
      </c>
      <c r="E519" s="2">
        <f>Z59</f>
        <v>0</v>
      </c>
      <c r="F519" s="335" t="str">
        <f t="shared" si="18"/>
        <v/>
      </c>
      <c r="G519" s="335" t="str">
        <f t="shared" si="18"/>
        <v/>
      </c>
      <c r="H519" s="336" t="str">
        <f t="shared" si="17"/>
        <v/>
      </c>
      <c r="I519" s="270"/>
      <c r="J519" s="2"/>
      <c r="K519" s="332"/>
      <c r="L519" s="33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4">
        <f>'[1]Prior Year'!AA71</f>
        <v>285625.7</v>
      </c>
      <c r="C520" s="334">
        <f>AA71</f>
        <v>266926</v>
      </c>
      <c r="D520" s="334">
        <f>'[1]Prior Year'!AA59</f>
        <v>3048</v>
      </c>
      <c r="E520" s="2">
        <f>AA59</f>
        <v>3977.97</v>
      </c>
      <c r="F520" s="335">
        <f t="shared" si="18"/>
        <v>93.709219160104993</v>
      </c>
      <c r="G520" s="335">
        <f t="shared" si="18"/>
        <v>67.10105908289907</v>
      </c>
      <c r="H520" s="336">
        <f t="shared" si="17"/>
        <v>-0.28394388850626417</v>
      </c>
      <c r="I520" s="270"/>
      <c r="J520" s="2"/>
      <c r="K520" s="332"/>
      <c r="L520" s="33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4">
        <f>'[1]Prior Year'!AB71</f>
        <v>2235506.73</v>
      </c>
      <c r="C521" s="334">
        <f>AB71</f>
        <v>2111193</v>
      </c>
      <c r="D521" s="328" t="s">
        <v>529</v>
      </c>
      <c r="E521" s="328" t="s">
        <v>529</v>
      </c>
      <c r="F521" s="335" t="str">
        <f t="shared" si="18"/>
        <v/>
      </c>
      <c r="G521" s="335" t="str">
        <f t="shared" si="18"/>
        <v/>
      </c>
      <c r="H521" s="336" t="str">
        <f t="shared" si="17"/>
        <v/>
      </c>
      <c r="I521" s="270"/>
      <c r="J521" s="2"/>
      <c r="K521" s="332"/>
      <c r="L521" s="33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4">
        <f>'[1]Prior Year'!AC71</f>
        <v>994738.41999999993</v>
      </c>
      <c r="C522" s="334">
        <f>AC71</f>
        <v>769688</v>
      </c>
      <c r="D522" s="334">
        <f>'[1]Prior Year'!AC59</f>
        <v>9976</v>
      </c>
      <c r="E522" s="2">
        <f>AC59</f>
        <v>11950</v>
      </c>
      <c r="F522" s="335">
        <f t="shared" si="18"/>
        <v>99.71315356856455</v>
      </c>
      <c r="G522" s="335">
        <f t="shared" si="18"/>
        <v>64.409037656903763</v>
      </c>
      <c r="H522" s="336">
        <f t="shared" si="17"/>
        <v>-0.35405675829302741</v>
      </c>
      <c r="I522" s="270"/>
      <c r="J522" s="2"/>
      <c r="K522" s="332"/>
      <c r="L522" s="33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4">
        <f>'[1]Prior Year'!AD71</f>
        <v>0</v>
      </c>
      <c r="C523" s="334">
        <f>AD71</f>
        <v>0</v>
      </c>
      <c r="D523" s="334">
        <f>'[1]Prior Year'!AD59</f>
        <v>0</v>
      </c>
      <c r="E523" s="2">
        <f>AD59</f>
        <v>0</v>
      </c>
      <c r="F523" s="335" t="str">
        <f t="shared" si="18"/>
        <v/>
      </c>
      <c r="G523" s="335" t="str">
        <f t="shared" si="18"/>
        <v/>
      </c>
      <c r="H523" s="336" t="str">
        <f t="shared" si="17"/>
        <v/>
      </c>
      <c r="I523" s="270"/>
      <c r="J523" s="2"/>
      <c r="K523" s="332"/>
      <c r="L523" s="33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4">
        <f>'[1]Prior Year'!AE71</f>
        <v>156704.79</v>
      </c>
      <c r="C524" s="334">
        <f>AE71</f>
        <v>151734.51999999999</v>
      </c>
      <c r="D524" s="334">
        <f>'[1]Prior Year'!AE59</f>
        <v>1055</v>
      </c>
      <c r="E524" s="2">
        <f>AE59</f>
        <v>3167</v>
      </c>
      <c r="F524" s="335">
        <f t="shared" si="18"/>
        <v>148.535345971564</v>
      </c>
      <c r="G524" s="335">
        <f t="shared" si="18"/>
        <v>47.911120934638454</v>
      </c>
      <c r="H524" s="336">
        <f t="shared" si="17"/>
        <v>-0.67744296402143445</v>
      </c>
      <c r="I524" s="270"/>
      <c r="J524" s="2"/>
      <c r="K524" s="332"/>
      <c r="L524" s="33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4">
        <f>'[1]Prior Year'!AF71</f>
        <v>0</v>
      </c>
      <c r="C525" s="334">
        <f>AF71</f>
        <v>0</v>
      </c>
      <c r="D525" s="334">
        <f>'[1]Prior Year'!AF59</f>
        <v>0</v>
      </c>
      <c r="E525" s="2">
        <f>AF59</f>
        <v>0</v>
      </c>
      <c r="F525" s="335" t="str">
        <f t="shared" si="18"/>
        <v/>
      </c>
      <c r="G525" s="335" t="str">
        <f t="shared" si="18"/>
        <v/>
      </c>
      <c r="H525" s="336" t="str">
        <f t="shared" si="17"/>
        <v/>
      </c>
      <c r="I525" s="270"/>
      <c r="J525" s="2"/>
      <c r="K525" s="332"/>
      <c r="L525" s="33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4">
        <f>'[1]Prior Year'!AG71</f>
        <v>6046086.9800000004</v>
      </c>
      <c r="C526" s="334">
        <f>AG71</f>
        <v>4431215</v>
      </c>
      <c r="D526" s="334">
        <f>'[1]Prior Year'!AG59</f>
        <v>17270</v>
      </c>
      <c r="E526" s="2">
        <f>AG59</f>
        <v>19779</v>
      </c>
      <c r="F526" s="335">
        <f t="shared" si="18"/>
        <v>350.09189229878405</v>
      </c>
      <c r="G526" s="335">
        <f t="shared" si="18"/>
        <v>224.03635168613175</v>
      </c>
      <c r="H526" s="336">
        <f t="shared" si="17"/>
        <v>-0.36006415282839765</v>
      </c>
      <c r="I526" s="270"/>
      <c r="J526" s="2"/>
      <c r="K526" s="332"/>
      <c r="L526" s="33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4">
        <f>'[1]Prior Year'!AH71</f>
        <v>0</v>
      </c>
      <c r="C527" s="334">
        <f>AH71</f>
        <v>0</v>
      </c>
      <c r="D527" s="334">
        <f>'[1]Prior Year'!AH59</f>
        <v>0</v>
      </c>
      <c r="E527" s="2">
        <f>AH59</f>
        <v>0</v>
      </c>
      <c r="F527" s="335" t="str">
        <f t="shared" si="18"/>
        <v/>
      </c>
      <c r="G527" s="335" t="str">
        <f t="shared" si="18"/>
        <v/>
      </c>
      <c r="H527" s="336" t="str">
        <f t="shared" si="17"/>
        <v/>
      </c>
      <c r="I527" s="270"/>
      <c r="J527" s="2"/>
      <c r="K527" s="332"/>
      <c r="L527" s="33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4">
        <f>'[1]Prior Year'!AI71</f>
        <v>0</v>
      </c>
      <c r="C528" s="334">
        <f>AI71</f>
        <v>0</v>
      </c>
      <c r="D528" s="334">
        <f>'[1]Prior Year'!AI59</f>
        <v>0</v>
      </c>
      <c r="E528" s="2">
        <f>AI59</f>
        <v>0</v>
      </c>
      <c r="F528" s="335" t="str">
        <f t="shared" ref="F528:G540" si="19">IF(B528=0,"",IF(D528=0,"",B528/D528))</f>
        <v/>
      </c>
      <c r="G528" s="335" t="str">
        <f t="shared" si="19"/>
        <v/>
      </c>
      <c r="H528" s="336" t="str">
        <f t="shared" si="17"/>
        <v/>
      </c>
      <c r="I528" s="270"/>
      <c r="J528" s="2"/>
      <c r="K528" s="332"/>
      <c r="L528" s="33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4">
        <f>'[1]Prior Year'!AJ71</f>
        <v>29572.23</v>
      </c>
      <c r="C529" s="334">
        <f>AJ71</f>
        <v>1186900</v>
      </c>
      <c r="D529" s="334">
        <f>'[1]Prior Year'!AJ59</f>
        <v>0</v>
      </c>
      <c r="E529" s="2">
        <f>AJ59</f>
        <v>198</v>
      </c>
      <c r="F529" s="335" t="str">
        <f t="shared" si="19"/>
        <v/>
      </c>
      <c r="G529" s="335">
        <f t="shared" si="19"/>
        <v>5994.4444444444443</v>
      </c>
      <c r="H529" s="336" t="str">
        <f t="shared" si="17"/>
        <v/>
      </c>
      <c r="I529" s="270"/>
      <c r="J529" s="2"/>
      <c r="K529" s="332"/>
      <c r="L529" s="33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4">
        <f>'[1]Prior Year'!AK71</f>
        <v>0</v>
      </c>
      <c r="C530" s="334">
        <f>AK71</f>
        <v>0</v>
      </c>
      <c r="D530" s="334">
        <f>'[1]Prior Year'!AK59</f>
        <v>0</v>
      </c>
      <c r="E530" s="2">
        <f>AK59</f>
        <v>0</v>
      </c>
      <c r="F530" s="335" t="str">
        <f t="shared" si="19"/>
        <v/>
      </c>
      <c r="G530" s="335" t="str">
        <f t="shared" si="19"/>
        <v/>
      </c>
      <c r="H530" s="336" t="str">
        <f t="shared" si="17"/>
        <v/>
      </c>
      <c r="I530" s="270"/>
      <c r="J530" s="2"/>
      <c r="K530" s="332"/>
      <c r="L530" s="33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4">
        <f>'[1]Prior Year'!AL71</f>
        <v>0</v>
      </c>
      <c r="C531" s="334">
        <f>AL71</f>
        <v>12568</v>
      </c>
      <c r="D531" s="334">
        <f>'[1]Prior Year'!AL59</f>
        <v>0</v>
      </c>
      <c r="E531" s="2">
        <f>AL59</f>
        <v>0</v>
      </c>
      <c r="F531" s="335" t="str">
        <f t="shared" si="19"/>
        <v/>
      </c>
      <c r="G531" s="335" t="str">
        <f t="shared" si="19"/>
        <v/>
      </c>
      <c r="H531" s="336" t="str">
        <f t="shared" si="17"/>
        <v/>
      </c>
      <c r="I531" s="270"/>
      <c r="J531" s="2"/>
      <c r="K531" s="332"/>
      <c r="L531" s="33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4">
        <f>'[1]Prior Year'!AM71</f>
        <v>0</v>
      </c>
      <c r="C532" s="334">
        <f>AM71</f>
        <v>0</v>
      </c>
      <c r="D532" s="334">
        <f>'[1]Prior Year'!AM59</f>
        <v>0</v>
      </c>
      <c r="E532" s="2">
        <f>AM59</f>
        <v>0</v>
      </c>
      <c r="F532" s="335" t="str">
        <f t="shared" si="19"/>
        <v/>
      </c>
      <c r="G532" s="335" t="str">
        <f t="shared" si="19"/>
        <v/>
      </c>
      <c r="H532" s="336" t="str">
        <f t="shared" si="17"/>
        <v/>
      </c>
      <c r="I532" s="270"/>
      <c r="J532" s="2"/>
      <c r="K532" s="332"/>
      <c r="L532" s="33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1247</v>
      </c>
      <c r="B533" s="334">
        <f>'[1]Prior Year'!AN71</f>
        <v>0</v>
      </c>
      <c r="C533" s="334">
        <f>AN71</f>
        <v>0</v>
      </c>
      <c r="D533" s="334">
        <f>'[1]Prior Year'!AN59</f>
        <v>0</v>
      </c>
      <c r="E533" s="2">
        <f>AN59</f>
        <v>0</v>
      </c>
      <c r="F533" s="335" t="str">
        <f t="shared" si="19"/>
        <v/>
      </c>
      <c r="G533" s="335" t="str">
        <f t="shared" si="19"/>
        <v/>
      </c>
      <c r="H533" s="336" t="str">
        <f t="shared" si="17"/>
        <v/>
      </c>
      <c r="I533" s="270"/>
      <c r="J533" s="2"/>
      <c r="K533" s="332"/>
      <c r="L533" s="33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4">
        <f>'[1]Prior Year'!AO71</f>
        <v>527430.78</v>
      </c>
      <c r="C534" s="334">
        <f>AO71</f>
        <v>315480</v>
      </c>
      <c r="D534" s="334">
        <f>'[1]Prior Year'!AO59</f>
        <v>1328.5</v>
      </c>
      <c r="E534" s="2">
        <f>AO59</f>
        <v>1875.25</v>
      </c>
      <c r="F534" s="335">
        <f t="shared" si="19"/>
        <v>397.01225442228076</v>
      </c>
      <c r="G534" s="335">
        <f t="shared" si="19"/>
        <v>168.23356885748566</v>
      </c>
      <c r="H534" s="336">
        <f t="shared" si="17"/>
        <v>-0.57625094192043602</v>
      </c>
      <c r="I534" s="270"/>
      <c r="J534" s="2"/>
      <c r="K534" s="332"/>
      <c r="L534" s="33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4">
        <f>'[1]Prior Year'!AP71</f>
        <v>8304439.3300000001</v>
      </c>
      <c r="C535" s="334">
        <f>AP71</f>
        <v>8079207</v>
      </c>
      <c r="D535" s="334">
        <f>'[1]Prior Year'!AP59</f>
        <v>20568</v>
      </c>
      <c r="E535" s="2">
        <f>AP59</f>
        <v>25941</v>
      </c>
      <c r="F535" s="335">
        <f t="shared" si="19"/>
        <v>403.75531553870087</v>
      </c>
      <c r="G535" s="335">
        <f t="shared" si="19"/>
        <v>311.44547241817969</v>
      </c>
      <c r="H535" s="336" t="str">
        <f t="shared" si="17"/>
        <v/>
      </c>
      <c r="I535" s="270"/>
      <c r="J535" s="2"/>
      <c r="K535" s="332"/>
      <c r="L535" s="33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4">
        <f>'[1]Prior Year'!AQ71</f>
        <v>0</v>
      </c>
      <c r="C536" s="334">
        <f>AQ71</f>
        <v>0</v>
      </c>
      <c r="D536" s="334">
        <f>'[1]Prior Year'!AQ59</f>
        <v>0</v>
      </c>
      <c r="E536" s="2">
        <f>AQ59</f>
        <v>0</v>
      </c>
      <c r="F536" s="335" t="str">
        <f t="shared" si="19"/>
        <v/>
      </c>
      <c r="G536" s="335" t="str">
        <f t="shared" si="19"/>
        <v/>
      </c>
      <c r="H536" s="336" t="str">
        <f t="shared" si="17"/>
        <v/>
      </c>
      <c r="I536" s="270"/>
      <c r="J536" s="2"/>
      <c r="K536" s="332"/>
      <c r="L536" s="33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4">
        <f>'[1]Prior Year'!AR71</f>
        <v>0</v>
      </c>
      <c r="C537" s="334">
        <f>AR71</f>
        <v>0</v>
      </c>
      <c r="D537" s="334">
        <f>'[1]Prior Year'!AR59</f>
        <v>0</v>
      </c>
      <c r="E537" s="2">
        <f>AR59</f>
        <v>0</v>
      </c>
      <c r="F537" s="335" t="str">
        <f t="shared" si="19"/>
        <v/>
      </c>
      <c r="G537" s="335" t="str">
        <f t="shared" si="19"/>
        <v/>
      </c>
      <c r="H537" s="336" t="str">
        <f t="shared" si="17"/>
        <v/>
      </c>
      <c r="I537" s="270"/>
      <c r="J537" s="2"/>
      <c r="K537" s="332"/>
      <c r="L537" s="33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4">
        <f>'[1]Prior Year'!AS71</f>
        <v>0</v>
      </c>
      <c r="C538" s="334">
        <f>AS71</f>
        <v>0</v>
      </c>
      <c r="D538" s="334">
        <f>'[1]Prior Year'!AS59</f>
        <v>0</v>
      </c>
      <c r="E538" s="2">
        <f>AS59</f>
        <v>0</v>
      </c>
      <c r="F538" s="335" t="str">
        <f t="shared" si="19"/>
        <v/>
      </c>
      <c r="G538" s="335" t="str">
        <f t="shared" si="19"/>
        <v/>
      </c>
      <c r="H538" s="336" t="str">
        <f t="shared" si="17"/>
        <v/>
      </c>
      <c r="I538" s="270"/>
      <c r="J538" s="2"/>
      <c r="K538" s="332"/>
      <c r="L538" s="33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4">
        <f>'[1]Prior Year'!AT71</f>
        <v>0</v>
      </c>
      <c r="C539" s="334">
        <f>AT71</f>
        <v>0</v>
      </c>
      <c r="D539" s="334">
        <f>'[1]Prior Year'!AT59</f>
        <v>0</v>
      </c>
      <c r="E539" s="2">
        <f>AT59</f>
        <v>0</v>
      </c>
      <c r="F539" s="335" t="str">
        <f t="shared" si="19"/>
        <v/>
      </c>
      <c r="G539" s="335" t="str">
        <f t="shared" si="19"/>
        <v/>
      </c>
      <c r="H539" s="336" t="str">
        <f t="shared" si="17"/>
        <v/>
      </c>
      <c r="I539" s="270"/>
      <c r="J539" s="2"/>
      <c r="K539" s="332"/>
      <c r="L539" s="33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4">
        <f>'[1]Prior Year'!AU71</f>
        <v>0</v>
      </c>
      <c r="C540" s="334">
        <f>AU71</f>
        <v>0</v>
      </c>
      <c r="D540" s="334">
        <f>'[1]Prior Year'!AU59</f>
        <v>0</v>
      </c>
      <c r="E540" s="2">
        <f>AU59</f>
        <v>0</v>
      </c>
      <c r="F540" s="335" t="str">
        <f t="shared" si="19"/>
        <v/>
      </c>
      <c r="G540" s="335" t="str">
        <f t="shared" si="19"/>
        <v/>
      </c>
      <c r="H540" s="336" t="str">
        <f t="shared" si="17"/>
        <v/>
      </c>
      <c r="I540" s="270"/>
      <c r="J540" s="2"/>
      <c r="K540" s="332"/>
      <c r="L540" s="33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4">
        <f>'[1]Prior Year'!AV71</f>
        <v>1169227</v>
      </c>
      <c r="C541" s="334">
        <f>AV71</f>
        <v>908</v>
      </c>
      <c r="D541" s="328" t="s">
        <v>529</v>
      </c>
      <c r="E541" s="328" t="s">
        <v>529</v>
      </c>
      <c r="F541" s="335"/>
      <c r="G541" s="335"/>
      <c r="H541" s="336"/>
      <c r="I541" s="270"/>
      <c r="J541" s="2"/>
      <c r="K541" s="332"/>
      <c r="L541" s="33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1248</v>
      </c>
      <c r="B542" s="334">
        <f>'[1]Prior Year'!AW71</f>
        <v>0</v>
      </c>
      <c r="C542" s="334">
        <f>AW71</f>
        <v>0</v>
      </c>
      <c r="D542" s="328" t="s">
        <v>529</v>
      </c>
      <c r="E542" s="328" t="s">
        <v>529</v>
      </c>
      <c r="F542" s="335"/>
      <c r="G542" s="335"/>
      <c r="H542" s="336"/>
      <c r="I542" s="270"/>
      <c r="J542" s="2"/>
      <c r="K542" s="332"/>
      <c r="L542" s="3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4">
        <f>'[1]Prior Year'!AX71</f>
        <v>29032</v>
      </c>
      <c r="C543" s="334">
        <f>AX71</f>
        <v>52605</v>
      </c>
      <c r="D543" s="328" t="s">
        <v>529</v>
      </c>
      <c r="E543" s="328" t="s">
        <v>529</v>
      </c>
      <c r="F543" s="335"/>
      <c r="G543" s="335"/>
      <c r="H543" s="336"/>
      <c r="I543" s="270"/>
      <c r="J543" s="2"/>
      <c r="K543" s="332"/>
      <c r="L543" s="3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4">
        <f>'[1]Prior Year'!AY71</f>
        <v>1683513.45</v>
      </c>
      <c r="C544" s="334">
        <f>AY71</f>
        <v>1079283</v>
      </c>
      <c r="D544" s="334">
        <f>'[1]Prior Year'!AY59</f>
        <v>112604</v>
      </c>
      <c r="E544" s="2">
        <f>AY59</f>
        <v>96960</v>
      </c>
      <c r="F544" s="335">
        <f t="shared" ref="F544:G550" si="20">IF(B544=0,"",IF(D544=0,"",B544/D544))</f>
        <v>14.950742868814606</v>
      </c>
      <c r="G544" s="335">
        <f t="shared" si="20"/>
        <v>11.131219059405941</v>
      </c>
      <c r="H544" s="336">
        <f t="shared" si="17"/>
        <v>-0.25547384788321903</v>
      </c>
      <c r="I544" s="270"/>
      <c r="J544" s="2"/>
      <c r="K544" s="332"/>
      <c r="L544" s="3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4">
        <f>'[1]Prior Year'!AZ71</f>
        <v>0</v>
      </c>
      <c r="C545" s="334">
        <f>AZ71</f>
        <v>0</v>
      </c>
      <c r="D545" s="334">
        <f>'[1]Prior Year'!AZ59</f>
        <v>0</v>
      </c>
      <c r="E545" s="2">
        <f>AZ59</f>
        <v>0</v>
      </c>
      <c r="F545" s="335" t="str">
        <f t="shared" si="20"/>
        <v/>
      </c>
      <c r="G545" s="335" t="str">
        <f t="shared" si="20"/>
        <v/>
      </c>
      <c r="H545" s="336" t="str">
        <f t="shared" si="17"/>
        <v/>
      </c>
      <c r="I545" s="270"/>
      <c r="J545" s="2"/>
      <c r="K545" s="332"/>
      <c r="L545" s="3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4">
        <f>'[1]Prior Year'!BA71</f>
        <v>243672.06</v>
      </c>
      <c r="C546" s="334">
        <f>BA71</f>
        <v>204784</v>
      </c>
      <c r="D546" s="334">
        <f>'[1]Prior Year'!BA59</f>
        <v>0</v>
      </c>
      <c r="E546" s="2">
        <f>BA59</f>
        <v>0</v>
      </c>
      <c r="F546" s="335" t="str">
        <f t="shared" si="20"/>
        <v/>
      </c>
      <c r="G546" s="335" t="str">
        <f t="shared" si="20"/>
        <v/>
      </c>
      <c r="H546" s="336" t="str">
        <f t="shared" si="17"/>
        <v/>
      </c>
      <c r="I546" s="270"/>
      <c r="J546" s="2"/>
      <c r="K546" s="332"/>
      <c r="L546" s="33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4">
        <f>'[1]Prior Year'!BB71</f>
        <v>0</v>
      </c>
      <c r="C547" s="334">
        <f>BB71</f>
        <v>0</v>
      </c>
      <c r="D547" s="328" t="s">
        <v>529</v>
      </c>
      <c r="E547" s="328" t="s">
        <v>529</v>
      </c>
      <c r="F547" s="335"/>
      <c r="G547" s="335"/>
      <c r="H547" s="336"/>
      <c r="I547" s="270"/>
      <c r="J547" s="2"/>
      <c r="K547" s="332"/>
      <c r="L547" s="33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4">
        <f>'[1]Prior Year'!BC71</f>
        <v>4549</v>
      </c>
      <c r="C548" s="334">
        <f>BC71</f>
        <v>3859</v>
      </c>
      <c r="D548" s="328" t="s">
        <v>529</v>
      </c>
      <c r="E548" s="328" t="s">
        <v>529</v>
      </c>
      <c r="F548" s="335"/>
      <c r="G548" s="335"/>
      <c r="H548" s="336"/>
      <c r="I548" s="270"/>
      <c r="J548" s="2"/>
      <c r="K548" s="332"/>
      <c r="L548" s="33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4">
        <f>'[1]Prior Year'!BD71</f>
        <v>241098.8</v>
      </c>
      <c r="C549" s="334">
        <f>BD71</f>
        <v>216715</v>
      </c>
      <c r="D549" s="328" t="s">
        <v>529</v>
      </c>
      <c r="E549" s="328" t="s">
        <v>529</v>
      </c>
      <c r="F549" s="335"/>
      <c r="G549" s="335"/>
      <c r="H549" s="336"/>
      <c r="I549" s="270"/>
      <c r="J549" s="2"/>
      <c r="K549" s="332"/>
      <c r="L549" s="33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4">
        <f>'[1]Prior Year'!BE71</f>
        <v>1132589.02</v>
      </c>
      <c r="C550" s="334">
        <f>BE71</f>
        <v>1392757</v>
      </c>
      <c r="D550" s="334">
        <f>'[1]Prior Year'!BE59</f>
        <v>89368</v>
      </c>
      <c r="E550" s="2">
        <f>BE59</f>
        <v>89368</v>
      </c>
      <c r="F550" s="335">
        <f t="shared" si="20"/>
        <v>12.67331729478113</v>
      </c>
      <c r="G550" s="335">
        <f t="shared" si="20"/>
        <v>15.584515710321368</v>
      </c>
      <c r="H550" s="336" t="str">
        <f t="shared" si="17"/>
        <v/>
      </c>
      <c r="I550" s="270"/>
      <c r="J550" s="2"/>
      <c r="K550" s="332"/>
      <c r="L550" s="33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4">
        <f>'[1]Prior Year'!BF71</f>
        <v>1101414.3400000001</v>
      </c>
      <c r="C551" s="334">
        <f>BF71</f>
        <v>715552</v>
      </c>
      <c r="D551" s="328" t="s">
        <v>529</v>
      </c>
      <c r="E551" s="328" t="s">
        <v>529</v>
      </c>
      <c r="F551" s="335"/>
      <c r="G551" s="335"/>
      <c r="H551" s="336"/>
      <c r="I551" s="270"/>
      <c r="J551" s="322"/>
      <c r="K551" s="2"/>
      <c r="L551" s="2"/>
      <c r="M551" s="33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4">
        <f>'[1]Prior Year'!BG71</f>
        <v>85705</v>
      </c>
      <c r="C552" s="334">
        <f>BG71</f>
        <v>1595</v>
      </c>
      <c r="D552" s="328" t="s">
        <v>529</v>
      </c>
      <c r="E552" s="328" t="s">
        <v>529</v>
      </c>
      <c r="F552" s="335"/>
      <c r="G552" s="335"/>
      <c r="H552" s="336"/>
      <c r="I552" s="2"/>
      <c r="J552" s="322"/>
      <c r="K552" s="2"/>
      <c r="L552" s="2"/>
      <c r="M552" s="33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4">
        <f>'[1]Prior Year'!BH71</f>
        <v>0</v>
      </c>
      <c r="C553" s="334">
        <f>BH71</f>
        <v>0</v>
      </c>
      <c r="D553" s="328" t="s">
        <v>529</v>
      </c>
      <c r="E553" s="328" t="s">
        <v>529</v>
      </c>
      <c r="F553" s="335"/>
      <c r="G553" s="335"/>
      <c r="H553" s="336"/>
      <c r="I553" s="2"/>
      <c r="J553" s="322"/>
      <c r="K553" s="2"/>
      <c r="L553" s="2"/>
      <c r="M553" s="33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4">
        <f>'[1]Prior Year'!BI71</f>
        <v>0</v>
      </c>
      <c r="C554" s="334">
        <f>BI71</f>
        <v>0</v>
      </c>
      <c r="D554" s="328" t="s">
        <v>529</v>
      </c>
      <c r="E554" s="328" t="s">
        <v>529</v>
      </c>
      <c r="F554" s="335"/>
      <c r="G554" s="335"/>
      <c r="H554" s="336"/>
      <c r="I554" s="2"/>
      <c r="J554" s="322"/>
      <c r="K554" s="2"/>
      <c r="L554" s="2"/>
      <c r="M554" s="33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4">
        <f>'[1]Prior Year'!BJ71</f>
        <v>0</v>
      </c>
      <c r="C555" s="334">
        <f>BJ71</f>
        <v>0</v>
      </c>
      <c r="D555" s="328" t="s">
        <v>529</v>
      </c>
      <c r="E555" s="328" t="s">
        <v>529</v>
      </c>
      <c r="F555" s="335"/>
      <c r="G555" s="335"/>
      <c r="H555" s="336"/>
      <c r="I555" s="2"/>
      <c r="J555" s="322"/>
      <c r="K555" s="2"/>
      <c r="L555" s="2"/>
      <c r="M555" s="33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4">
        <f>'[1]Prior Year'!BK71</f>
        <v>0</v>
      </c>
      <c r="C556" s="334">
        <f>BK71</f>
        <v>2</v>
      </c>
      <c r="D556" s="328" t="s">
        <v>529</v>
      </c>
      <c r="E556" s="328" t="s">
        <v>529</v>
      </c>
      <c r="F556" s="335"/>
      <c r="G556" s="335"/>
      <c r="H556" s="336"/>
      <c r="I556" s="2"/>
      <c r="J556" s="322"/>
      <c r="K556" s="2"/>
      <c r="L556" s="2"/>
      <c r="M556" s="33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4">
        <f>'[1]Prior Year'!BL71</f>
        <v>980587.85</v>
      </c>
      <c r="C557" s="334">
        <f>BL71</f>
        <v>542931</v>
      </c>
      <c r="D557" s="328" t="s">
        <v>529</v>
      </c>
      <c r="E557" s="328" t="s">
        <v>529</v>
      </c>
      <c r="F557" s="335"/>
      <c r="G557" s="335"/>
      <c r="H557" s="336"/>
      <c r="I557" s="2"/>
      <c r="J557" s="322"/>
      <c r="K557" s="2"/>
      <c r="L557" s="2"/>
      <c r="M557" s="33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4">
        <f>'[1]Prior Year'!BM71</f>
        <v>0</v>
      </c>
      <c r="C558" s="334">
        <f>BM71</f>
        <v>0</v>
      </c>
      <c r="D558" s="328" t="s">
        <v>529</v>
      </c>
      <c r="E558" s="328" t="s">
        <v>529</v>
      </c>
      <c r="F558" s="335"/>
      <c r="G558" s="335"/>
      <c r="H558" s="336"/>
      <c r="I558" s="2"/>
      <c r="J558" s="322"/>
      <c r="K558" s="2"/>
      <c r="L558" s="2"/>
      <c r="M558" s="33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4">
        <f>'[1]Prior Year'!BN71</f>
        <v>572204.92000000004</v>
      </c>
      <c r="C559" s="334">
        <f>BN71</f>
        <v>707586</v>
      </c>
      <c r="D559" s="328" t="s">
        <v>529</v>
      </c>
      <c r="E559" s="328" t="s">
        <v>529</v>
      </c>
      <c r="F559" s="335"/>
      <c r="G559" s="335"/>
      <c r="H559" s="336"/>
      <c r="I559" s="2"/>
      <c r="J559" s="322"/>
      <c r="K559" s="2"/>
      <c r="L559" s="2"/>
      <c r="M559" s="33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4">
        <f>'[1]Prior Year'!BO71</f>
        <v>0</v>
      </c>
      <c r="C560" s="334">
        <f>BO71</f>
        <v>0</v>
      </c>
      <c r="D560" s="328" t="s">
        <v>529</v>
      </c>
      <c r="E560" s="328" t="s">
        <v>529</v>
      </c>
      <c r="F560" s="335"/>
      <c r="G560" s="335"/>
      <c r="H560" s="336"/>
      <c r="I560" s="2"/>
      <c r="J560" s="322"/>
      <c r="K560" s="2"/>
      <c r="L560" s="2"/>
      <c r="M560" s="33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4">
        <f>'[1]Prior Year'!BP71</f>
        <v>0</v>
      </c>
      <c r="C561" s="334">
        <f>BP71</f>
        <v>0</v>
      </c>
      <c r="D561" s="328" t="s">
        <v>529</v>
      </c>
      <c r="E561" s="328" t="s">
        <v>529</v>
      </c>
      <c r="F561" s="335"/>
      <c r="G561" s="335"/>
      <c r="H561" s="336"/>
      <c r="I561" s="2"/>
      <c r="J561" s="322"/>
      <c r="K561" s="2"/>
      <c r="L561" s="2"/>
      <c r="M561" s="33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4">
        <f>'[1]Prior Year'!BQ71</f>
        <v>0</v>
      </c>
      <c r="C562" s="334">
        <f>BQ71</f>
        <v>0</v>
      </c>
      <c r="D562" s="328" t="s">
        <v>529</v>
      </c>
      <c r="E562" s="328" t="s">
        <v>529</v>
      </c>
      <c r="F562" s="335"/>
      <c r="G562" s="335"/>
      <c r="H562" s="336"/>
      <c r="I562" s="2"/>
      <c r="J562" s="322"/>
      <c r="K562" s="2"/>
      <c r="L562" s="2"/>
      <c r="M562" s="33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4">
        <f>'[1]Prior Year'!BR71</f>
        <v>0</v>
      </c>
      <c r="C563" s="334">
        <f>BR71</f>
        <v>0</v>
      </c>
      <c r="D563" s="328" t="s">
        <v>529</v>
      </c>
      <c r="E563" s="328" t="s">
        <v>529</v>
      </c>
      <c r="F563" s="335"/>
      <c r="G563" s="335"/>
      <c r="H563" s="336"/>
      <c r="I563" s="2"/>
      <c r="J563" s="322"/>
      <c r="K563" s="2"/>
      <c r="L563" s="2"/>
      <c r="M563" s="33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1249</v>
      </c>
      <c r="B564" s="334">
        <f>'[1]Prior Year'!BS71</f>
        <v>0</v>
      </c>
      <c r="C564" s="334">
        <f>BS71</f>
        <v>0</v>
      </c>
      <c r="D564" s="328" t="s">
        <v>529</v>
      </c>
      <c r="E564" s="328" t="s">
        <v>529</v>
      </c>
      <c r="F564" s="335"/>
      <c r="G564" s="335"/>
      <c r="H564" s="336"/>
      <c r="I564" s="2"/>
      <c r="J564" s="322"/>
      <c r="K564" s="2"/>
      <c r="L564" s="2"/>
      <c r="M564" s="33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4">
        <f>'[1]Prior Year'!BT71</f>
        <v>0</v>
      </c>
      <c r="C565" s="334">
        <f>BT71</f>
        <v>0</v>
      </c>
      <c r="D565" s="328" t="s">
        <v>529</v>
      </c>
      <c r="E565" s="328" t="s">
        <v>529</v>
      </c>
      <c r="F565" s="335"/>
      <c r="G565" s="335"/>
      <c r="H565" s="336"/>
      <c r="I565" s="2"/>
      <c r="J565" s="322"/>
      <c r="K565" s="2"/>
      <c r="L565" s="2"/>
      <c r="M565" s="33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4">
        <f>'[1]Prior Year'!BU71</f>
        <v>0</v>
      </c>
      <c r="C566" s="334">
        <f>BU71</f>
        <v>0</v>
      </c>
      <c r="D566" s="328" t="s">
        <v>529</v>
      </c>
      <c r="E566" s="328" t="s">
        <v>529</v>
      </c>
      <c r="F566" s="335"/>
      <c r="G566" s="335"/>
      <c r="H566" s="336"/>
      <c r="I566" s="2"/>
      <c r="J566" s="322"/>
      <c r="K566" s="2"/>
      <c r="L566" s="2"/>
      <c r="M566" s="33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4">
        <f>'[1]Prior Year'!BV71</f>
        <v>956433.40999999992</v>
      </c>
      <c r="C567" s="334">
        <f>BV71</f>
        <v>591074</v>
      </c>
      <c r="D567" s="328" t="s">
        <v>529</v>
      </c>
      <c r="E567" s="328" t="s">
        <v>529</v>
      </c>
      <c r="F567" s="335"/>
      <c r="G567" s="335"/>
      <c r="H567" s="336"/>
      <c r="I567" s="2"/>
      <c r="J567" s="322"/>
      <c r="K567" s="2"/>
      <c r="L567" s="2"/>
      <c r="M567" s="33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4">
        <f>'[1]Prior Year'!BW71</f>
        <v>221551.11</v>
      </c>
      <c r="C568" s="334">
        <f>BW71</f>
        <v>191596</v>
      </c>
      <c r="D568" s="328" t="s">
        <v>529</v>
      </c>
      <c r="E568" s="328" t="s">
        <v>529</v>
      </c>
      <c r="F568" s="335"/>
      <c r="G568" s="335"/>
      <c r="H568" s="336"/>
      <c r="I568" s="2"/>
      <c r="J568" s="322"/>
      <c r="K568" s="2"/>
      <c r="L568" s="2"/>
      <c r="M568" s="33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4">
        <f>'[1]Prior Year'!BX71</f>
        <v>440095.22</v>
      </c>
      <c r="C569" s="334">
        <f>BX71</f>
        <v>632363</v>
      </c>
      <c r="D569" s="328" t="s">
        <v>529</v>
      </c>
      <c r="E569" s="328" t="s">
        <v>529</v>
      </c>
      <c r="F569" s="335"/>
      <c r="G569" s="335"/>
      <c r="H569" s="336"/>
      <c r="I569" s="2"/>
      <c r="J569" s="322"/>
      <c r="K569" s="2"/>
      <c r="L569" s="2"/>
      <c r="M569" s="33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4">
        <f>'[1]Prior Year'!BY71</f>
        <v>1588650.1400000001</v>
      </c>
      <c r="C570" s="334">
        <f>BY71</f>
        <v>1169218</v>
      </c>
      <c r="D570" s="328" t="s">
        <v>529</v>
      </c>
      <c r="E570" s="328" t="s">
        <v>529</v>
      </c>
      <c r="F570" s="335"/>
      <c r="G570" s="335"/>
      <c r="H570" s="336"/>
      <c r="I570" s="2"/>
      <c r="J570" s="322"/>
      <c r="K570" s="2"/>
      <c r="L570" s="2"/>
      <c r="M570" s="33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4">
        <f>'[1]Prior Year'!BZ71</f>
        <v>0</v>
      </c>
      <c r="C571" s="334">
        <f>BZ71</f>
        <v>0</v>
      </c>
      <c r="D571" s="328" t="s">
        <v>529</v>
      </c>
      <c r="E571" s="328" t="s">
        <v>529</v>
      </c>
      <c r="F571" s="335"/>
      <c r="G571" s="335"/>
      <c r="H571" s="336"/>
      <c r="I571" s="2"/>
      <c r="J571" s="322"/>
      <c r="K571" s="2"/>
      <c r="L571" s="2"/>
      <c r="M571" s="33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4">
        <f>'[1]Prior Year'!CA71</f>
        <v>0</v>
      </c>
      <c r="C572" s="334">
        <f>CA71</f>
        <v>0</v>
      </c>
      <c r="D572" s="328" t="s">
        <v>529</v>
      </c>
      <c r="E572" s="328" t="s">
        <v>529</v>
      </c>
      <c r="F572" s="335"/>
      <c r="G572" s="335"/>
      <c r="H572" s="336"/>
      <c r="I572" s="2"/>
      <c r="J572" s="322"/>
      <c r="K572" s="2"/>
      <c r="L572" s="2"/>
      <c r="M572" s="33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4">
        <f>'[1]Prior Year'!CB71</f>
        <v>0</v>
      </c>
      <c r="C573" s="334">
        <f>CB71</f>
        <v>0</v>
      </c>
      <c r="D573" s="328" t="s">
        <v>529</v>
      </c>
      <c r="E573" s="328" t="s">
        <v>529</v>
      </c>
      <c r="F573" s="335"/>
      <c r="G573" s="335"/>
      <c r="H573" s="336"/>
      <c r="I573" s="2"/>
      <c r="J573" s="322"/>
      <c r="K573" s="2"/>
      <c r="L573" s="2"/>
      <c r="M573" s="33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4">
        <f>'[1]Prior Year'!CC71</f>
        <v>4740980.09</v>
      </c>
      <c r="C574" s="334">
        <f>CC71</f>
        <v>2494458.4500000002</v>
      </c>
      <c r="D574" s="328" t="s">
        <v>529</v>
      </c>
      <c r="E574" s="328" t="s">
        <v>529</v>
      </c>
      <c r="F574" s="335"/>
      <c r="G574" s="335"/>
      <c r="H574" s="336"/>
      <c r="I574" s="2"/>
      <c r="J574" s="322"/>
      <c r="K574" s="2"/>
      <c r="L574" s="2"/>
      <c r="M574" s="33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4">
        <f>'[1]Prior Year'!CD71</f>
        <v>-2394307</v>
      </c>
      <c r="C575" s="334">
        <f>CD71</f>
        <v>-2078361</v>
      </c>
      <c r="D575" s="328" t="s">
        <v>529</v>
      </c>
      <c r="E575" s="328" t="s">
        <v>529</v>
      </c>
      <c r="F575" s="335"/>
      <c r="G575" s="335"/>
      <c r="H575" s="33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7"/>
      <c r="B612" s="2"/>
      <c r="C612" s="328" t="s">
        <v>589</v>
      </c>
      <c r="D612" s="2">
        <f>CE76-(BE76+CD76)</f>
        <v>59962</v>
      </c>
      <c r="E612" s="2">
        <f>SUM(C624:D647)+SUM(C668:D713)</f>
        <v>42386388.135745637</v>
      </c>
      <c r="F612" s="2">
        <f>CE64-(AX64+BD64+BE64+BG64+BJ64+BN64+BP64+BQ64+CB64+CC64+CD64)</f>
        <v>7622345.0600000005</v>
      </c>
      <c r="G612" s="2">
        <f>CE77-(AX77+AY77+BD77+BE77+BG77+BJ77+BN77+BP77+BQ77+CB77+CC77+CD77)</f>
        <v>32761.399999999998</v>
      </c>
      <c r="H612" s="327">
        <f>CE60-(AX60+AY60+AZ60+BD60+BE60+BG60+BJ60+BN60+BO60+BP60+BQ60+BR60+CB60+CC60+CD60)</f>
        <v>242.57564109589035</v>
      </c>
      <c r="I612" s="2">
        <f>CE78-(AX78+AY78+AZ78+BD78+BE78+BF78+BG78+BJ78+BN78+BO78+BP78+BQ78+BR78+CB78+CC78+CD78)</f>
        <v>22798.84</v>
      </c>
      <c r="J612" s="2">
        <f>CE79-(AX79+AY79+AZ79+BA79+BD79+BE79+BF79+BG79+BJ79+BN79+BO79+BP79+BQ79+BR79+CB79+CC79+CD79)</f>
        <v>247601</v>
      </c>
      <c r="K612" s="2">
        <f>CE75-(AW75+AX75+AY75+AZ75+BA75+BB75+BC75+BD75+BE75+BF75+BG75+BH75+BI75+BJ75+BK75+BL75+BM75+BN75+BO75+BP75+BQ75+BR75+BS75+BT75+BU75+BV75+BW75+BX75+CB75+CC75+CD75)</f>
        <v>200801840</v>
      </c>
      <c r="L612" s="327">
        <f>CE80-(AW80+AX80+AY80+AZ80+BA80+BB80+BC80+BD80+BE80+BF80+BG80+BH80+BI80+BJ80+BK80+BL80+BM80+BN80+BO80+BP80+BQ80+BR80+BS80+BT80+BU80+BV80+BW80+BX80+BY80+BZ80+CA80+CB80+CC80+CD80)</f>
        <v>80.290000000000006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7"/>
      <c r="B613" s="2"/>
      <c r="C613" s="328" t="s">
        <v>590</v>
      </c>
      <c r="D613" s="328" t="s">
        <v>591</v>
      </c>
      <c r="E613" s="331" t="s">
        <v>592</v>
      </c>
      <c r="F613" s="328" t="s">
        <v>593</v>
      </c>
      <c r="G613" s="328" t="s">
        <v>594</v>
      </c>
      <c r="H613" s="328" t="s">
        <v>595</v>
      </c>
      <c r="I613" s="328" t="s">
        <v>596</v>
      </c>
      <c r="J613" s="328" t="s">
        <v>597</v>
      </c>
      <c r="K613" s="328" t="s">
        <v>598</v>
      </c>
      <c r="L613" s="331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7">
        <v>8430</v>
      </c>
      <c r="B614" s="331" t="s">
        <v>140</v>
      </c>
      <c r="C614" s="2">
        <f>BE71</f>
        <v>1392757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7"/>
      <c r="B615" s="331" t="s">
        <v>601</v>
      </c>
      <c r="C615" s="338">
        <f>CD69-CD70</f>
        <v>-2078361</v>
      </c>
      <c r="D615" s="339">
        <f>SUM(C614:C615)</f>
        <v>-685604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7">
        <v>8310</v>
      </c>
      <c r="B616" s="340" t="s">
        <v>603</v>
      </c>
      <c r="C616" s="2">
        <f>AX71</f>
        <v>52605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7">
        <v>8510</v>
      </c>
      <c r="B617" s="340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7">
        <v>8470</v>
      </c>
      <c r="B618" s="340" t="s">
        <v>606</v>
      </c>
      <c r="C618" s="2">
        <f>BG71</f>
        <v>1595</v>
      </c>
      <c r="D618" s="2">
        <f>(D615/D612)*BG76</f>
        <v>-1909.4738000733798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7">
        <v>8610</v>
      </c>
      <c r="B619" s="340" t="s">
        <v>608</v>
      </c>
      <c r="C619" s="2">
        <f>BN71</f>
        <v>707586</v>
      </c>
      <c r="D619" s="2">
        <f>(D615/D612)*BN76</f>
        <v>-40167.553650645408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7">
        <v>8790</v>
      </c>
      <c r="B620" s="340" t="s">
        <v>610</v>
      </c>
      <c r="C620" s="2">
        <f>CC71</f>
        <v>2494458.4500000002</v>
      </c>
      <c r="D620" s="2">
        <f>(D615/D612)*CC76</f>
        <v>-8049.5182949201162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7">
        <v>8630</v>
      </c>
      <c r="B621" s="340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7">
        <v>8770</v>
      </c>
      <c r="B622" s="331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7">
        <v>8640</v>
      </c>
      <c r="B623" s="340" t="s">
        <v>616</v>
      </c>
      <c r="C623" s="2">
        <f>BQ71</f>
        <v>0</v>
      </c>
      <c r="D623" s="2">
        <f>(D615/D612)*BQ76</f>
        <v>0</v>
      </c>
      <c r="E623" s="2">
        <f>SUM(C616:D623)</f>
        <v>3206117.9042543611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7">
        <v>8420</v>
      </c>
      <c r="B624" s="340" t="s">
        <v>139</v>
      </c>
      <c r="C624" s="2">
        <f>BD71</f>
        <v>216715</v>
      </c>
      <c r="D624" s="2">
        <f>(D615/D612)*BD76</f>
        <v>-18351.529635435774</v>
      </c>
      <c r="E624" s="2">
        <f>(E623/E612)*SUM(C624:D624)</f>
        <v>15004.266743585107</v>
      </c>
      <c r="F624" s="2">
        <f>SUM(C624:E624)</f>
        <v>213367.73710814933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7">
        <v>8320</v>
      </c>
      <c r="B625" s="340" t="s">
        <v>135</v>
      </c>
      <c r="C625" s="2">
        <f>AY71</f>
        <v>1079283</v>
      </c>
      <c r="D625" s="2">
        <f>(D615/D612)*AY76</f>
        <v>-55329.004302725058</v>
      </c>
      <c r="E625" s="2">
        <f>(E623/E612)*SUM(C625:D625)</f>
        <v>77452.158183991371</v>
      </c>
      <c r="F625" s="2">
        <f>(F624/F612)*AY64</f>
        <v>7176.8876354106014</v>
      </c>
      <c r="G625" s="2">
        <f>SUM(C625:F625)</f>
        <v>1108583.0415166768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7">
        <v>8650</v>
      </c>
      <c r="B626" s="340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7">
        <v>8620</v>
      </c>
      <c r="B627" s="331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7">
        <v>8330</v>
      </c>
      <c r="B628" s="340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0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7">
        <v>8460</v>
      </c>
      <c r="B629" s="340" t="s">
        <v>141</v>
      </c>
      <c r="C629" s="2">
        <f>BF71</f>
        <v>715552</v>
      </c>
      <c r="D629" s="2">
        <f>(D615/D612)*BF76</f>
        <v>-4562.1559654447819</v>
      </c>
      <c r="E629" s="2">
        <f>(E623/E612)*SUM(C629:D629)</f>
        <v>53779.464798979228</v>
      </c>
      <c r="F629" s="2">
        <f>(F624/F612)*BF64</f>
        <v>1412.6924855638813</v>
      </c>
      <c r="G629" s="2">
        <f>(G625/G612)*BF77</f>
        <v>0</v>
      </c>
      <c r="H629" s="2">
        <f>(H628/H612)*BF60</f>
        <v>0</v>
      </c>
      <c r="I629" s="2">
        <f>SUM(C629:H629)</f>
        <v>766182.0013190984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7">
        <v>8350</v>
      </c>
      <c r="B630" s="340" t="s">
        <v>625</v>
      </c>
      <c r="C630" s="2">
        <f>BA71</f>
        <v>204784</v>
      </c>
      <c r="D630" s="2">
        <f>(D615/D612)*BA76</f>
        <v>-4242.0046696240952</v>
      </c>
      <c r="E630" s="2">
        <f>(E623/E612)*SUM(C630:D630)</f>
        <v>15169.050963353617</v>
      </c>
      <c r="F630" s="2">
        <f>(F624/F612)*BA64</f>
        <v>38.489550947160254</v>
      </c>
      <c r="G630" s="2">
        <f>(G625/G612)*BA77</f>
        <v>0</v>
      </c>
      <c r="H630" s="2">
        <f>(H628/H612)*BA60</f>
        <v>0</v>
      </c>
      <c r="I630" s="2">
        <f>(I629/I612)*BA78</f>
        <v>5832.6361442369043</v>
      </c>
      <c r="J630" s="2">
        <f>SUM(C630:I630)</f>
        <v>221582.17198891359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7">
        <v>8200</v>
      </c>
      <c r="B631" s="340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7">
        <v>8360</v>
      </c>
      <c r="B632" s="340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7">
        <v>8370</v>
      </c>
      <c r="B633" s="340" t="s">
        <v>631</v>
      </c>
      <c r="C633" s="2">
        <f>BC71</f>
        <v>3859</v>
      </c>
      <c r="D633" s="2">
        <f>(D615/D612)*BC76</f>
        <v>0</v>
      </c>
      <c r="E633" s="2">
        <f>(E623/E612)*SUM(C633:D633)</f>
        <v>291.89580751476149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7">
        <v>8490</v>
      </c>
      <c r="B634" s="340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7">
        <v>8530</v>
      </c>
      <c r="B635" s="340" t="s">
        <v>635</v>
      </c>
      <c r="C635" s="2">
        <f>BK71</f>
        <v>2</v>
      </c>
      <c r="D635" s="2">
        <f>(D615/D612)*BK76</f>
        <v>0</v>
      </c>
      <c r="E635" s="2">
        <f>(E623/E612)*SUM(C635:D635)</f>
        <v>0.15128054289440865</v>
      </c>
      <c r="F635" s="2">
        <f>(F624/F612)*BK64</f>
        <v>5.5984801377687646E-2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7">
        <v>8480</v>
      </c>
      <c r="B636" s="340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7">
        <v>8560</v>
      </c>
      <c r="B637" s="340" t="s">
        <v>147</v>
      </c>
      <c r="C637" s="2">
        <f>BL71</f>
        <v>542931</v>
      </c>
      <c r="D637" s="2">
        <f>(D615/D612)*BL76</f>
        <v>-9455.8972015609888</v>
      </c>
      <c r="E637" s="2">
        <f>(E623/E612)*SUM(C637:D637)</f>
        <v>40352.201585999159</v>
      </c>
      <c r="F637" s="2">
        <f>(F624/F612)*BL64</f>
        <v>308.67220239588084</v>
      </c>
      <c r="G637" s="2">
        <f>(G625/G612)*BL77</f>
        <v>0</v>
      </c>
      <c r="H637" s="2">
        <f>(H628/H612)*BL60</f>
        <v>0</v>
      </c>
      <c r="I637" s="2">
        <f>(I629/I612)*BL78</f>
        <v>13001.590542544258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7">
        <v>8590</v>
      </c>
      <c r="B638" s="340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7">
        <v>8660</v>
      </c>
      <c r="B639" s="340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7">
        <v>8670</v>
      </c>
      <c r="B640" s="340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7">
        <v>8680</v>
      </c>
      <c r="B641" s="340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7">
        <v>8690</v>
      </c>
      <c r="B642" s="340" t="s">
        <v>648</v>
      </c>
      <c r="C642" s="2">
        <f>BV71</f>
        <v>591074</v>
      </c>
      <c r="D642" s="2">
        <f>(D615/D612)*BV76</f>
        <v>-21164.287448717521</v>
      </c>
      <c r="E642" s="2">
        <f>(E623/E612)*SUM(C642:D642)</f>
        <v>43108.125357777193</v>
      </c>
      <c r="F642" s="2">
        <f>(F624/F612)*BV64</f>
        <v>1.1476884282425968</v>
      </c>
      <c r="G642" s="2">
        <f>(G625/G612)*BV77</f>
        <v>0</v>
      </c>
      <c r="H642" s="2">
        <f>(H628/H612)*BV60</f>
        <v>0</v>
      </c>
      <c r="I642" s="2">
        <f>(I629/I612)*BV78</f>
        <v>29100.295156287088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7">
        <v>8700</v>
      </c>
      <c r="B643" s="340" t="s">
        <v>650</v>
      </c>
      <c r="C643" s="2">
        <f>BW71</f>
        <v>191596</v>
      </c>
      <c r="D643" s="2">
        <f>(D615/D612)*BW76</f>
        <v>-6265.8182182048631</v>
      </c>
      <c r="E643" s="2">
        <f>(E623/E612)*SUM(C643:D643)</f>
        <v>14018.425257334706</v>
      </c>
      <c r="F643" s="2">
        <f>(F624/F612)*BW64</f>
        <v>189.81646907104997</v>
      </c>
      <c r="G643" s="2">
        <f>(G625/G612)*BW77</f>
        <v>0</v>
      </c>
      <c r="H643" s="2">
        <f>(H628/H612)*BW60</f>
        <v>0</v>
      </c>
      <c r="I643" s="2">
        <f>(I629/I612)*BW78</f>
        <v>8615.3223909483095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7">
        <v>8710</v>
      </c>
      <c r="B644" s="340" t="s">
        <v>652</v>
      </c>
      <c r="C644" s="2">
        <f>BX71</f>
        <v>632363</v>
      </c>
      <c r="D644" s="2">
        <f>(D615/D612)*BX76</f>
        <v>-10530.690837530436</v>
      </c>
      <c r="E644" s="2">
        <f>(E623/E612)*SUM(C644:D644)</f>
        <v>47035.564659691081</v>
      </c>
      <c r="F644" s="2">
        <f>(F624/F612)*BX64</f>
        <v>96.069919164111994</v>
      </c>
      <c r="G644" s="2">
        <f>(G625/G612)*BX77</f>
        <v>0</v>
      </c>
      <c r="H644" s="2">
        <f>(H628/H612)*BX60</f>
        <v>0</v>
      </c>
      <c r="I644" s="2">
        <f>(I629/I612)*BX78</f>
        <v>14479.40131763393</v>
      </c>
      <c r="J644" s="2">
        <f>(J630/J612)*BX79</f>
        <v>0</v>
      </c>
      <c r="K644" s="2">
        <f>SUM(C631:J644)</f>
        <v>2125007.0419141203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7">
        <v>8720</v>
      </c>
      <c r="B645" s="340" t="s">
        <v>654</v>
      </c>
      <c r="C645" s="2">
        <f>BY71</f>
        <v>1169218</v>
      </c>
      <c r="D645" s="2">
        <f>(D615/D612)*BY76</f>
        <v>-3418.7584803709015</v>
      </c>
      <c r="E645" s="2">
        <f>(E623/E612)*SUM(C645:D645)</f>
        <v>88181.371081489648</v>
      </c>
      <c r="F645" s="2">
        <f>(F624/F612)*BY64</f>
        <v>-0.3359088082661259</v>
      </c>
      <c r="G645" s="2">
        <f>(G625/G612)*BY77</f>
        <v>0</v>
      </c>
      <c r="H645" s="2">
        <f>(H628/H612)*BY60</f>
        <v>0</v>
      </c>
      <c r="I645" s="2">
        <f>(I629/I612)*BY78</f>
        <v>4700.6959760831114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7">
        <v>8730</v>
      </c>
      <c r="B646" s="340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7">
        <v>8740</v>
      </c>
      <c r="B647" s="340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1258680.9726683935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7"/>
      <c r="B648" s="337"/>
      <c r="C648" s="2">
        <f>SUM(C614:C647)</f>
        <v>7918017.4500000002</v>
      </c>
      <c r="D648" s="2"/>
      <c r="E648" s="2"/>
      <c r="F648" s="2"/>
      <c r="G648" s="2"/>
      <c r="H648" s="2"/>
      <c r="I648" s="2"/>
      <c r="J648" s="2"/>
      <c r="K648" s="2"/>
      <c r="L648" s="339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8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8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8" t="s">
        <v>590</v>
      </c>
      <c r="D667" s="328" t="s">
        <v>591</v>
      </c>
      <c r="E667" s="331" t="s">
        <v>592</v>
      </c>
      <c r="F667" s="328" t="s">
        <v>593</v>
      </c>
      <c r="G667" s="328" t="s">
        <v>594</v>
      </c>
      <c r="H667" s="328" t="s">
        <v>595</v>
      </c>
      <c r="I667" s="328" t="s">
        <v>596</v>
      </c>
      <c r="J667" s="328" t="s">
        <v>597</v>
      </c>
      <c r="K667" s="328" t="s">
        <v>598</v>
      </c>
      <c r="L667" s="331" t="s">
        <v>599</v>
      </c>
      <c r="M667" s="328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7">
        <v>6010</v>
      </c>
      <c r="B668" s="331" t="s">
        <v>283</v>
      </c>
      <c r="C668" s="2">
        <f>C71</f>
        <v>1551679</v>
      </c>
      <c r="D668" s="2">
        <f>(D615/D612)*C76</f>
        <v>-42351.442847136517</v>
      </c>
      <c r="E668" s="2">
        <f>(E623/E612)*SUM(C668:D668)</f>
        <v>114165.9461257884</v>
      </c>
      <c r="F668" s="2">
        <f>(F624/F612)*C64</f>
        <v>3844.0564245954779</v>
      </c>
      <c r="G668" s="2">
        <f>(G625/G612)*C77</f>
        <v>138614.33184384412</v>
      </c>
      <c r="H668" s="2">
        <f>(H628/H612)*C60</f>
        <v>0</v>
      </c>
      <c r="I668" s="2">
        <f>(I629/I612)*C78</f>
        <v>58232.033095022889</v>
      </c>
      <c r="J668" s="2">
        <f>(J630/J612)*C79</f>
        <v>18051.356784457155</v>
      </c>
      <c r="K668" s="2">
        <f>(K644/K612)*C75</f>
        <v>107723.48279637874</v>
      </c>
      <c r="L668" s="2">
        <f>(L647/L612)*C80</f>
        <v>139679.25602784139</v>
      </c>
      <c r="M668" s="2">
        <f t="shared" ref="M668:M713" si="21">ROUND(SUM(D668:L668),0)</f>
        <v>537959</v>
      </c>
      <c r="N668" s="331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7">
        <v>6030</v>
      </c>
      <c r="B669" s="331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331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7">
        <v>6070</v>
      </c>
      <c r="B670" s="331" t="s">
        <v>665</v>
      </c>
      <c r="C670" s="2">
        <f>E71</f>
        <v>4340989.54</v>
      </c>
      <c r="D670" s="2">
        <f>(D615/D612)*E76</f>
        <v>-67471.885594209671</v>
      </c>
      <c r="E670" s="2">
        <f>(E623/E612)*SUM(C670:D670)</f>
        <v>323250.0354136739</v>
      </c>
      <c r="F670" s="2">
        <f>(F624/F612)*E64</f>
        <v>8953.1241468966618</v>
      </c>
      <c r="G670" s="2">
        <f>(G625/G612)*E77</f>
        <v>373207.00829316606</v>
      </c>
      <c r="H670" s="2">
        <f>(H628/H612)*E60</f>
        <v>0</v>
      </c>
      <c r="I670" s="2">
        <f>(I629/I612)*E78</f>
        <v>92771.929614937922</v>
      </c>
      <c r="J670" s="2">
        <f>(J630/J612)*E79</f>
        <v>54686.545554737386</v>
      </c>
      <c r="K670" s="2">
        <f>(K644/K612)*E75</f>
        <v>184404.0402306816</v>
      </c>
      <c r="L670" s="2">
        <f>(L647/L612)*E80</f>
        <v>350530.65822475124</v>
      </c>
      <c r="M670" s="2">
        <f t="shared" si="21"/>
        <v>1320331</v>
      </c>
      <c r="N670" s="331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7">
        <v>6100</v>
      </c>
      <c r="B671" s="331" t="s">
        <v>667</v>
      </c>
      <c r="C671" s="2">
        <f>F71</f>
        <v>1817347.07</v>
      </c>
      <c r="D671" s="2">
        <f>(D615/D612)*F76</f>
        <v>-41230.913311764118</v>
      </c>
      <c r="E671" s="2">
        <f>(E623/E612)*SUM(C671:D671)</f>
        <v>134345.90821366347</v>
      </c>
      <c r="F671" s="2">
        <f>(F624/F612)*F64</f>
        <v>272.42232342783495</v>
      </c>
      <c r="G671" s="2">
        <f>(G625/G612)*F77</f>
        <v>26150.072172864646</v>
      </c>
      <c r="H671" s="2">
        <f>(H628/H612)*F60</f>
        <v>0</v>
      </c>
      <c r="I671" s="2">
        <f>(I629/I612)*F78</f>
        <v>56691.336755035787</v>
      </c>
      <c r="J671" s="2">
        <f>(J630/J612)*F79</f>
        <v>9339.3465570668213</v>
      </c>
      <c r="K671" s="2">
        <f>(K644/K612)*F75</f>
        <v>10243.593591206145</v>
      </c>
      <c r="L671" s="2">
        <f>(L647/L612)*F80</f>
        <v>164918.71755475772</v>
      </c>
      <c r="M671" s="2">
        <f t="shared" si="21"/>
        <v>360730</v>
      </c>
      <c r="N671" s="331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7">
        <v>6120</v>
      </c>
      <c r="B672" s="331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1"/>
        <v>0</v>
      </c>
      <c r="N672" s="331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7">
        <v>6140</v>
      </c>
      <c r="B673" s="331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31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7">
        <v>6150</v>
      </c>
      <c r="B674" s="331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331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7">
        <v>6170</v>
      </c>
      <c r="B675" s="331" t="s">
        <v>99</v>
      </c>
      <c r="C675" s="2">
        <f>J71</f>
        <v>9445.4599999999991</v>
      </c>
      <c r="D675" s="2">
        <f>(D615/D612)*J76</f>
        <v>-1863.7379006704246</v>
      </c>
      <c r="E675" s="2">
        <f>(E623/E612)*SUM(C675:D675)</f>
        <v>573.48351763055678</v>
      </c>
      <c r="F675" s="2">
        <f>(F624/F612)*J64</f>
        <v>215.22825034038928</v>
      </c>
      <c r="G675" s="2">
        <f>(G625/G612)*J77</f>
        <v>0</v>
      </c>
      <c r="H675" s="2">
        <f>(H628/H612)*J60</f>
        <v>0</v>
      </c>
      <c r="I675" s="2">
        <f>(I629/I612)*J78</f>
        <v>2562.5867695703919</v>
      </c>
      <c r="J675" s="2">
        <f>(J630/J612)*J79</f>
        <v>0</v>
      </c>
      <c r="K675" s="2">
        <f>(K644/K612)*J75</f>
        <v>5630.6879299076445</v>
      </c>
      <c r="L675" s="2">
        <f>(L647/L612)*J80</f>
        <v>0</v>
      </c>
      <c r="M675" s="2">
        <f t="shared" si="21"/>
        <v>7118</v>
      </c>
      <c r="N675" s="331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7">
        <v>6200</v>
      </c>
      <c r="B676" s="331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331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7">
        <v>6210</v>
      </c>
      <c r="B677" s="331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331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7">
        <v>6330</v>
      </c>
      <c r="B678" s="331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331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7">
        <v>6400</v>
      </c>
      <c r="B679" s="331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331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7">
        <v>7010</v>
      </c>
      <c r="B680" s="331" t="s">
        <v>682</v>
      </c>
      <c r="C680" s="2">
        <f>O71</f>
        <v>52126</v>
      </c>
      <c r="D680" s="2">
        <f>(D615/D612)*O76</f>
        <v>-11239.597278276242</v>
      </c>
      <c r="E680" s="2">
        <f>(E623/E612)*SUM(C680:D680)</f>
        <v>3092.658600370899</v>
      </c>
      <c r="F680" s="2">
        <f>(F624/F612)*O64</f>
        <v>1169.0466299681846</v>
      </c>
      <c r="G680" s="2">
        <f>(G625/G612)*O77</f>
        <v>0</v>
      </c>
      <c r="H680" s="2">
        <f>(H628/H612)*O60</f>
        <v>0</v>
      </c>
      <c r="I680" s="2">
        <f>(I629/I612)*O78</f>
        <v>15454.127573544143</v>
      </c>
      <c r="J680" s="2">
        <f>(J630/J612)*O79</f>
        <v>0</v>
      </c>
      <c r="K680" s="2">
        <f>(K644/K612)*O75</f>
        <v>7430.6518781366394</v>
      </c>
      <c r="L680" s="2">
        <f>(L647/L612)*O80</f>
        <v>0</v>
      </c>
      <c r="M680" s="2">
        <f t="shared" si="21"/>
        <v>15907</v>
      </c>
      <c r="N680" s="331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7">
        <v>7020</v>
      </c>
      <c r="B681" s="331" t="s">
        <v>684</v>
      </c>
      <c r="C681" s="2">
        <f>P71</f>
        <v>4678963</v>
      </c>
      <c r="D681" s="2">
        <f>(D615/D612)*P76</f>
        <v>-55786.363296754615</v>
      </c>
      <c r="E681" s="2">
        <f>(E623/E612)*SUM(C681:D681)</f>
        <v>349698.33574860659</v>
      </c>
      <c r="F681" s="2">
        <f>(F624/F612)*P64</f>
        <v>77189.46478549717</v>
      </c>
      <c r="G681" s="2">
        <f>(G625/G612)*P77</f>
        <v>0</v>
      </c>
      <c r="H681" s="2">
        <f>(H628/H612)*P60</f>
        <v>0</v>
      </c>
      <c r="I681" s="2">
        <f>(I629/I612)*P78</f>
        <v>76704.667783643818</v>
      </c>
      <c r="J681" s="2">
        <f>(J630/J612)*P79</f>
        <v>28532.616546470053</v>
      </c>
      <c r="K681" s="2">
        <f>(K644/K612)*P75</f>
        <v>234353.77793090374</v>
      </c>
      <c r="L681" s="2">
        <f>(L647/L612)*P80</f>
        <v>89984.167182919147</v>
      </c>
      <c r="M681" s="2">
        <f t="shared" si="21"/>
        <v>800677</v>
      </c>
      <c r="N681" s="331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7">
        <v>7030</v>
      </c>
      <c r="B682" s="331" t="s">
        <v>686</v>
      </c>
      <c r="C682" s="2">
        <f>Q71</f>
        <v>960792</v>
      </c>
      <c r="D682" s="2">
        <f>(D615/D612)*Q76</f>
        <v>-8987.1042326806983</v>
      </c>
      <c r="E682" s="2">
        <f>(E623/E612)*SUM(C682:D682)</f>
        <v>71994.780680618045</v>
      </c>
      <c r="F682" s="2">
        <f>(F624/F612)*Q64</f>
        <v>293.3883516197721</v>
      </c>
      <c r="G682" s="2">
        <f>(G625/G612)*Q77</f>
        <v>0</v>
      </c>
      <c r="H682" s="2">
        <f>(H628/H612)*Q60</f>
        <v>0</v>
      </c>
      <c r="I682" s="2">
        <f>(I629/I612)*Q78</f>
        <v>12357.013502345571</v>
      </c>
      <c r="J682" s="2">
        <f>(J630/J612)*Q79</f>
        <v>0</v>
      </c>
      <c r="K682" s="2">
        <f>(K644/K612)*Q75</f>
        <v>18745.946122756333</v>
      </c>
      <c r="L682" s="2">
        <f>(L647/L612)*Q80</f>
        <v>96254.840854202703</v>
      </c>
      <c r="M682" s="2">
        <f t="shared" si="21"/>
        <v>190659</v>
      </c>
      <c r="N682" s="331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7">
        <v>7040</v>
      </c>
      <c r="B683" s="331" t="s">
        <v>107</v>
      </c>
      <c r="C683" s="2">
        <f>R71</f>
        <v>1158813</v>
      </c>
      <c r="D683" s="2">
        <f>(D615/D612)*R76</f>
        <v>-1852.3039258196859</v>
      </c>
      <c r="E683" s="2">
        <f>(E623/E612)*SUM(C683:D683)</f>
        <v>87512.821104797462</v>
      </c>
      <c r="F683" s="2">
        <f>(F624/F612)*R64</f>
        <v>1629.40965169691</v>
      </c>
      <c r="G683" s="2">
        <f>(G625/G612)*R77</f>
        <v>0</v>
      </c>
      <c r="H683" s="2">
        <f>(H628/H612)*R60</f>
        <v>0</v>
      </c>
      <c r="I683" s="2">
        <f>(I629/I612)*R78</f>
        <v>2546.8653783460331</v>
      </c>
      <c r="J683" s="2">
        <f>(J630/J612)*R79</f>
        <v>0</v>
      </c>
      <c r="K683" s="2">
        <f>(K644/K612)*R75</f>
        <v>23506.489740169895</v>
      </c>
      <c r="L683" s="2">
        <f>(L647/L612)*R80</f>
        <v>0</v>
      </c>
      <c r="M683" s="2">
        <f t="shared" si="21"/>
        <v>113343</v>
      </c>
      <c r="N683" s="331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7">
        <v>7050</v>
      </c>
      <c r="B684" s="331" t="s">
        <v>689</v>
      </c>
      <c r="C684" s="2">
        <f>S71</f>
        <v>411091</v>
      </c>
      <c r="D684" s="2">
        <f>(D615/D612)*S76</f>
        <v>-17002.320603048596</v>
      </c>
      <c r="E684" s="2">
        <f>(E623/E612)*SUM(C684:D684)</f>
        <v>29808.974683855682</v>
      </c>
      <c r="F684" s="2">
        <f>(F624/F612)*S64</f>
        <v>4301.8721378615191</v>
      </c>
      <c r="G684" s="2">
        <f>(G625/G612)*S77</f>
        <v>0</v>
      </c>
      <c r="H684" s="2">
        <f>(H628/H612)*S60</f>
        <v>0</v>
      </c>
      <c r="I684" s="2">
        <f>(I629/I612)*S78</f>
        <v>23377.708750620688</v>
      </c>
      <c r="J684" s="2">
        <f>(J630/J612)*S79</f>
        <v>1910.6463107836014</v>
      </c>
      <c r="K684" s="2">
        <f>(K644/K612)*S75</f>
        <v>79417.198547874868</v>
      </c>
      <c r="L684" s="2">
        <f>(L647/L612)*S80</f>
        <v>0</v>
      </c>
      <c r="M684" s="2">
        <f t="shared" si="21"/>
        <v>121814</v>
      </c>
      <c r="N684" s="331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7">
        <v>7060</v>
      </c>
      <c r="B685" s="331" t="s">
        <v>691</v>
      </c>
      <c r="C685" s="2">
        <f>T71</f>
        <v>61356</v>
      </c>
      <c r="D685" s="2">
        <f>(D615/D612)*T76</f>
        <v>-2824.1917881324839</v>
      </c>
      <c r="E685" s="2">
        <f>(E623/E612)*SUM(C685:D685)</f>
        <v>4427.3618614413617</v>
      </c>
      <c r="F685" s="2">
        <f>(F624/F612)*T64</f>
        <v>1464.3944496361758</v>
      </c>
      <c r="G685" s="2">
        <f>(G625/G612)*T77</f>
        <v>0</v>
      </c>
      <c r="H685" s="2">
        <f>(H628/H612)*T60</f>
        <v>0</v>
      </c>
      <c r="I685" s="2">
        <f>(I629/I612)*T78</f>
        <v>3883.1836324164838</v>
      </c>
      <c r="J685" s="2">
        <f>(J630/J612)*T79</f>
        <v>0</v>
      </c>
      <c r="K685" s="2">
        <f>(K644/K612)*T75</f>
        <v>11833.852590802348</v>
      </c>
      <c r="L685" s="2">
        <f>(L647/L612)*T80</f>
        <v>313.5336835641782</v>
      </c>
      <c r="M685" s="2">
        <f t="shared" si="21"/>
        <v>19098</v>
      </c>
      <c r="N685" s="331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7">
        <v>7070</v>
      </c>
      <c r="B686" s="331" t="s">
        <v>109</v>
      </c>
      <c r="C686" s="2">
        <f>U71</f>
        <v>2598271</v>
      </c>
      <c r="D686" s="2">
        <f>(D615/D612)*U76</f>
        <v>-21724.552216403721</v>
      </c>
      <c r="E686" s="2">
        <f>(E623/E612)*SUM(C686:D686)</f>
        <v>194890.6727066813</v>
      </c>
      <c r="F686" s="2">
        <f>(F624/F612)*U64</f>
        <v>29525.264550564909</v>
      </c>
      <c r="G686" s="2">
        <f>(G625/G612)*U77</f>
        <v>0</v>
      </c>
      <c r="H686" s="2">
        <f>(H628/H612)*U60</f>
        <v>0</v>
      </c>
      <c r="I686" s="2">
        <f>(I629/I612)*U78</f>
        <v>29870.643326280642</v>
      </c>
      <c r="J686" s="2">
        <f>(J630/J612)*U79</f>
        <v>213.88499685118538</v>
      </c>
      <c r="K686" s="2">
        <f>(K644/K612)*U75</f>
        <v>255572.11745995711</v>
      </c>
      <c r="L686" s="2">
        <f>(L647/L612)*U80</f>
        <v>0</v>
      </c>
      <c r="M686" s="2">
        <f t="shared" si="21"/>
        <v>488348</v>
      </c>
      <c r="N686" s="331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7">
        <v>7110</v>
      </c>
      <c r="B687" s="331" t="s">
        <v>694</v>
      </c>
      <c r="C687" s="2">
        <f>V71</f>
        <v>6562</v>
      </c>
      <c r="D687" s="2">
        <f>(D615/D612)*V76</f>
        <v>-983.32183716353688</v>
      </c>
      <c r="E687" s="2">
        <f>(E623/E612)*SUM(C687:D687)</f>
        <v>421.97273055354123</v>
      </c>
      <c r="F687" s="2">
        <f>(F624/F612)*V64</f>
        <v>160.67637995396353</v>
      </c>
      <c r="G687" s="2">
        <f>(G625/G612)*V77</f>
        <v>0</v>
      </c>
      <c r="H687" s="2">
        <f>(H628/H612)*V60</f>
        <v>0</v>
      </c>
      <c r="I687" s="2">
        <f>(I629/I612)*V78</f>
        <v>1352.039645294808</v>
      </c>
      <c r="J687" s="2">
        <f>(J630/J612)*V79</f>
        <v>0</v>
      </c>
      <c r="K687" s="2">
        <f>(K644/K612)*V75</f>
        <v>3743.1317400641142</v>
      </c>
      <c r="L687" s="2">
        <f>(L647/L612)*V80</f>
        <v>0</v>
      </c>
      <c r="M687" s="2">
        <f t="shared" si="21"/>
        <v>4694</v>
      </c>
      <c r="N687" s="331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7">
        <v>7120</v>
      </c>
      <c r="B688" s="331" t="s">
        <v>696</v>
      </c>
      <c r="C688" s="2">
        <f>W71</f>
        <v>139924</v>
      </c>
      <c r="D688" s="2">
        <f>(D615/D612)*W76</f>
        <v>0</v>
      </c>
      <c r="E688" s="2">
        <f>(E623/E612)*SUM(C688:D688)</f>
        <v>10583.889341978618</v>
      </c>
      <c r="F688" s="2">
        <f>(F624/F612)*W64</f>
        <v>192.61570913993435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2034.1447608483027</v>
      </c>
      <c r="K688" s="2">
        <f>(K644/K612)*W75</f>
        <v>39971.577068322011</v>
      </c>
      <c r="L688" s="2">
        <f>(L647/L612)*W80</f>
        <v>0</v>
      </c>
      <c r="M688" s="2">
        <f t="shared" si="21"/>
        <v>52782</v>
      </c>
      <c r="N688" s="331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7">
        <v>7130</v>
      </c>
      <c r="B689" s="331" t="s">
        <v>698</v>
      </c>
      <c r="C689" s="2">
        <f>X71</f>
        <v>458012</v>
      </c>
      <c r="D689" s="2">
        <f>(D615/D612)*X76</f>
        <v>-5511.1758780561022</v>
      </c>
      <c r="E689" s="2">
        <f>(E623/E612)*SUM(C689:D689)</f>
        <v>34227.285166667498</v>
      </c>
      <c r="F689" s="2">
        <f>(F624/F612)*X64</f>
        <v>3779.0300777952939</v>
      </c>
      <c r="G689" s="2">
        <f>(G625/G612)*X77</f>
        <v>0</v>
      </c>
      <c r="H689" s="2">
        <f>(H628/H612)*X60</f>
        <v>0</v>
      </c>
      <c r="I689" s="2">
        <f>(I629/I612)*X78</f>
        <v>7577.710570140669</v>
      </c>
      <c r="J689" s="2">
        <f>(J630/J612)*X79</f>
        <v>0</v>
      </c>
      <c r="K689" s="2">
        <f>(K644/K612)*X75</f>
        <v>232120.95359137846</v>
      </c>
      <c r="L689" s="2">
        <f>(L647/L612)*X80</f>
        <v>0</v>
      </c>
      <c r="M689" s="2">
        <f t="shared" si="21"/>
        <v>272194</v>
      </c>
      <c r="N689" s="331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7">
        <v>7140</v>
      </c>
      <c r="B690" s="331" t="s">
        <v>1250</v>
      </c>
      <c r="C690" s="2">
        <f>Y71</f>
        <v>2103298</v>
      </c>
      <c r="D690" s="2">
        <f>(D615/D612)*Y76</f>
        <v>-45335.710283179345</v>
      </c>
      <c r="E690" s="2">
        <f>(E623/E612)*SUM(C690:D690)</f>
        <v>155664.82622229046</v>
      </c>
      <c r="F690" s="2">
        <f>(F624/F612)*Y64</f>
        <v>1820.149869990692</v>
      </c>
      <c r="G690" s="2">
        <f>(G625/G612)*Y77</f>
        <v>0</v>
      </c>
      <c r="H690" s="2">
        <f>(H628/H612)*Y60</f>
        <v>0</v>
      </c>
      <c r="I690" s="2">
        <f>(I629/I612)*Y78</f>
        <v>62335.316204580391</v>
      </c>
      <c r="J690" s="2">
        <f>(J630/J612)*Y79</f>
        <v>22076.690323522558</v>
      </c>
      <c r="K690" s="2">
        <f>(K644/K612)*Y75</f>
        <v>135010.53495905694</v>
      </c>
      <c r="L690" s="2">
        <f>(L647/L612)*Y80</f>
        <v>0</v>
      </c>
      <c r="M690" s="2">
        <f t="shared" si="21"/>
        <v>331572</v>
      </c>
      <c r="N690" s="331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7">
        <v>7150</v>
      </c>
      <c r="B691" s="331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1"/>
        <v>0</v>
      </c>
      <c r="N691" s="331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7">
        <v>7160</v>
      </c>
      <c r="B692" s="331" t="s">
        <v>703</v>
      </c>
      <c r="C692" s="2">
        <f>AA71</f>
        <v>266926</v>
      </c>
      <c r="D692" s="2">
        <f>(D615/D612)*AA76</f>
        <v>-6391.5919415629896</v>
      </c>
      <c r="E692" s="2">
        <f>(E623/E612)*SUM(C692:D692)</f>
        <v>19706.893346876874</v>
      </c>
      <c r="F692" s="2">
        <f>(F624/F612)*AA64</f>
        <v>3076.0289268956699</v>
      </c>
      <c r="G692" s="2">
        <f>(G625/G612)*AA77</f>
        <v>0</v>
      </c>
      <c r="H692" s="2">
        <f>(H628/H612)*AA60</f>
        <v>0</v>
      </c>
      <c r="I692" s="2">
        <f>(I629/I612)*AA78</f>
        <v>8788.257694416252</v>
      </c>
      <c r="J692" s="2">
        <f>(J630/J612)*AA79</f>
        <v>0</v>
      </c>
      <c r="K692" s="2">
        <f>(K644/K612)*AA75</f>
        <v>12931.872188869194</v>
      </c>
      <c r="L692" s="2">
        <f>(L647/L612)*AA80</f>
        <v>0</v>
      </c>
      <c r="M692" s="2">
        <f t="shared" si="21"/>
        <v>38111</v>
      </c>
      <c r="N692" s="331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7">
        <v>7170</v>
      </c>
      <c r="B693" s="331" t="s">
        <v>115</v>
      </c>
      <c r="C693" s="2">
        <f>AB71</f>
        <v>2111193</v>
      </c>
      <c r="D693" s="2">
        <f>(D615/D612)*AB76</f>
        <v>-10988.049831559989</v>
      </c>
      <c r="E693" s="2">
        <f>(E623/E612)*SUM(C693:D693)</f>
        <v>158860.07252550306</v>
      </c>
      <c r="F693" s="2">
        <f>(F624/F612)*AB64</f>
        <v>27953.547236687707</v>
      </c>
      <c r="G693" s="2">
        <f>(G625/G612)*AB77</f>
        <v>0</v>
      </c>
      <c r="H693" s="2">
        <f>(H628/H612)*AB60</f>
        <v>0</v>
      </c>
      <c r="I693" s="2">
        <f>(I629/I612)*AB78</f>
        <v>15108.256966608262</v>
      </c>
      <c r="J693" s="2">
        <f>(J630/J612)*AB79</f>
        <v>142.29169246585136</v>
      </c>
      <c r="K693" s="2">
        <f>(K644/K612)*AB75</f>
        <v>69940.769916359728</v>
      </c>
      <c r="L693" s="2">
        <f>(L647/L612)*AB80</f>
        <v>0</v>
      </c>
      <c r="M693" s="2">
        <f t="shared" si="21"/>
        <v>261017</v>
      </c>
      <c r="N693" s="331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7">
        <v>7180</v>
      </c>
      <c r="B694" s="331" t="s">
        <v>706</v>
      </c>
      <c r="C694" s="2">
        <f>AC71</f>
        <v>769688</v>
      </c>
      <c r="D694" s="2">
        <f>(D615/D612)*AC76</f>
        <v>-10484.954938127481</v>
      </c>
      <c r="E694" s="2">
        <f>(E623/E612)*SUM(C694:D694)</f>
        <v>57426.324412024136</v>
      </c>
      <c r="F694" s="2">
        <f>(F624/F612)*AC64</f>
        <v>2543.1096025814613</v>
      </c>
      <c r="G694" s="2">
        <f>(G625/G612)*AC77</f>
        <v>0</v>
      </c>
      <c r="H694" s="2">
        <f>(H628/H612)*AC60</f>
        <v>0</v>
      </c>
      <c r="I694" s="2">
        <f>(I629/I612)*AC78</f>
        <v>14416.515752736499</v>
      </c>
      <c r="J694" s="2">
        <f>(J630/J612)*AC79</f>
        <v>873.43831350107496</v>
      </c>
      <c r="K694" s="2">
        <f>(K644/K612)*AC75</f>
        <v>48648.055822359282</v>
      </c>
      <c r="L694" s="2">
        <f>(L647/L612)*AC80</f>
        <v>0</v>
      </c>
      <c r="M694" s="2">
        <f t="shared" si="21"/>
        <v>113422</v>
      </c>
      <c r="N694" s="331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7">
        <v>7190</v>
      </c>
      <c r="B695" s="331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1"/>
        <v>0</v>
      </c>
      <c r="N695" s="331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7">
        <v>7200</v>
      </c>
      <c r="B696" s="331" t="s">
        <v>709</v>
      </c>
      <c r="C696" s="2">
        <f>AE71</f>
        <v>151734.51999999999</v>
      </c>
      <c r="D696" s="2">
        <f>(D615/D612)*AE76</f>
        <v>-20878.438077449053</v>
      </c>
      <c r="E696" s="2">
        <f>(E623/E612)*SUM(C696:D696)</f>
        <v>9897.989557139359</v>
      </c>
      <c r="F696" s="2">
        <f>(F624/F612)*AE64</f>
        <v>48.118936784122532</v>
      </c>
      <c r="G696" s="2">
        <f>(G625/G612)*AE77</f>
        <v>0</v>
      </c>
      <c r="H696" s="2">
        <f>(H628/H612)*AE60</f>
        <v>0</v>
      </c>
      <c r="I696" s="2">
        <f>(I629/I612)*AE78</f>
        <v>28707.260375678128</v>
      </c>
      <c r="J696" s="2">
        <f>(J630/J612)*AE79</f>
        <v>173.61376313443498</v>
      </c>
      <c r="K696" s="2">
        <f>(K644/K612)*AE75</f>
        <v>5485.4945561065788</v>
      </c>
      <c r="L696" s="2">
        <f>(L647/L612)*AE80</f>
        <v>0</v>
      </c>
      <c r="M696" s="2">
        <f t="shared" si="21"/>
        <v>23434</v>
      </c>
      <c r="N696" s="331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7">
        <v>7220</v>
      </c>
      <c r="B697" s="331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1"/>
        <v>0</v>
      </c>
      <c r="N697" s="331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7">
        <v>7230</v>
      </c>
      <c r="B698" s="331" t="s">
        <v>713</v>
      </c>
      <c r="C698" s="2">
        <f>AG71</f>
        <v>4431215</v>
      </c>
      <c r="D698" s="2">
        <f>(D615/D612)*AG76</f>
        <v>-103134.45315366398</v>
      </c>
      <c r="E698" s="2">
        <f>(E623/E612)*SUM(C698:D698)</f>
        <v>327377.18740882137</v>
      </c>
      <c r="F698" s="2">
        <f>(F624/F612)*AG64</f>
        <v>10316.459311869947</v>
      </c>
      <c r="G698" s="2">
        <f>(G625/G612)*AG77</f>
        <v>570611.62920680188</v>
      </c>
      <c r="H698" s="2">
        <f>(H628/H612)*AG60</f>
        <v>0</v>
      </c>
      <c r="I698" s="2">
        <f>(I629/I612)*AG78</f>
        <v>141806.94884371126</v>
      </c>
      <c r="J698" s="2">
        <f>(J630/J612)*AG79</f>
        <v>70114.007733472055</v>
      </c>
      <c r="K698" s="2">
        <f>(K644/K612)*AG75</f>
        <v>467826.62787235255</v>
      </c>
      <c r="L698" s="2">
        <f>(L647/L612)*AG80</f>
        <v>350687.42506653332</v>
      </c>
      <c r="M698" s="2">
        <f t="shared" si="21"/>
        <v>1835606</v>
      </c>
      <c r="N698" s="331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7">
        <v>7240</v>
      </c>
      <c r="B699" s="331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31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7">
        <v>7250</v>
      </c>
      <c r="B700" s="331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331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7">
        <v>7260</v>
      </c>
      <c r="B701" s="331" t="s">
        <v>121</v>
      </c>
      <c r="C701" s="2">
        <f>AJ71</f>
        <v>1186900</v>
      </c>
      <c r="D701" s="2">
        <f>(D615/D612)*AJ76</f>
        <v>-2469.7385677595812</v>
      </c>
      <c r="E701" s="2">
        <f>(E623/E612)*SUM(C701:D701)</f>
        <v>89590.626485017856</v>
      </c>
      <c r="F701" s="2">
        <f>(F624/F612)*AJ64</f>
        <v>12204.82666233935</v>
      </c>
      <c r="G701" s="2">
        <f>(G625/G612)*AJ77</f>
        <v>0</v>
      </c>
      <c r="H701" s="2">
        <f>(H628/H612)*AJ60</f>
        <v>0</v>
      </c>
      <c r="I701" s="2">
        <f>(I629/I612)*AJ78</f>
        <v>3395.8205044613783</v>
      </c>
      <c r="J701" s="2">
        <f>(J630/J612)*AJ79</f>
        <v>0</v>
      </c>
      <c r="K701" s="2">
        <f>(K644/K612)*AJ75</f>
        <v>68710.086751676979</v>
      </c>
      <c r="L701" s="2">
        <f>(L647/L612)*AJ80</f>
        <v>0</v>
      </c>
      <c r="M701" s="2">
        <f t="shared" si="21"/>
        <v>171432</v>
      </c>
      <c r="N701" s="331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7">
        <v>7310</v>
      </c>
      <c r="B702" s="331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1"/>
        <v>0</v>
      </c>
      <c r="N702" s="331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7">
        <v>7320</v>
      </c>
      <c r="B703" s="331" t="s">
        <v>721</v>
      </c>
      <c r="C703" s="2">
        <f>AL71</f>
        <v>12568</v>
      </c>
      <c r="D703" s="2">
        <f>(D615/D612)*AL76</f>
        <v>0</v>
      </c>
      <c r="E703" s="2">
        <f>(E623/E612)*SUM(C703:D703)</f>
        <v>950.64693154846395</v>
      </c>
      <c r="F703" s="2">
        <f>(F624/F612)*AL64</f>
        <v>1.5955668392640978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1"/>
        <v>952</v>
      </c>
      <c r="N703" s="331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7">
        <v>7330</v>
      </c>
      <c r="B704" s="331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331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7">
        <v>7340</v>
      </c>
      <c r="B705" s="331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31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7">
        <v>7350</v>
      </c>
      <c r="B706" s="331" t="s">
        <v>727</v>
      </c>
      <c r="C706" s="2">
        <f>AO71</f>
        <v>315480</v>
      </c>
      <c r="D706" s="2">
        <f>(D615/D612)*AO76</f>
        <v>-22559.232380507656</v>
      </c>
      <c r="E706" s="2">
        <f>(E623/E612)*SUM(C706:D706)</f>
        <v>22156.606375261861</v>
      </c>
      <c r="F706" s="2">
        <f>(F624/F612)*AO64</f>
        <v>1187.5216144228216</v>
      </c>
      <c r="G706" s="2">
        <f>(G625/G612)*AO77</f>
        <v>0</v>
      </c>
      <c r="H706" s="2">
        <f>(H628/H612)*AO60</f>
        <v>0</v>
      </c>
      <c r="I706" s="2">
        <f>(I629/I612)*AO78</f>
        <v>31018.304885658796</v>
      </c>
      <c r="J706" s="2">
        <f>(J630/J612)*AO79</f>
        <v>12846.523555643373</v>
      </c>
      <c r="K706" s="2">
        <f>(K644/K612)*AO75</f>
        <v>0</v>
      </c>
      <c r="L706" s="2">
        <f>(L647/L612)*AO80</f>
        <v>18812.021013850692</v>
      </c>
      <c r="M706" s="2">
        <f t="shared" si="21"/>
        <v>63462</v>
      </c>
      <c r="N706" s="331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7">
        <v>7380</v>
      </c>
      <c r="B707" s="331" t="s">
        <v>729</v>
      </c>
      <c r="C707" s="2">
        <f>AP71</f>
        <v>8079207</v>
      </c>
      <c r="D707" s="2">
        <f>(D615/D612)*AP76</f>
        <v>0</v>
      </c>
      <c r="E707" s="2">
        <f>(E623/E612)*SUM(C707:D707)</f>
        <v>611113.41055815329</v>
      </c>
      <c r="F707" s="2">
        <f>(F624/F612)*AP64</f>
        <v>12002.889483770032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587.06509595973887</v>
      </c>
      <c r="K707" s="2">
        <f>(K644/K612)*AP75</f>
        <v>101756.09862879947</v>
      </c>
      <c r="L707" s="2">
        <f>(L647/L612)*AP80</f>
        <v>47500.353059972993</v>
      </c>
      <c r="M707" s="2">
        <f t="shared" si="21"/>
        <v>772960</v>
      </c>
      <c r="N707" s="331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7">
        <v>7390</v>
      </c>
      <c r="B708" s="331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331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7">
        <v>7400</v>
      </c>
      <c r="B709" s="331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331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7">
        <v>7410</v>
      </c>
      <c r="B710" s="331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31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7">
        <v>7420</v>
      </c>
      <c r="B711" s="331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1"/>
        <v>0</v>
      </c>
      <c r="N711" s="331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7">
        <v>7430</v>
      </c>
      <c r="B712" s="331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31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7">
        <v>7490</v>
      </c>
      <c r="B713" s="331" t="s">
        <v>740</v>
      </c>
      <c r="C713" s="2">
        <f>AV71</f>
        <v>908</v>
      </c>
      <c r="D713" s="2">
        <f>(D615/D612)*AV76</f>
        <v>-1086.2276108201861</v>
      </c>
      <c r="E713" s="2">
        <f>(E623/E612)*SUM(C713:D713)</f>
        <v>-13.481184861825566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1493.5321663140321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1"/>
        <v>394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45592506.040000007</v>
      </c>
      <c r="D715" s="2">
        <f>SUM(D616:D647)+SUM(D668:D713)</f>
        <v>-685604</v>
      </c>
      <c r="E715" s="2">
        <f>SUM(E624:E647)+SUM(E668:E713)</f>
        <v>3206117.9042543611</v>
      </c>
      <c r="F715" s="2">
        <f>SUM(F625:F648)+SUM(F668:F713)</f>
        <v>213367.73710814933</v>
      </c>
      <c r="G715" s="2">
        <f>SUM(G626:G647)+SUM(G668:G713)</f>
        <v>1108583.0415166768</v>
      </c>
      <c r="H715" s="2">
        <f>SUM(H629:H647)+SUM(H668:H713)</f>
        <v>0</v>
      </c>
      <c r="I715" s="2">
        <f>SUM(I630:I647)+SUM(I668:I713)</f>
        <v>766182.00131909864</v>
      </c>
      <c r="J715" s="2">
        <f>SUM(J631:J647)+SUM(J668:J713)</f>
        <v>221582.17198891356</v>
      </c>
      <c r="K715" s="2">
        <f>SUM(K668:K713)</f>
        <v>2125007.0419141203</v>
      </c>
      <c r="L715" s="2">
        <f>SUM(L668:L713)</f>
        <v>1258680.9726683933</v>
      </c>
      <c r="M715" s="2">
        <f>SUM(M668:M713)</f>
        <v>7918016</v>
      </c>
      <c r="N715" s="331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45592506.039999999</v>
      </c>
      <c r="D716" s="2">
        <f>D615</f>
        <v>-685604</v>
      </c>
      <c r="E716" s="2">
        <f>E623</f>
        <v>3206117.9042543611</v>
      </c>
      <c r="F716" s="2">
        <f>F624</f>
        <v>213367.73710814933</v>
      </c>
      <c r="G716" s="2">
        <f>G625</f>
        <v>1108583.0415166768</v>
      </c>
      <c r="H716" s="2">
        <f>H628</f>
        <v>0</v>
      </c>
      <c r="I716" s="2">
        <f>I629</f>
        <v>766182.0013190984</v>
      </c>
      <c r="J716" s="2">
        <f>J630</f>
        <v>221582.17198891359</v>
      </c>
      <c r="K716" s="2">
        <f>K644</f>
        <v>2125007.0419141203</v>
      </c>
      <c r="L716" s="2">
        <f>L647</f>
        <v>1258680.9726683935</v>
      </c>
      <c r="M716" s="2">
        <f>C648</f>
        <v>7918017.4500000002</v>
      </c>
      <c r="N716" s="331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8" t="str">
        <f>RIGHT(C84,3)&amp;"*"&amp;RIGHT(C83,4)&amp;"*"&amp;"A"</f>
        <v>TAL*106*A</v>
      </c>
      <c r="B721" s="286">
        <f>ROUND(C166,0)</f>
        <v>69151</v>
      </c>
      <c r="C721" s="286">
        <f>ROUND(C167,0)</f>
        <v>40795</v>
      </c>
      <c r="D721" s="286">
        <f>ROUND(C168,0)</f>
        <v>2052198</v>
      </c>
      <c r="E721" s="286">
        <f>ROUND(C169,0)</f>
        <v>38647</v>
      </c>
      <c r="F721" s="286">
        <f>ROUND(C170,0)</f>
        <v>977036</v>
      </c>
      <c r="G721" s="286">
        <f>ROUND(C171,0)</f>
        <v>208611</v>
      </c>
      <c r="H721" s="286">
        <f>ROUND(C172+C173,0)</f>
        <v>0</v>
      </c>
      <c r="I721" s="286">
        <f>ROUND(C176,0)</f>
        <v>127082</v>
      </c>
      <c r="J721" s="286">
        <f>ROUND(C177,0)</f>
        <v>0</v>
      </c>
      <c r="K721" s="286">
        <f>ROUND(C180,0)</f>
        <v>0</v>
      </c>
      <c r="L721" s="286">
        <f>ROUND(C181,0)</f>
        <v>0</v>
      </c>
      <c r="M721" s="286">
        <f>ROUND(C184,0)</f>
        <v>522418</v>
      </c>
      <c r="N721" s="286">
        <f>ROUND(C185,0)</f>
        <v>0</v>
      </c>
      <c r="O721" s="286">
        <f>ROUND(C186,0)</f>
        <v>0</v>
      </c>
      <c r="P721" s="286">
        <f>ROUND(C189,0)</f>
        <v>34614</v>
      </c>
      <c r="Q721" s="286">
        <f>ROUND(C190,0)</f>
        <v>0</v>
      </c>
      <c r="R721" s="286">
        <f>ROUND(B196,0)</f>
        <v>20184</v>
      </c>
      <c r="S721" s="286">
        <f>ROUND(C196,0)</f>
        <v>0</v>
      </c>
      <c r="T721" s="286">
        <f>ROUND(D196,0)</f>
        <v>0</v>
      </c>
      <c r="U721" s="286">
        <f>ROUND(B197,0)</f>
        <v>76126</v>
      </c>
      <c r="V721" s="286">
        <f>ROUND(C197,0)</f>
        <v>2226</v>
      </c>
      <c r="W721" s="286">
        <f>ROUND(D197,0)</f>
        <v>0</v>
      </c>
      <c r="X721" s="286">
        <f>ROUND(B198,0)</f>
        <v>0</v>
      </c>
      <c r="Y721" s="286">
        <f>ROUND(C198,0)</f>
        <v>0</v>
      </c>
      <c r="Z721" s="286">
        <f>ROUND(D198,0)</f>
        <v>0</v>
      </c>
      <c r="AA721" s="286">
        <f>ROUND(B199,0)</f>
        <v>137741</v>
      </c>
      <c r="AB721" s="286">
        <f>ROUND(C199,0)</f>
        <v>27964</v>
      </c>
      <c r="AC721" s="286">
        <f>ROUND(D199,0)</f>
        <v>0</v>
      </c>
      <c r="AD721" s="286">
        <f>ROUND(B200,0)</f>
        <v>3638387</v>
      </c>
      <c r="AE721" s="286">
        <f>ROUND(C200,0)</f>
        <v>1548148</v>
      </c>
      <c r="AF721" s="286">
        <f>ROUND(D200,0)</f>
        <v>0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76910</v>
      </c>
      <c r="AK721" s="286">
        <f>ROUND(C202,0)</f>
        <v>122797</v>
      </c>
      <c r="AL721" s="286">
        <f>ROUND(D202,0)</f>
        <v>0</v>
      </c>
      <c r="AM721" s="286">
        <f>ROUND(B203,0)</f>
        <v>0</v>
      </c>
      <c r="AN721" s="286">
        <f>ROUND(C203,0)</f>
        <v>0</v>
      </c>
      <c r="AO721" s="286">
        <f>ROUND(D203,0)</f>
        <v>0</v>
      </c>
      <c r="AP721" s="286">
        <f>ROUND(B204,0)</f>
        <v>3949348</v>
      </c>
      <c r="AQ721" s="286">
        <f>ROUND(C204,0)</f>
        <v>1701135</v>
      </c>
      <c r="AR721" s="286">
        <f>ROUND(D204,0)</f>
        <v>0</v>
      </c>
      <c r="AS721" s="286"/>
      <c r="AT721" s="286"/>
      <c r="AU721" s="286"/>
      <c r="AV721" s="286">
        <f>ROUND(B210,0)</f>
        <v>5305</v>
      </c>
      <c r="AW721" s="286">
        <f>ROUND(C210,0)</f>
        <v>6877</v>
      </c>
      <c r="AX721" s="286">
        <f>ROUND(D210,0)</f>
        <v>0</v>
      </c>
      <c r="AY721" s="286">
        <f>ROUND(B211,0)</f>
        <v>0</v>
      </c>
      <c r="AZ721" s="286">
        <f>ROUND(C211,0)</f>
        <v>0</v>
      </c>
      <c r="BA721" s="286">
        <f>ROUND(D211,0)</f>
        <v>0</v>
      </c>
      <c r="BB721" s="286">
        <f>ROUND(B212,0)</f>
        <v>9773</v>
      </c>
      <c r="BC721" s="286">
        <f>ROUND(C212,0)</f>
        <v>17145</v>
      </c>
      <c r="BD721" s="286">
        <f>ROUND(D212,0)</f>
        <v>0</v>
      </c>
      <c r="BE721" s="286">
        <f>ROUND(B213,0)</f>
        <v>698811</v>
      </c>
      <c r="BF721" s="286">
        <f>ROUND(C213,0)</f>
        <v>800622</v>
      </c>
      <c r="BG721" s="286">
        <f>ROUND(D213,0)</f>
        <v>0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1282</v>
      </c>
      <c r="BL721" s="286">
        <f>ROUND(C215,0)</f>
        <v>26165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718199</v>
      </c>
      <c r="BR721" s="286">
        <f>ROUND(C217,0)</f>
        <v>852154</v>
      </c>
      <c r="BS721" s="286">
        <f>ROUND(D217,0)</f>
        <v>0</v>
      </c>
      <c r="BT721" s="286">
        <f>ROUND(C222,0)</f>
        <v>0</v>
      </c>
      <c r="BU721" s="286">
        <f>ROUND(C223,0)</f>
        <v>54308766</v>
      </c>
      <c r="BV721" s="286">
        <f>ROUND(C224,0)</f>
        <v>41442707</v>
      </c>
      <c r="BW721" s="286">
        <f>ROUND(C225,0)</f>
        <v>2265523</v>
      </c>
      <c r="BX721" s="286">
        <f>ROUND(C226,0)</f>
        <v>5452705</v>
      </c>
      <c r="BY721" s="286">
        <f>ROUND(C227,0)</f>
        <v>28717848</v>
      </c>
      <c r="BZ721" s="286">
        <f>ROUND(C230,0)</f>
        <v>0</v>
      </c>
      <c r="CA721" s="286">
        <f>ROUND(C232,0)</f>
        <v>0</v>
      </c>
      <c r="CB721" s="286">
        <f>ROUND(C233,0)</f>
        <v>483424</v>
      </c>
      <c r="CC721" s="286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8" t="str">
        <f>RIGHT(C84,3)&amp;"*"&amp;RIGHT(C83,4)&amp;"*"&amp;"A"</f>
        <v>TAL*106*A</v>
      </c>
      <c r="B725" s="286">
        <f>ROUND(C112,0)</f>
        <v>0</v>
      </c>
      <c r="C725" s="286">
        <f>ROUND(C113,0)</f>
        <v>0</v>
      </c>
      <c r="D725" s="286">
        <f>ROUND(C114,0)</f>
        <v>143</v>
      </c>
      <c r="E725" s="286">
        <f>ROUND(C115,0)</f>
        <v>0</v>
      </c>
      <c r="F725" s="286">
        <f>ROUND(D112,0)</f>
        <v>0</v>
      </c>
      <c r="G725" s="286">
        <f>ROUND(D113,0)</f>
        <v>0</v>
      </c>
      <c r="H725" s="286">
        <f>ROUND(D114,0)</f>
        <v>282</v>
      </c>
      <c r="I725" s="286">
        <f>ROUND(D115,0)</f>
        <v>0</v>
      </c>
      <c r="J725" s="286">
        <f>ROUND(C117,0)</f>
        <v>0</v>
      </c>
      <c r="K725" s="286">
        <f>ROUND(C118,0)</f>
        <v>38</v>
      </c>
      <c r="L725" s="286">
        <f>ROUND(C119,0)</f>
        <v>0</v>
      </c>
      <c r="M725" s="286">
        <f>ROUND(C120,0)</f>
        <v>4</v>
      </c>
      <c r="N725" s="286">
        <f>ROUND(C121,0)</f>
        <v>0</v>
      </c>
      <c r="O725" s="286">
        <f>ROUND(C122,0)</f>
        <v>0</v>
      </c>
      <c r="P725" s="286">
        <f>ROUND(C123,0)</f>
        <v>0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5</v>
      </c>
      <c r="W725" s="286">
        <f>ROUND(C130,0)</f>
        <v>0</v>
      </c>
      <c r="X725" s="286">
        <f>ROUND(B139,0)</f>
        <v>2909</v>
      </c>
      <c r="Y725" s="286">
        <f>ROUND(B140,0)</f>
        <v>16772</v>
      </c>
      <c r="Z725" s="286">
        <f>ROUND(B141,0)</f>
        <v>32270699</v>
      </c>
      <c r="AA725" s="286">
        <f>ROUND(B142,0)</f>
        <v>44120088</v>
      </c>
      <c r="AB725" s="286">
        <f>ROUND(B143,0)</f>
        <v>0</v>
      </c>
      <c r="AC725" s="286">
        <f>ROUND(C139,0)</f>
        <v>1244</v>
      </c>
      <c r="AD725" s="286">
        <f>ROUND(C140,0)</f>
        <v>8589</v>
      </c>
      <c r="AE725" s="286">
        <f>ROUND(C141,0)</f>
        <v>14398419</v>
      </c>
      <c r="AF725" s="286">
        <f>ROUND(C142,0)</f>
        <v>38278574</v>
      </c>
      <c r="AG725" s="286">
        <f>ROUND(C143,0)</f>
        <v>0</v>
      </c>
      <c r="AH725" s="286">
        <f>ROUND(D139,0)</f>
        <v>1776</v>
      </c>
      <c r="AI725" s="286">
        <f>ROUND(D140,0)</f>
        <v>15557</v>
      </c>
      <c r="AJ725" s="286">
        <f>ROUND(D141,0)</f>
        <v>11869244</v>
      </c>
      <c r="AK725" s="286">
        <f>ROUND(D142,0)</f>
        <v>59864816</v>
      </c>
      <c r="AL725" s="286">
        <f>ROUND(D143,0)</f>
        <v>0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8" t="str">
        <f>RIGHT(C84,3)&amp;"*"&amp;RIGHT(C83,4)&amp;"*"&amp;"A"</f>
        <v>TAL*106*A</v>
      </c>
      <c r="B729" s="286">
        <f>ROUND(C249,0)</f>
        <v>0</v>
      </c>
      <c r="C729" s="286">
        <f>ROUND(C250,0)</f>
        <v>3815</v>
      </c>
      <c r="D729" s="286">
        <f>ROUND(C251,0)</f>
        <v>9761090</v>
      </c>
      <c r="E729" s="286">
        <f>ROUND(C252,0)</f>
        <v>24129476</v>
      </c>
      <c r="F729" s="286">
        <f>ROUND(C253,0)</f>
        <v>18956896</v>
      </c>
      <c r="G729" s="286">
        <f>ROUND(C254,0)</f>
        <v>0</v>
      </c>
      <c r="H729" s="286">
        <f>ROUND(C255,0)</f>
        <v>323718</v>
      </c>
      <c r="I729" s="286">
        <f>ROUND(C256,0)</f>
        <v>0</v>
      </c>
      <c r="J729" s="286">
        <f>ROUND(C257,0)</f>
        <v>1251030</v>
      </c>
      <c r="K729" s="286">
        <f>ROUND(C258,0)</f>
        <v>0</v>
      </c>
      <c r="L729" s="286">
        <f>ROUND(C261,0)</f>
        <v>0</v>
      </c>
      <c r="M729" s="286">
        <f>ROUND(C262,0)</f>
        <v>0</v>
      </c>
      <c r="N729" s="286">
        <f>ROUND(C263,0)</f>
        <v>15587012</v>
      </c>
      <c r="O729" s="286">
        <f>ROUND(C266,0)</f>
        <v>0</v>
      </c>
      <c r="P729" s="286">
        <f>ROUND(C267,0)</f>
        <v>0</v>
      </c>
      <c r="Q729" s="286">
        <f>ROUND(C268,0)</f>
        <v>20184</v>
      </c>
      <c r="R729" s="286">
        <f>ROUND(C269,0)</f>
        <v>78352</v>
      </c>
      <c r="S729" s="286">
        <f>ROUND(C270,0)</f>
        <v>0</v>
      </c>
      <c r="T729" s="286">
        <f>ROUND(C271,0)</f>
        <v>165705</v>
      </c>
      <c r="U729" s="286">
        <f>ROUND(C272,0)</f>
        <v>5186535</v>
      </c>
      <c r="V729" s="286">
        <f>ROUND(C273,0)</f>
        <v>199707</v>
      </c>
      <c r="W729" s="286">
        <f>ROUND(C274,0)</f>
        <v>0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0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0</v>
      </c>
      <c r="AI729" s="286">
        <f>ROUND(C305,0)</f>
        <v>149149</v>
      </c>
      <c r="AJ729" s="286">
        <f>ROUND(C306,0)</f>
        <v>0</v>
      </c>
      <c r="AK729" s="286">
        <f>ROUND(C307,0)</f>
        <v>0</v>
      </c>
      <c r="AL729" s="286">
        <f>ROUND(C308,0)</f>
        <v>0</v>
      </c>
      <c r="AM729" s="286">
        <f>ROUND(C309,0)</f>
        <v>2471667</v>
      </c>
      <c r="AN729" s="286">
        <f>ROUND(C310,0)</f>
        <v>0</v>
      </c>
      <c r="AO729" s="286">
        <f>ROUND(C311,0)</f>
        <v>0</v>
      </c>
      <c r="AP729" s="286">
        <f>ROUND(C312,0)</f>
        <v>0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338425</v>
      </c>
      <c r="AY729" s="286">
        <f>ROUND(C325,0)</f>
        <v>0</v>
      </c>
      <c r="AZ729" s="286">
        <f>ROUND(C326,0)</f>
        <v>0</v>
      </c>
      <c r="BA729" s="286">
        <f>ROUND(C327,0)</f>
        <v>0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269.63</v>
      </c>
      <c r="BJ729" s="286">
        <f>ROUND(C358,0)</f>
        <v>0</v>
      </c>
      <c r="BK729" s="286">
        <f>ROUND(C359,0)</f>
        <v>58538362</v>
      </c>
      <c r="BL729" s="286">
        <f>ROUND(C362,0)</f>
        <v>0</v>
      </c>
      <c r="BM729" s="286">
        <f>ROUND(C363,0)</f>
        <v>6477110</v>
      </c>
      <c r="BN729" s="286">
        <f>ROUND(C364,0)</f>
        <v>134250270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24138343</v>
      </c>
      <c r="BT729" s="286">
        <f>ROUND(C379,0)</f>
        <v>5076929</v>
      </c>
      <c r="BU729" s="286">
        <f>ROUND(C380,0)</f>
        <v>2891568</v>
      </c>
      <c r="BV729" s="286">
        <f>ROUND(C381,0)</f>
        <v>7737255</v>
      </c>
      <c r="BW729" s="286">
        <f>ROUND(C382,0)</f>
        <v>799140</v>
      </c>
      <c r="BX729" s="286">
        <f>ROUND(C383,0)</f>
        <v>5175392</v>
      </c>
      <c r="BY729" s="286">
        <f>ROUND(C384,0)</f>
        <v>853777</v>
      </c>
      <c r="BZ729" s="286">
        <f>ROUND(C385,0)</f>
        <v>735495</v>
      </c>
      <c r="CA729" s="286">
        <f>ROUND(C386,0)</f>
        <v>87316</v>
      </c>
      <c r="CB729" s="286">
        <f>ROUND(C387,0)</f>
        <v>567991</v>
      </c>
      <c r="CC729" s="286">
        <f>ROUND(C388,0)</f>
        <v>34614</v>
      </c>
      <c r="CD729" s="286">
        <f>ROUND(C391,0)</f>
        <v>0</v>
      </c>
      <c r="CE729" s="286">
        <f>ROUND(C393,0)</f>
        <v>0</v>
      </c>
      <c r="CF729" s="286">
        <f>ROUND(C394,0)</f>
        <v>2274075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TAL*106*6010*A</v>
      </c>
      <c r="B733" s="286">
        <f>ROUND(C59,0)</f>
        <v>1463</v>
      </c>
      <c r="C733" s="289">
        <f>ROUND(C60,2)</f>
        <v>11.81</v>
      </c>
      <c r="D733" s="286">
        <f>ROUND(C61,0)</f>
        <v>1082522</v>
      </c>
      <c r="E733" s="286">
        <f>ROUND(C62,0)</f>
        <v>227683</v>
      </c>
      <c r="F733" s="286">
        <f>ROUND(C63,0)</f>
        <v>68763</v>
      </c>
      <c r="G733" s="286">
        <f>ROUND(C64,0)</f>
        <v>137325</v>
      </c>
      <c r="H733" s="286">
        <f>ROUND(C65,0)</f>
        <v>0</v>
      </c>
      <c r="I733" s="286">
        <f>ROUND(C66,0)</f>
        <v>0</v>
      </c>
      <c r="J733" s="286">
        <f>ROUND(C67,0)</f>
        <v>35386</v>
      </c>
      <c r="K733" s="286">
        <f>ROUND(C68,0)</f>
        <v>0</v>
      </c>
      <c r="L733" s="286">
        <f>ROUND(C70,0)</f>
        <v>0</v>
      </c>
      <c r="M733" s="286">
        <f>ROUND(C71,0)</f>
        <v>1551679</v>
      </c>
      <c r="N733" s="286">
        <f>ROUND(C76,0)</f>
        <v>3704</v>
      </c>
      <c r="O733" s="286">
        <f>ROUND(C74,0)</f>
        <v>797862</v>
      </c>
      <c r="P733" s="286">
        <f>IF(C77&gt;0,ROUND(C77,0),0)</f>
        <v>4096</v>
      </c>
      <c r="Q733" s="286">
        <f>IF(C78&gt;0,ROUND(C78,0),0)</f>
        <v>1733</v>
      </c>
      <c r="R733" s="286">
        <f>IF(C79&gt;0,ROUND(C79,0),0)</f>
        <v>20171</v>
      </c>
      <c r="S733" s="286">
        <f>IF(C80&gt;0,ROUND(C80,0),0)</f>
        <v>9</v>
      </c>
      <c r="T733" s="289">
        <f>IF(C81&gt;0,ROUND(C81,2),0)</f>
        <v>0</v>
      </c>
      <c r="U733" s="286"/>
      <c r="X733" s="286"/>
      <c r="Y733" s="286"/>
      <c r="Z733" s="286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TAL*106*6030*A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>
        <f>ROUND(D62,0)</f>
        <v>0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>
        <f>ROUND(D67,0)</f>
        <v>0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>
        <f t="shared" ref="Z734:Z778" si="22">IF(M668&lt;&gt;0,ROUND(M668,0),0)</f>
        <v>537959</v>
      </c>
    </row>
    <row r="735" spans="1:84" ht="12.65" customHeight="1" x14ac:dyDescent="0.35">
      <c r="A735" s="209" t="str">
        <f>RIGHT($C$84,3)&amp;"*"&amp;RIGHT($C$83,4)&amp;"*"&amp;E$55&amp;"*"&amp;"A"</f>
        <v>TAL*106*6070*A</v>
      </c>
      <c r="B735" s="286">
        <f>ROUND(E59,0)</f>
        <v>3939</v>
      </c>
      <c r="C735" s="289">
        <f>ROUND(E60,2)</f>
        <v>42.47</v>
      </c>
      <c r="D735" s="286">
        <f>ROUND(E61,0)</f>
        <v>3158935</v>
      </c>
      <c r="E735" s="286">
        <f>ROUND(E62,0)</f>
        <v>664407</v>
      </c>
      <c r="F735" s="286">
        <f>ROUND(E63,0)</f>
        <v>107385</v>
      </c>
      <c r="G735" s="286">
        <f>ROUND(E64,0)</f>
        <v>319841</v>
      </c>
      <c r="H735" s="286">
        <f>ROUND(E65,0)</f>
        <v>0</v>
      </c>
      <c r="I735" s="286">
        <f>ROUND(E66,0)</f>
        <v>302</v>
      </c>
      <c r="J735" s="286">
        <f>ROUND(E67,0)</f>
        <v>56375</v>
      </c>
      <c r="K735" s="286">
        <f>ROUND(E68,0)</f>
        <v>32491</v>
      </c>
      <c r="L735" s="286">
        <f>ROUND(E70,0)</f>
        <v>0</v>
      </c>
      <c r="M735" s="286">
        <f>ROUND(E71,0)</f>
        <v>4340990</v>
      </c>
      <c r="N735" s="286">
        <f>ROUND(E76,0)</f>
        <v>5901</v>
      </c>
      <c r="O735" s="286">
        <f>ROUND(E74,0)</f>
        <v>4546354</v>
      </c>
      <c r="P735" s="286">
        <f>IF(E77&gt;0,ROUND(E77,0),0)</f>
        <v>11029</v>
      </c>
      <c r="Q735" s="286">
        <f>IF(E78&gt;0,ROUND(E78,0),0)</f>
        <v>2761</v>
      </c>
      <c r="R735" s="286">
        <f>IF(E79&gt;0,ROUND(E79,0),0)</f>
        <v>61108</v>
      </c>
      <c r="S735" s="286">
        <f>IF(E80&gt;0,ROUND(E80,0),0)</f>
        <v>22</v>
      </c>
      <c r="T735" s="289">
        <f>IF(E81&gt;0,ROUND(E81,2),0)</f>
        <v>0</v>
      </c>
      <c r="U735" s="286"/>
      <c r="X735" s="286"/>
      <c r="Y735" s="286"/>
      <c r="Z735" s="286">
        <f t="shared" si="22"/>
        <v>0</v>
      </c>
    </row>
    <row r="736" spans="1:84" ht="12.65" customHeight="1" x14ac:dyDescent="0.35">
      <c r="A736" s="209" t="str">
        <f>RIGHT($C$84,3)&amp;"*"&amp;RIGHT($C$83,4)&amp;"*"&amp;F$55&amp;"*"&amp;"A"</f>
        <v>TAL*106*6100*A</v>
      </c>
      <c r="B736" s="286">
        <f>ROUND(F59,0)</f>
        <v>276</v>
      </c>
      <c r="C736" s="289">
        <f>ROUND(F60,2)</f>
        <v>10.59</v>
      </c>
      <c r="D736" s="286">
        <f>ROUND(F61,0)</f>
        <v>1421070</v>
      </c>
      <c r="E736" s="286">
        <f>ROUND(F62,0)</f>
        <v>298888</v>
      </c>
      <c r="F736" s="286">
        <f>ROUND(F63,0)</f>
        <v>46880</v>
      </c>
      <c r="G736" s="286">
        <f>ROUND(F64,0)</f>
        <v>9732</v>
      </c>
      <c r="H736" s="286">
        <f>ROUND(F65,0)</f>
        <v>0</v>
      </c>
      <c r="I736" s="286">
        <f>ROUND(F66,0)</f>
        <v>5250</v>
      </c>
      <c r="J736" s="286">
        <f>ROUND(F67,0)</f>
        <v>34450</v>
      </c>
      <c r="K736" s="286">
        <f>ROUND(F68,0)</f>
        <v>0</v>
      </c>
      <c r="L736" s="286">
        <f>ROUND(F70,0)</f>
        <v>0</v>
      </c>
      <c r="M736" s="286">
        <f>ROUND(F71,0)</f>
        <v>1817347</v>
      </c>
      <c r="N736" s="286">
        <f>ROUND(F76,0)</f>
        <v>3606</v>
      </c>
      <c r="O736" s="286">
        <f>ROUND(F74,0)</f>
        <v>117176</v>
      </c>
      <c r="P736" s="286">
        <f>IF(F77&gt;0,ROUND(F77,0),0)</f>
        <v>773</v>
      </c>
      <c r="Q736" s="286">
        <f>IF(F78&gt;0,ROUND(F78,0),0)</f>
        <v>1687</v>
      </c>
      <c r="R736" s="286">
        <f>IF(F79&gt;0,ROUND(F79,0),0)</f>
        <v>10436</v>
      </c>
      <c r="S736" s="286">
        <f>IF(F80&gt;0,ROUND(F80,0),0)</f>
        <v>11</v>
      </c>
      <c r="T736" s="289">
        <f>IF(F81&gt;0,ROUND(F81,2),0)</f>
        <v>0</v>
      </c>
      <c r="U736" s="286"/>
      <c r="X736" s="286"/>
      <c r="Y736" s="286"/>
      <c r="Z736" s="286">
        <f t="shared" si="22"/>
        <v>1320331</v>
      </c>
    </row>
    <row r="737" spans="1:26" ht="12.65" customHeight="1" x14ac:dyDescent="0.35">
      <c r="A737" s="209" t="str">
        <f>RIGHT($C$84,3)&amp;"*"&amp;RIGHT($C$83,4)&amp;"*"&amp;G$55&amp;"*"&amp;"A"</f>
        <v>TAL*106*6120*A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>
        <f>ROUND(G62,0)</f>
        <v>0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>
        <f>ROUND(G67,0)</f>
        <v>0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>
        <f t="shared" si="22"/>
        <v>360730</v>
      </c>
    </row>
    <row r="738" spans="1:26" ht="12.65" customHeight="1" x14ac:dyDescent="0.35">
      <c r="A738" s="209" t="str">
        <f>RIGHT($C$84,3)&amp;"*"&amp;RIGHT($C$83,4)&amp;"*"&amp;H$55&amp;"*"&amp;"A"</f>
        <v>TAL*106*6140*A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>
        <f>ROUND(H62,0)</f>
        <v>0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>
        <f>ROUND(H67,0)</f>
        <v>0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>
        <f t="shared" si="22"/>
        <v>0</v>
      </c>
    </row>
    <row r="739" spans="1:26" ht="12.65" customHeight="1" x14ac:dyDescent="0.35">
      <c r="A739" s="209" t="str">
        <f>RIGHT($C$84,3)&amp;"*"&amp;RIGHT($C$83,4)&amp;"*"&amp;I$55&amp;"*"&amp;"A"</f>
        <v>TAL*106*6150*A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>
        <f>ROUND(I62,0)</f>
        <v>0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>
        <f>ROUND(I67,0)</f>
        <v>0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>
        <f t="shared" si="22"/>
        <v>0</v>
      </c>
    </row>
    <row r="740" spans="1:26" ht="12.65" customHeight="1" x14ac:dyDescent="0.35">
      <c r="A740" s="209" t="str">
        <f>RIGHT($C$84,3)&amp;"*"&amp;RIGHT($C$83,4)&amp;"*"&amp;J$55&amp;"*"&amp;"A"</f>
        <v>TAL*106*6170*A</v>
      </c>
      <c r="B740" s="286">
        <f>ROUND(J59,0)</f>
        <v>282</v>
      </c>
      <c r="C740" s="289">
        <f>ROUND(J60,2)</f>
        <v>0</v>
      </c>
      <c r="D740" s="286">
        <f>ROUND(J61,0)</f>
        <v>0</v>
      </c>
      <c r="E740" s="286">
        <f>ROUND(J62,0)</f>
        <v>0</v>
      </c>
      <c r="F740" s="286">
        <f>ROUND(J63,0)</f>
        <v>0</v>
      </c>
      <c r="G740" s="286">
        <f>ROUND(J64,0)</f>
        <v>7689</v>
      </c>
      <c r="H740" s="286">
        <f>ROUND(J65,0)</f>
        <v>0</v>
      </c>
      <c r="I740" s="286">
        <f>ROUND(J66,0)</f>
        <v>200</v>
      </c>
      <c r="J740" s="286">
        <f>ROUND(J67,0)</f>
        <v>1557</v>
      </c>
      <c r="K740" s="286">
        <f>ROUND(J68,0)</f>
        <v>0</v>
      </c>
      <c r="L740" s="286">
        <f>ROUND(J70,0)</f>
        <v>0</v>
      </c>
      <c r="M740" s="286">
        <f>ROUND(J71,0)</f>
        <v>9445</v>
      </c>
      <c r="N740" s="286">
        <f>ROUND(J76,0)</f>
        <v>163</v>
      </c>
      <c r="O740" s="286">
        <f>ROUND(J74,0)</f>
        <v>1284</v>
      </c>
      <c r="P740" s="286">
        <f>IF(J77&gt;0,ROUND(J77,0),0)</f>
        <v>0</v>
      </c>
      <c r="Q740" s="286">
        <f>IF(J78&gt;0,ROUND(J78,0),0)</f>
        <v>76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>
        <f t="shared" si="22"/>
        <v>0</v>
      </c>
    </row>
    <row r="741" spans="1:26" ht="12.65" customHeight="1" x14ac:dyDescent="0.35">
      <c r="A741" s="209" t="str">
        <f>RIGHT($C$84,3)&amp;"*"&amp;RIGHT($C$83,4)&amp;"*"&amp;K$55&amp;"*"&amp;"A"</f>
        <v>TAL*106*6200*A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>
        <f>ROUND(K62,0)</f>
        <v>0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>
        <f>ROUND(K67,0)</f>
        <v>0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>
        <f t="shared" si="22"/>
        <v>7118</v>
      </c>
    </row>
    <row r="742" spans="1:26" ht="12.65" customHeight="1" x14ac:dyDescent="0.35">
      <c r="A742" s="209" t="str">
        <f>RIGHT($C$84,3)&amp;"*"&amp;RIGHT($C$83,4)&amp;"*"&amp;L$55&amp;"*"&amp;"A"</f>
        <v>TAL*106*6210*A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>
        <f>ROUND(L62,0)</f>
        <v>0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>
        <f>ROUND(L67,0)</f>
        <v>0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>
        <f t="shared" si="22"/>
        <v>0</v>
      </c>
    </row>
    <row r="743" spans="1:26" ht="12.65" customHeight="1" x14ac:dyDescent="0.35">
      <c r="A743" s="209" t="str">
        <f>RIGHT($C$84,3)&amp;"*"&amp;RIGHT($C$83,4)&amp;"*"&amp;M$55&amp;"*"&amp;"A"</f>
        <v>TAL*106*6330*A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>
        <f>ROUND(M62,0)</f>
        <v>0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>
        <f>ROUND(M67,0)</f>
        <v>0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>
        <f t="shared" si="22"/>
        <v>0</v>
      </c>
    </row>
    <row r="744" spans="1:26" ht="12.65" customHeight="1" x14ac:dyDescent="0.35">
      <c r="A744" s="209" t="str">
        <f>RIGHT($C$84,3)&amp;"*"&amp;RIGHT($C$83,4)&amp;"*"&amp;N$55&amp;"*"&amp;"A"</f>
        <v>TAL*106*6400*A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>
        <f>ROUND(N62,0)</f>
        <v>0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>
        <f>ROUND(N67,0)</f>
        <v>0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>
        <f t="shared" si="22"/>
        <v>0</v>
      </c>
    </row>
    <row r="745" spans="1:26" ht="12.65" customHeight="1" x14ac:dyDescent="0.35">
      <c r="A745" s="209" t="str">
        <f>RIGHT($C$84,3)&amp;"*"&amp;RIGHT($C$83,4)&amp;"*"&amp;O$55&amp;"*"&amp;"A"</f>
        <v>TAL*106*7010*A</v>
      </c>
      <c r="B745" s="286">
        <f>ROUND(O59,0)</f>
        <v>143</v>
      </c>
      <c r="C745" s="289">
        <f>ROUND(O60,2)</f>
        <v>0</v>
      </c>
      <c r="D745" s="286">
        <f>ROUND(O61,0)</f>
        <v>0</v>
      </c>
      <c r="E745" s="286">
        <f>ROUND(O62,0)</f>
        <v>0</v>
      </c>
      <c r="F745" s="286">
        <f>ROUND(O63,0)</f>
        <v>0</v>
      </c>
      <c r="G745" s="286">
        <f>ROUND(O64,0)</f>
        <v>41763</v>
      </c>
      <c r="H745" s="286">
        <f>ROUND(O65,0)</f>
        <v>0</v>
      </c>
      <c r="I745" s="286">
        <f>ROUND(O66,0)</f>
        <v>972</v>
      </c>
      <c r="J745" s="286">
        <f>ROUND(O67,0)</f>
        <v>9391</v>
      </c>
      <c r="K745" s="286">
        <f>ROUND(O68,0)</f>
        <v>0</v>
      </c>
      <c r="L745" s="286">
        <f>ROUND(O70,0)</f>
        <v>0</v>
      </c>
      <c r="M745" s="286">
        <f>ROUND(O71,0)</f>
        <v>52126</v>
      </c>
      <c r="N745" s="286">
        <f>ROUND(O76,0)</f>
        <v>983</v>
      </c>
      <c r="O745" s="286">
        <f>ROUND(O74,0)</f>
        <v>113642</v>
      </c>
      <c r="P745" s="286">
        <f>IF(O77&gt;0,ROUND(O77,0),0)</f>
        <v>0</v>
      </c>
      <c r="Q745" s="286">
        <f>IF(O78&gt;0,ROUND(O78,0),0)</f>
        <v>460</v>
      </c>
      <c r="R745" s="286">
        <f>IF(O79&gt;0,ROUND(O79,0),0)</f>
        <v>0</v>
      </c>
      <c r="S745" s="286">
        <f>IF(O80&gt;0,ROUND(O80,0),0)</f>
        <v>0</v>
      </c>
      <c r="T745" s="289">
        <f>IF(O81&gt;0,ROUND(O81,2),0)</f>
        <v>0</v>
      </c>
      <c r="U745" s="286"/>
      <c r="X745" s="286"/>
      <c r="Y745" s="286"/>
      <c r="Z745" s="286">
        <f t="shared" si="22"/>
        <v>0</v>
      </c>
    </row>
    <row r="746" spans="1:26" ht="12.65" customHeight="1" x14ac:dyDescent="0.35">
      <c r="A746" s="209" t="str">
        <f>RIGHT($C$84,3)&amp;"*"&amp;RIGHT($C$83,4)&amp;"*"&amp;P$55&amp;"*"&amp;"A"</f>
        <v>TAL*106*7020*A</v>
      </c>
      <c r="B746" s="286">
        <f>ROUND(P59,0)</f>
        <v>160776</v>
      </c>
      <c r="C746" s="289">
        <f>ROUND(P60,2)</f>
        <v>14.27</v>
      </c>
      <c r="D746" s="286">
        <f>ROUND(P61,0)</f>
        <v>1309178</v>
      </c>
      <c r="E746" s="286">
        <f>ROUND(P62,0)</f>
        <v>275355</v>
      </c>
      <c r="F746" s="286">
        <f>ROUND(P63,0)</f>
        <v>120763</v>
      </c>
      <c r="G746" s="286">
        <f>ROUND(P64,0)</f>
        <v>2757515</v>
      </c>
      <c r="H746" s="286">
        <f>ROUND(P65,0)</f>
        <v>9493</v>
      </c>
      <c r="I746" s="286">
        <f>ROUND(P66,0)</f>
        <v>109467</v>
      </c>
      <c r="J746" s="286">
        <f>ROUND(P67,0)</f>
        <v>46612</v>
      </c>
      <c r="K746" s="286">
        <f>ROUND(P68,0)</f>
        <v>49853</v>
      </c>
      <c r="L746" s="286">
        <f>ROUND(P70,0)</f>
        <v>0</v>
      </c>
      <c r="M746" s="286">
        <f>ROUND(P71,0)</f>
        <v>4678963</v>
      </c>
      <c r="N746" s="286">
        <f>ROUND(P76,0)</f>
        <v>4879</v>
      </c>
      <c r="O746" s="286">
        <f>ROUND(P74,0)</f>
        <v>15984337</v>
      </c>
      <c r="P746" s="286">
        <f>IF(P77&gt;0,ROUND(P77,0),0)</f>
        <v>0</v>
      </c>
      <c r="Q746" s="286">
        <f>IF(P78&gt;0,ROUND(P78,0),0)</f>
        <v>2282</v>
      </c>
      <c r="R746" s="286">
        <f>IF(P79&gt;0,ROUND(P79,0),0)</f>
        <v>31883</v>
      </c>
      <c r="S746" s="286">
        <f>IF(P80&gt;0,ROUND(P80,0),0)</f>
        <v>6</v>
      </c>
      <c r="T746" s="289">
        <f>IF(P81&gt;0,ROUND(P81,2),0)</f>
        <v>0</v>
      </c>
      <c r="U746" s="286"/>
      <c r="X746" s="286"/>
      <c r="Y746" s="286"/>
      <c r="Z746" s="286">
        <f t="shared" si="22"/>
        <v>15907</v>
      </c>
    </row>
    <row r="747" spans="1:26" ht="12.65" customHeight="1" x14ac:dyDescent="0.35">
      <c r="A747" s="209" t="str">
        <f>RIGHT($C$84,3)&amp;"*"&amp;RIGHT($C$83,4)&amp;"*"&amp;Q$55&amp;"*"&amp;"A"</f>
        <v>TAL*106*7030*A</v>
      </c>
      <c r="B747" s="286">
        <f>ROUND(Q59,0)</f>
        <v>69480</v>
      </c>
      <c r="C747" s="289">
        <f>ROUND(Q60,2)</f>
        <v>6.19</v>
      </c>
      <c r="D747" s="286">
        <f>ROUND(Q61,0)</f>
        <v>778919</v>
      </c>
      <c r="E747" s="286">
        <f>ROUND(Q62,0)</f>
        <v>163827</v>
      </c>
      <c r="F747" s="286">
        <f>ROUND(Q63,0)</f>
        <v>0</v>
      </c>
      <c r="G747" s="286">
        <f>ROUND(Q64,0)</f>
        <v>10481</v>
      </c>
      <c r="H747" s="286">
        <f>ROUND(Q65,0)</f>
        <v>0</v>
      </c>
      <c r="I747" s="286">
        <f>ROUND(Q66,0)</f>
        <v>0</v>
      </c>
      <c r="J747" s="286">
        <f>ROUND(Q67,0)</f>
        <v>7509</v>
      </c>
      <c r="K747" s="286">
        <f>ROUND(Q68,0)</f>
        <v>0</v>
      </c>
      <c r="L747" s="286">
        <f>ROUND(Q70,0)</f>
        <v>0</v>
      </c>
      <c r="M747" s="286">
        <f>ROUND(Q71,0)</f>
        <v>960792</v>
      </c>
      <c r="N747" s="286">
        <f>ROUND(Q76,0)</f>
        <v>786</v>
      </c>
      <c r="O747" s="286">
        <f>ROUND(Q74,0)</f>
        <v>1216539</v>
      </c>
      <c r="P747" s="286">
        <f>IF(Q77&gt;0,ROUND(Q77,0),0)</f>
        <v>0</v>
      </c>
      <c r="Q747" s="286">
        <f>IF(Q78&gt;0,ROUND(Q78,0),0)</f>
        <v>368</v>
      </c>
      <c r="R747" s="286">
        <f>IF(Q79&gt;0,ROUND(Q79,0),0)</f>
        <v>0</v>
      </c>
      <c r="S747" s="286">
        <f>IF(Q80&gt;0,ROUND(Q80,0),0)</f>
        <v>6</v>
      </c>
      <c r="T747" s="289">
        <f>IF(Q81&gt;0,ROUND(Q81,2),0)</f>
        <v>0</v>
      </c>
      <c r="U747" s="286"/>
      <c r="X747" s="286"/>
      <c r="Y747" s="286"/>
      <c r="Z747" s="286">
        <f t="shared" si="22"/>
        <v>800677</v>
      </c>
    </row>
    <row r="748" spans="1:26" ht="12.65" customHeight="1" x14ac:dyDescent="0.35">
      <c r="A748" s="209" t="str">
        <f>RIGHT($C$84,3)&amp;"*"&amp;RIGHT($C$83,4)&amp;"*"&amp;R$55&amp;"*"&amp;"A"</f>
        <v>TAL*106*7040*A</v>
      </c>
      <c r="B748" s="286">
        <f>ROUND(R59,0)</f>
        <v>157393</v>
      </c>
      <c r="C748" s="289">
        <f>ROUND(R60,2)</f>
        <v>1.03</v>
      </c>
      <c r="D748" s="286">
        <f>ROUND(R61,0)</f>
        <v>62531</v>
      </c>
      <c r="E748" s="286">
        <f>ROUND(R62,0)</f>
        <v>13152</v>
      </c>
      <c r="F748" s="286">
        <f>ROUND(R63,0)</f>
        <v>931745</v>
      </c>
      <c r="G748" s="286">
        <f>ROUND(R64,0)</f>
        <v>58209</v>
      </c>
      <c r="H748" s="286">
        <f>ROUND(R65,0)</f>
        <v>0</v>
      </c>
      <c r="I748" s="286">
        <f>ROUND(R66,0)</f>
        <v>91600</v>
      </c>
      <c r="J748" s="286">
        <f>ROUND(R67,0)</f>
        <v>1548</v>
      </c>
      <c r="K748" s="286">
        <f>ROUND(R68,0)</f>
        <v>0</v>
      </c>
      <c r="L748" s="286">
        <f>ROUND(R70,0)</f>
        <v>0</v>
      </c>
      <c r="M748" s="286">
        <f>ROUND(R71,0)</f>
        <v>1158813</v>
      </c>
      <c r="N748" s="286">
        <f>ROUND(R76,0)</f>
        <v>162</v>
      </c>
      <c r="O748" s="286">
        <f>ROUND(R74,0)</f>
        <v>1357975</v>
      </c>
      <c r="P748" s="286">
        <f>IF(R77&gt;0,ROUND(R77,0),0)</f>
        <v>0</v>
      </c>
      <c r="Q748" s="286">
        <f>IF(R78&gt;0,ROUND(R78,0),0)</f>
        <v>76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0</v>
      </c>
      <c r="U748" s="286"/>
      <c r="X748" s="286"/>
      <c r="Y748" s="286"/>
      <c r="Z748" s="286">
        <f t="shared" si="22"/>
        <v>190659</v>
      </c>
    </row>
    <row r="749" spans="1:26" ht="12.65" customHeight="1" x14ac:dyDescent="0.35">
      <c r="A749" s="209" t="str">
        <f>RIGHT($C$84,3)&amp;"*"&amp;RIGHT($C$83,4)&amp;"*"&amp;S$55&amp;"*"&amp;"A"</f>
        <v>TAL*106*7050*A</v>
      </c>
      <c r="B749" s="286"/>
      <c r="C749" s="289">
        <f>ROUND(S60,2)</f>
        <v>3.96</v>
      </c>
      <c r="D749" s="286">
        <f>ROUND(S61,0)</f>
        <v>186117</v>
      </c>
      <c r="E749" s="286">
        <f>ROUND(S62,0)</f>
        <v>39145</v>
      </c>
      <c r="F749" s="286">
        <f>ROUND(S63,0)</f>
        <v>350</v>
      </c>
      <c r="G749" s="286">
        <f>ROUND(S64,0)</f>
        <v>153680</v>
      </c>
      <c r="H749" s="286">
        <f>ROUND(S65,0)</f>
        <v>0</v>
      </c>
      <c r="I749" s="286">
        <f>ROUND(S66,0)</f>
        <v>17376</v>
      </c>
      <c r="J749" s="286">
        <f>ROUND(S67,0)</f>
        <v>14206</v>
      </c>
      <c r="K749" s="286">
        <f>ROUND(S68,0)</f>
        <v>0</v>
      </c>
      <c r="L749" s="286">
        <f>ROUND(S70,0)</f>
        <v>0</v>
      </c>
      <c r="M749" s="286">
        <f>ROUND(S71,0)</f>
        <v>411091</v>
      </c>
      <c r="N749" s="286">
        <f>ROUND(S76,0)</f>
        <v>1487</v>
      </c>
      <c r="O749" s="286">
        <f>ROUND(S74,0)</f>
        <v>5389507</v>
      </c>
      <c r="P749" s="286">
        <f>IF(S77&gt;0,ROUND(S77,0),0)</f>
        <v>0</v>
      </c>
      <c r="Q749" s="286">
        <f>IF(S78&gt;0,ROUND(S78,0),0)</f>
        <v>696</v>
      </c>
      <c r="R749" s="286">
        <f>IF(S79&gt;0,ROUND(S79,0),0)</f>
        <v>2135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>
        <f t="shared" si="22"/>
        <v>113343</v>
      </c>
    </row>
    <row r="750" spans="1:26" ht="12.65" customHeight="1" x14ac:dyDescent="0.35">
      <c r="A750" s="209" t="str">
        <f>RIGHT($C$84,3)&amp;"*"&amp;RIGHT($C$83,4)&amp;"*"&amp;T$55&amp;"*"&amp;"A"</f>
        <v>TAL*106*7060*A</v>
      </c>
      <c r="B750" s="286"/>
      <c r="C750" s="289">
        <f>ROUND(T60,2)</f>
        <v>0.02</v>
      </c>
      <c r="D750" s="286">
        <f>ROUND(T61,0)</f>
        <v>5521</v>
      </c>
      <c r="E750" s="286">
        <f>ROUND(T62,0)</f>
        <v>1161</v>
      </c>
      <c r="F750" s="286">
        <f>ROUND(T63,0)</f>
        <v>0</v>
      </c>
      <c r="G750" s="286">
        <f>ROUND(T64,0)</f>
        <v>52314</v>
      </c>
      <c r="H750" s="286">
        <f>ROUND(T65,0)</f>
        <v>0</v>
      </c>
      <c r="I750" s="286">
        <f>ROUND(T66,0)</f>
        <v>0</v>
      </c>
      <c r="J750" s="286">
        <f>ROUND(T67,0)</f>
        <v>2360</v>
      </c>
      <c r="K750" s="286">
        <f>ROUND(T68,0)</f>
        <v>0</v>
      </c>
      <c r="L750" s="286">
        <f>ROUND(T70,0)</f>
        <v>0</v>
      </c>
      <c r="M750" s="286">
        <f>ROUND(T71,0)</f>
        <v>61356</v>
      </c>
      <c r="N750" s="286">
        <f>ROUND(T76,0)</f>
        <v>247</v>
      </c>
      <c r="O750" s="286">
        <f>ROUND(T74,0)</f>
        <v>596011</v>
      </c>
      <c r="P750" s="286">
        <f>IF(T77&gt;0,ROUND(T77,0),0)</f>
        <v>0</v>
      </c>
      <c r="Q750" s="286">
        <f>IF(T78&gt;0,ROUND(T78,0),0)</f>
        <v>116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>
        <f t="shared" si="22"/>
        <v>121814</v>
      </c>
    </row>
    <row r="751" spans="1:26" ht="12.65" customHeight="1" x14ac:dyDescent="0.35">
      <c r="A751" s="209" t="str">
        <f>RIGHT($C$84,3)&amp;"*"&amp;RIGHT($C$83,4)&amp;"*"&amp;U$55&amp;"*"&amp;"A"</f>
        <v>TAL*106*7070*A</v>
      </c>
      <c r="B751" s="286">
        <f>ROUND(U59,0)</f>
        <v>211301</v>
      </c>
      <c r="C751" s="289">
        <f>ROUND(U60,2)</f>
        <v>13.68</v>
      </c>
      <c r="D751" s="286">
        <f>ROUND(U61,0)</f>
        <v>827408</v>
      </c>
      <c r="E751" s="286">
        <f>ROUND(U62,0)</f>
        <v>174026</v>
      </c>
      <c r="F751" s="286">
        <f>ROUND(U63,0)</f>
        <v>137299</v>
      </c>
      <c r="G751" s="286">
        <f>ROUND(U64,0)</f>
        <v>1054760</v>
      </c>
      <c r="H751" s="286">
        <f>ROUND(U65,0)</f>
        <v>0</v>
      </c>
      <c r="I751" s="286">
        <f>ROUND(U66,0)</f>
        <v>386466</v>
      </c>
      <c r="J751" s="286">
        <f>ROUND(U67,0)</f>
        <v>18152</v>
      </c>
      <c r="K751" s="286">
        <f>ROUND(U68,0)</f>
        <v>0</v>
      </c>
      <c r="L751" s="286">
        <f>ROUND(U70,0)</f>
        <v>0</v>
      </c>
      <c r="M751" s="286">
        <f>ROUND(U71,0)</f>
        <v>2598271</v>
      </c>
      <c r="N751" s="286">
        <f>ROUND(U76,0)</f>
        <v>1900</v>
      </c>
      <c r="O751" s="286">
        <f>ROUND(U74,0)</f>
        <v>18614376</v>
      </c>
      <c r="P751" s="286">
        <f>IF(U77&gt;0,ROUND(U77,0),0)</f>
        <v>0</v>
      </c>
      <c r="Q751" s="286">
        <f>IF(U78&gt;0,ROUND(U78,0),0)</f>
        <v>889</v>
      </c>
      <c r="R751" s="286">
        <f>IF(U79&gt;0,ROUND(U79,0),0)</f>
        <v>239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>
        <f t="shared" si="22"/>
        <v>19098</v>
      </c>
    </row>
    <row r="752" spans="1:26" ht="12.65" customHeight="1" x14ac:dyDescent="0.35">
      <c r="A752" s="209" t="str">
        <f>RIGHT($C$84,3)&amp;"*"&amp;RIGHT($C$83,4)&amp;"*"&amp;V$55&amp;"*"&amp;"A"</f>
        <v>TAL*106*7110*A</v>
      </c>
      <c r="B752" s="286">
        <f>ROUND(V59,0)</f>
        <v>661</v>
      </c>
      <c r="C752" s="289">
        <f>ROUND(V60,2)</f>
        <v>0.01</v>
      </c>
      <c r="D752" s="286">
        <f>ROUND(V61,0)</f>
        <v>0</v>
      </c>
      <c r="E752" s="286">
        <f>ROUND(V62,0)</f>
        <v>0</v>
      </c>
      <c r="F752" s="286">
        <f>ROUND(V63,0)</f>
        <v>0</v>
      </c>
      <c r="G752" s="286">
        <f>ROUND(V64,0)</f>
        <v>5740</v>
      </c>
      <c r="H752" s="286">
        <f>ROUND(V65,0)</f>
        <v>0</v>
      </c>
      <c r="I752" s="286">
        <f>ROUND(V66,0)</f>
        <v>0</v>
      </c>
      <c r="J752" s="286">
        <f>ROUND(V67,0)</f>
        <v>822</v>
      </c>
      <c r="K752" s="286">
        <f>ROUND(V68,0)</f>
        <v>0</v>
      </c>
      <c r="L752" s="286">
        <f>ROUND(V70,0)</f>
        <v>0</v>
      </c>
      <c r="M752" s="286">
        <f>ROUND(V71,0)</f>
        <v>6562</v>
      </c>
      <c r="N752" s="286">
        <f>ROUND(V76,0)</f>
        <v>86</v>
      </c>
      <c r="O752" s="286">
        <f>ROUND(V74,0)</f>
        <v>341925</v>
      </c>
      <c r="P752" s="286">
        <f>IF(V77&gt;0,ROUND(V77,0),0)</f>
        <v>0</v>
      </c>
      <c r="Q752" s="286">
        <f>IF(V78&gt;0,ROUND(V78,0),0)</f>
        <v>40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>
        <f t="shared" si="22"/>
        <v>488348</v>
      </c>
    </row>
    <row r="753" spans="1:26" ht="12.65" customHeight="1" x14ac:dyDescent="0.35">
      <c r="A753" s="209" t="str">
        <f>RIGHT($C$84,3)&amp;"*"&amp;RIGHT($C$83,4)&amp;"*"&amp;W$55&amp;"*"&amp;"A"</f>
        <v>TAL*106*7120*A</v>
      </c>
      <c r="B753" s="286">
        <f>ROUND(W59,0)</f>
        <v>10227</v>
      </c>
      <c r="C753" s="289">
        <f>ROUND(W60,2)</f>
        <v>0</v>
      </c>
      <c r="D753" s="286">
        <f>ROUND(W61,0)</f>
        <v>0</v>
      </c>
      <c r="E753" s="286">
        <f>ROUND(W62,0)</f>
        <v>0</v>
      </c>
      <c r="F753" s="286">
        <f>ROUND(W63,0)</f>
        <v>0</v>
      </c>
      <c r="G753" s="286">
        <f>ROUND(W64,0)</f>
        <v>6881</v>
      </c>
      <c r="H753" s="286">
        <f>ROUND(W65,0)</f>
        <v>0</v>
      </c>
      <c r="I753" s="286">
        <f>ROUND(W66,0)</f>
        <v>133043</v>
      </c>
      <c r="J753" s="286">
        <f>ROUND(W67,0)</f>
        <v>0</v>
      </c>
      <c r="K753" s="286">
        <f>ROUND(W68,0)</f>
        <v>0</v>
      </c>
      <c r="L753" s="286">
        <f>ROUND(W70,0)</f>
        <v>0</v>
      </c>
      <c r="M753" s="286">
        <f>ROUND(W71,0)</f>
        <v>139924</v>
      </c>
      <c r="N753" s="286">
        <f>ROUND(W76,0)</f>
        <v>0</v>
      </c>
      <c r="O753" s="286">
        <f>ROUND(W74,0)</f>
        <v>3557714</v>
      </c>
      <c r="P753" s="286">
        <f>IF(W77&gt;0,ROUND(W77,0),0)</f>
        <v>0</v>
      </c>
      <c r="Q753" s="286">
        <f>IF(W78&gt;0,ROUND(W78,0),0)</f>
        <v>0</v>
      </c>
      <c r="R753" s="286">
        <f>IF(W79&gt;0,ROUND(W79,0),0)</f>
        <v>2273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>
        <f t="shared" si="22"/>
        <v>4694</v>
      </c>
    </row>
    <row r="754" spans="1:26" ht="12.65" customHeight="1" x14ac:dyDescent="0.35">
      <c r="A754" s="209" t="str">
        <f>RIGHT($C$84,3)&amp;"*"&amp;RIGHT($C$83,4)&amp;"*"&amp;X$55&amp;"*"&amp;"A"</f>
        <v>TAL*106*7130*A</v>
      </c>
      <c r="B754" s="286">
        <f>ROUND(X59,0)</f>
        <v>46721</v>
      </c>
      <c r="C754" s="289">
        <f>ROUND(X60,2)</f>
        <v>1</v>
      </c>
      <c r="D754" s="286">
        <f>ROUND(X61,0)</f>
        <v>107261</v>
      </c>
      <c r="E754" s="286">
        <f>ROUND(X62,0)</f>
        <v>22560</v>
      </c>
      <c r="F754" s="286">
        <f>ROUND(X63,0)</f>
        <v>0</v>
      </c>
      <c r="G754" s="286">
        <f>ROUND(X64,0)</f>
        <v>135002</v>
      </c>
      <c r="H754" s="286">
        <f>ROUND(X65,0)</f>
        <v>0</v>
      </c>
      <c r="I754" s="286">
        <f>ROUND(X66,0)</f>
        <v>181847</v>
      </c>
      <c r="J754" s="286">
        <f>ROUND(X67,0)</f>
        <v>4605</v>
      </c>
      <c r="K754" s="286">
        <f>ROUND(X68,0)</f>
        <v>0</v>
      </c>
      <c r="L754" s="286">
        <f>ROUND(X70,0)</f>
        <v>0</v>
      </c>
      <c r="M754" s="286">
        <f>ROUND(X71,0)</f>
        <v>458012</v>
      </c>
      <c r="N754" s="286">
        <f>ROUND(X76,0)</f>
        <v>482</v>
      </c>
      <c r="O754" s="286">
        <f>ROUND(X74,0)</f>
        <v>18581295</v>
      </c>
      <c r="P754" s="286">
        <f>IF(X77&gt;0,ROUND(X77,0),0)</f>
        <v>0</v>
      </c>
      <c r="Q754" s="286">
        <f>IF(X78&gt;0,ROUND(X78,0),0)</f>
        <v>225</v>
      </c>
      <c r="R754" s="286">
        <f>IF(X79&gt;0,ROUND(X79,0),0)</f>
        <v>0</v>
      </c>
      <c r="S754" s="286">
        <f>IF(X80&gt;0,ROUND(X80,0),0)</f>
        <v>0</v>
      </c>
      <c r="T754" s="289">
        <f>IF(X81&gt;0,ROUND(X81,2),0)</f>
        <v>0</v>
      </c>
      <c r="U754" s="286"/>
      <c r="X754" s="286"/>
      <c r="Y754" s="286"/>
      <c r="Z754" s="286">
        <f t="shared" si="22"/>
        <v>52782</v>
      </c>
    </row>
    <row r="755" spans="1:26" ht="12.65" customHeight="1" x14ac:dyDescent="0.35">
      <c r="A755" s="209" t="str">
        <f>RIGHT($C$84,3)&amp;"*"&amp;RIGHT($C$83,4)&amp;"*"&amp;Y$55&amp;"*"&amp;"A"</f>
        <v>TAL*106*7140*A</v>
      </c>
      <c r="B755" s="286">
        <f>ROUND(Y59,0)</f>
        <v>43086</v>
      </c>
      <c r="C755" s="289">
        <f>ROUND(Y60,2)</f>
        <v>16.73</v>
      </c>
      <c r="D755" s="286">
        <f>ROUND(Y61,0)</f>
        <v>1433074</v>
      </c>
      <c r="E755" s="286">
        <f>ROUND(Y62,0)</f>
        <v>301413</v>
      </c>
      <c r="F755" s="286">
        <f>ROUND(Y63,0)</f>
        <v>21892</v>
      </c>
      <c r="G755" s="286">
        <f>ROUND(Y64,0)</f>
        <v>65023</v>
      </c>
      <c r="H755" s="286">
        <f>ROUND(Y65,0)</f>
        <v>0</v>
      </c>
      <c r="I755" s="286">
        <f>ROUND(Y66,0)</f>
        <v>243874</v>
      </c>
      <c r="J755" s="286">
        <f>ROUND(Y67,0)</f>
        <v>37880</v>
      </c>
      <c r="K755" s="286">
        <f>ROUND(Y68,0)</f>
        <v>0</v>
      </c>
      <c r="L755" s="286">
        <f>ROUND(Y70,0)</f>
        <v>0</v>
      </c>
      <c r="M755" s="286">
        <f>ROUND(Y71,0)</f>
        <v>2103298</v>
      </c>
      <c r="N755" s="286">
        <f>ROUND(Y76,0)</f>
        <v>3965</v>
      </c>
      <c r="O755" s="286">
        <f>ROUND(Y74,0)</f>
        <v>11175950</v>
      </c>
      <c r="P755" s="286">
        <f>IF(Y77&gt;0,ROUND(Y77,0),0)</f>
        <v>0</v>
      </c>
      <c r="Q755" s="286">
        <f>IF(Y78&gt;0,ROUND(Y78,0),0)</f>
        <v>1855</v>
      </c>
      <c r="R755" s="286">
        <f>IF(Y79&gt;0,ROUND(Y79,0),0)</f>
        <v>24669</v>
      </c>
      <c r="S755" s="286">
        <f>IF(Y80&gt;0,ROUND(Y80,0),0)</f>
        <v>0</v>
      </c>
      <c r="T755" s="289">
        <f>IF(Y81&gt;0,ROUND(Y81,2),0)</f>
        <v>0</v>
      </c>
      <c r="U755" s="286"/>
      <c r="X755" s="286"/>
      <c r="Y755" s="286"/>
      <c r="Z755" s="286">
        <f t="shared" si="22"/>
        <v>272194</v>
      </c>
    </row>
    <row r="756" spans="1:26" ht="12.65" customHeight="1" x14ac:dyDescent="0.35">
      <c r="A756" s="209" t="str">
        <f>RIGHT($C$84,3)&amp;"*"&amp;RIGHT($C$83,4)&amp;"*"&amp;Z$55&amp;"*"&amp;"A"</f>
        <v>TAL*106*7150*A</v>
      </c>
      <c r="B756" s="286">
        <f>ROUND(Z59,0)</f>
        <v>0</v>
      </c>
      <c r="C756" s="289">
        <f>ROUND(Z60,2)</f>
        <v>0</v>
      </c>
      <c r="D756" s="286">
        <f>ROUND(Z61,0)</f>
        <v>0</v>
      </c>
      <c r="E756" s="286">
        <f>ROUND(Z62,0)</f>
        <v>0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>
        <f>ROUND(Z67,0)</f>
        <v>0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>
        <f t="shared" si="22"/>
        <v>331572</v>
      </c>
    </row>
    <row r="757" spans="1:26" ht="12.65" customHeight="1" x14ac:dyDescent="0.35">
      <c r="A757" s="209" t="str">
        <f>RIGHT($C$84,3)&amp;"*"&amp;RIGHT($C$83,4)&amp;"*"&amp;AA$55&amp;"*"&amp;"A"</f>
        <v>TAL*106*7160*A</v>
      </c>
      <c r="B757" s="286">
        <f>ROUND(AA59,0)</f>
        <v>3978</v>
      </c>
      <c r="C757" s="289">
        <f>ROUND(AA60,2)</f>
        <v>1.07</v>
      </c>
      <c r="D757" s="286">
        <f>ROUND(AA61,0)</f>
        <v>106472</v>
      </c>
      <c r="E757" s="286">
        <f>ROUND(AA62,0)</f>
        <v>22394</v>
      </c>
      <c r="F757" s="286">
        <f>ROUND(AA63,0)</f>
        <v>0</v>
      </c>
      <c r="G757" s="286">
        <f>ROUND(AA64,0)</f>
        <v>109888</v>
      </c>
      <c r="H757" s="286">
        <f>ROUND(AA65,0)</f>
        <v>0</v>
      </c>
      <c r="I757" s="286">
        <f>ROUND(AA66,0)</f>
        <v>22818</v>
      </c>
      <c r="J757" s="286">
        <f>ROUND(AA67,0)</f>
        <v>5340</v>
      </c>
      <c r="K757" s="286">
        <f>ROUND(AA68,0)</f>
        <v>0</v>
      </c>
      <c r="L757" s="286">
        <f>ROUND(AA70,0)</f>
        <v>0</v>
      </c>
      <c r="M757" s="286">
        <f>ROUND(AA71,0)</f>
        <v>266926</v>
      </c>
      <c r="N757" s="286">
        <f>ROUND(AA76,0)</f>
        <v>559</v>
      </c>
      <c r="O757" s="286">
        <f>ROUND(AA74,0)</f>
        <v>1009056</v>
      </c>
      <c r="P757" s="286">
        <f>IF(AA77&gt;0,ROUND(AA77,0),0)</f>
        <v>0</v>
      </c>
      <c r="Q757" s="286">
        <f>IF(AA78&gt;0,ROUND(AA78,0),0)</f>
        <v>262</v>
      </c>
      <c r="R757" s="286">
        <f>IF(AA79&gt;0,ROUND(AA79,0),0)</f>
        <v>0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>
        <f t="shared" si="22"/>
        <v>0</v>
      </c>
    </row>
    <row r="758" spans="1:26" ht="12.65" customHeight="1" x14ac:dyDescent="0.35">
      <c r="A758" s="209" t="str">
        <f>RIGHT($C$84,3)&amp;"*"&amp;RIGHT($C$83,4)&amp;"*"&amp;AB$55&amp;"*"&amp;"A"</f>
        <v>TAL*106*7170*A</v>
      </c>
      <c r="B758" s="286"/>
      <c r="C758" s="289">
        <f>ROUND(AB60,2)</f>
        <v>6.19</v>
      </c>
      <c r="D758" s="286">
        <f>ROUND(AB61,0)</f>
        <v>699147</v>
      </c>
      <c r="E758" s="286">
        <f>ROUND(AB62,0)</f>
        <v>147049</v>
      </c>
      <c r="F758" s="286">
        <f>ROUND(AB63,0)</f>
        <v>19623</v>
      </c>
      <c r="G758" s="286">
        <f>ROUND(AB64,0)</f>
        <v>998612</v>
      </c>
      <c r="H758" s="286">
        <f>ROUND(AB65,0)</f>
        <v>0</v>
      </c>
      <c r="I758" s="286">
        <f>ROUND(AB66,0)</f>
        <v>233636</v>
      </c>
      <c r="J758" s="286">
        <f>ROUND(AB67,0)</f>
        <v>9181</v>
      </c>
      <c r="K758" s="286">
        <f>ROUND(AB68,0)</f>
        <v>0</v>
      </c>
      <c r="L758" s="286">
        <f>ROUND(AB70,0)</f>
        <v>0</v>
      </c>
      <c r="M758" s="286">
        <f>ROUND(AB71,0)</f>
        <v>2111193</v>
      </c>
      <c r="N758" s="286">
        <f>ROUND(AB76,0)</f>
        <v>961</v>
      </c>
      <c r="O758" s="286">
        <f>ROUND(AB74,0)</f>
        <v>2759453</v>
      </c>
      <c r="P758" s="286">
        <f>IF(AB77&gt;0,ROUND(AB77,0),0)</f>
        <v>0</v>
      </c>
      <c r="Q758" s="286">
        <f>IF(AB78&gt;0,ROUND(AB78,0),0)</f>
        <v>450</v>
      </c>
      <c r="R758" s="286">
        <f>IF(AB79&gt;0,ROUND(AB79,0),0)</f>
        <v>159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>
        <f t="shared" si="22"/>
        <v>38111</v>
      </c>
    </row>
    <row r="759" spans="1:26" ht="12.65" customHeight="1" x14ac:dyDescent="0.35">
      <c r="A759" s="209" t="str">
        <f>RIGHT($C$84,3)&amp;"*"&amp;RIGHT($C$83,4)&amp;"*"&amp;AC$55&amp;"*"&amp;"A"</f>
        <v>TAL*106*7180*A</v>
      </c>
      <c r="B759" s="286">
        <f>ROUND(AC59,0)</f>
        <v>11950</v>
      </c>
      <c r="C759" s="289">
        <f>ROUND(AC60,2)</f>
        <v>6.61</v>
      </c>
      <c r="D759" s="286">
        <f>ROUND(AC61,0)</f>
        <v>532340</v>
      </c>
      <c r="E759" s="286">
        <f>ROUND(AC62,0)</f>
        <v>111965</v>
      </c>
      <c r="F759" s="286">
        <f>ROUND(AC63,0)</f>
        <v>0</v>
      </c>
      <c r="G759" s="286">
        <f>ROUND(AC64,0)</f>
        <v>90850</v>
      </c>
      <c r="H759" s="286">
        <f>ROUND(AC65,0)</f>
        <v>0</v>
      </c>
      <c r="I759" s="286">
        <f>ROUND(AC66,0)</f>
        <v>6051</v>
      </c>
      <c r="J759" s="286">
        <f>ROUND(AC67,0)</f>
        <v>8761</v>
      </c>
      <c r="K759" s="286">
        <f>ROUND(AC68,0)</f>
        <v>19552</v>
      </c>
      <c r="L759" s="286">
        <f>ROUND(AC70,0)</f>
        <v>0</v>
      </c>
      <c r="M759" s="286">
        <f>ROUND(AC71,0)</f>
        <v>769688</v>
      </c>
      <c r="N759" s="286">
        <f>ROUND(AC76,0)</f>
        <v>917</v>
      </c>
      <c r="O759" s="286">
        <f>ROUND(AC74,0)</f>
        <v>847886</v>
      </c>
      <c r="P759" s="286">
        <f>IF(AC77&gt;0,ROUND(AC77,0),0)</f>
        <v>0</v>
      </c>
      <c r="Q759" s="286">
        <f>IF(AC78&gt;0,ROUND(AC78,0),0)</f>
        <v>429</v>
      </c>
      <c r="R759" s="286">
        <f>IF(AC79&gt;0,ROUND(AC79,0),0)</f>
        <v>976</v>
      </c>
      <c r="S759" s="286">
        <f>IF(AC80&gt;0,ROUND(AC80,0),0)</f>
        <v>0</v>
      </c>
      <c r="T759" s="289">
        <f>IF(AC81&gt;0,ROUND(AC81,2),0)</f>
        <v>0</v>
      </c>
      <c r="U759" s="286"/>
      <c r="X759" s="286"/>
      <c r="Y759" s="286"/>
      <c r="Z759" s="286">
        <f t="shared" si="22"/>
        <v>261017</v>
      </c>
    </row>
    <row r="760" spans="1:26" ht="12.65" customHeight="1" x14ac:dyDescent="0.35">
      <c r="A760" s="209" t="str">
        <f>RIGHT($C$84,3)&amp;"*"&amp;RIGHT($C$83,4)&amp;"*"&amp;AD$55&amp;"*"&amp;"A"</f>
        <v>TAL*106*7190*A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>
        <f>ROUND(AD62,0)</f>
        <v>0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>
        <f>ROUND(AD67,0)</f>
        <v>0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>
        <f t="shared" si="22"/>
        <v>113422</v>
      </c>
    </row>
    <row r="761" spans="1:26" ht="12.65" customHeight="1" x14ac:dyDescent="0.35">
      <c r="A761" s="209" t="str">
        <f>RIGHT($C$84,3)&amp;"*"&amp;RIGHT($C$83,4)&amp;"*"&amp;AE$55&amp;"*"&amp;"A"</f>
        <v>TAL*106*7200*A</v>
      </c>
      <c r="B761" s="286">
        <f>ROUND(AE59,0)</f>
        <v>3167</v>
      </c>
      <c r="C761" s="289">
        <f>ROUND(AE60,2)</f>
        <v>1.2</v>
      </c>
      <c r="D761" s="286">
        <f>ROUND(AE61,0)</f>
        <v>109464</v>
      </c>
      <c r="E761" s="286">
        <f>ROUND(AE62,0)</f>
        <v>23023</v>
      </c>
      <c r="F761" s="286">
        <f>ROUND(AE63,0)</f>
        <v>0</v>
      </c>
      <c r="G761" s="286">
        <f>ROUND(AE64,0)</f>
        <v>1719</v>
      </c>
      <c r="H761" s="286">
        <f>ROUND(AE65,0)</f>
        <v>0</v>
      </c>
      <c r="I761" s="286">
        <f>ROUND(AE66,0)</f>
        <v>0</v>
      </c>
      <c r="J761" s="286">
        <f>ROUND(AE67,0)</f>
        <v>17445</v>
      </c>
      <c r="K761" s="286">
        <f>ROUND(AE68,0)</f>
        <v>0</v>
      </c>
      <c r="L761" s="286">
        <f>ROUND(AE70,0)</f>
        <v>0</v>
      </c>
      <c r="M761" s="286">
        <f>ROUND(AE71,0)</f>
        <v>151735</v>
      </c>
      <c r="N761" s="286">
        <f>ROUND(AE76,0)</f>
        <v>1826</v>
      </c>
      <c r="O761" s="286">
        <f>ROUND(AE74,0)</f>
        <v>288472</v>
      </c>
      <c r="P761" s="286">
        <f>IF(AE77&gt;0,ROUND(AE77,0),0)</f>
        <v>0</v>
      </c>
      <c r="Q761" s="286">
        <f>IF(AE78&gt;0,ROUND(AE78,0),0)</f>
        <v>854</v>
      </c>
      <c r="R761" s="286">
        <f>IF(AE79&gt;0,ROUND(AE79,0),0)</f>
        <v>194</v>
      </c>
      <c r="S761" s="286">
        <f>IF(AE80&gt;0,ROUND(AE80,0),0)</f>
        <v>0</v>
      </c>
      <c r="T761" s="289">
        <f>IF(AE81&gt;0,ROUND(AE81,2),0)</f>
        <v>0</v>
      </c>
      <c r="U761" s="286"/>
      <c r="X761" s="286"/>
      <c r="Y761" s="286"/>
      <c r="Z761" s="286">
        <f t="shared" si="22"/>
        <v>0</v>
      </c>
    </row>
    <row r="762" spans="1:26" ht="12.65" customHeight="1" x14ac:dyDescent="0.35">
      <c r="A762" s="209" t="str">
        <f>RIGHT($C$84,3)&amp;"*"&amp;RIGHT($C$83,4)&amp;"*"&amp;AF$55&amp;"*"&amp;"A"</f>
        <v>TAL*106*7220*A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>
        <f>ROUND(AF62,0)</f>
        <v>0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>
        <f>ROUND(AF67,0)</f>
        <v>0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>
        <f t="shared" si="22"/>
        <v>23434</v>
      </c>
    </row>
    <row r="763" spans="1:26" ht="12.65" customHeight="1" x14ac:dyDescent="0.35">
      <c r="A763" s="209" t="str">
        <f>RIGHT($C$84,3)&amp;"*"&amp;RIGHT($C$83,4)&amp;"*"&amp;AG$55&amp;"*"&amp;"A"</f>
        <v>TAL*106*7230*A</v>
      </c>
      <c r="B763" s="286">
        <f>ROUND(AG59,0)</f>
        <v>19779</v>
      </c>
      <c r="C763" s="289">
        <f>ROUND(AG60,2)</f>
        <v>31.1</v>
      </c>
      <c r="D763" s="286">
        <f>ROUND(AG61,0)</f>
        <v>2988003</v>
      </c>
      <c r="E763" s="286">
        <f>ROUND(AG62,0)</f>
        <v>628456</v>
      </c>
      <c r="F763" s="286">
        <f>ROUND(AG63,0)</f>
        <v>248269</v>
      </c>
      <c r="G763" s="286">
        <f>ROUND(AG64,0)</f>
        <v>368545</v>
      </c>
      <c r="H763" s="286">
        <f>ROUND(AG65,0)</f>
        <v>0</v>
      </c>
      <c r="I763" s="286">
        <f>ROUND(AG66,0)</f>
        <v>100874</v>
      </c>
      <c r="J763" s="286">
        <f>ROUND(AG67,0)</f>
        <v>86173</v>
      </c>
      <c r="K763" s="286">
        <f>ROUND(AG68,0)</f>
        <v>0</v>
      </c>
      <c r="L763" s="286">
        <f>ROUND(AG70,0)</f>
        <v>0</v>
      </c>
      <c r="M763" s="286">
        <f>ROUND(AG71,0)</f>
        <v>4431215</v>
      </c>
      <c r="N763" s="286">
        <f>ROUND(AG76,0)</f>
        <v>9020</v>
      </c>
      <c r="O763" s="286">
        <f>ROUND(AG74,0)</f>
        <v>38866528</v>
      </c>
      <c r="P763" s="286">
        <f>IF(AG77&gt;0,ROUND(AG77,0),0)</f>
        <v>16863</v>
      </c>
      <c r="Q763" s="286">
        <f>IF(AG78&gt;0,ROUND(AG78,0),0)</f>
        <v>4220</v>
      </c>
      <c r="R763" s="286">
        <f>IF(AG79&gt;0,ROUND(AG79,0),0)</f>
        <v>78347</v>
      </c>
      <c r="S763" s="286">
        <f>IF(AG80&gt;0,ROUND(AG80,0),0)</f>
        <v>22</v>
      </c>
      <c r="T763" s="289">
        <f>IF(AG81&gt;0,ROUND(AG81,2),0)</f>
        <v>0</v>
      </c>
      <c r="U763" s="286"/>
      <c r="X763" s="286"/>
      <c r="Y763" s="286"/>
      <c r="Z763" s="286">
        <f t="shared" si="22"/>
        <v>0</v>
      </c>
    </row>
    <row r="764" spans="1:26" ht="12.65" customHeight="1" x14ac:dyDescent="0.35">
      <c r="A764" s="209" t="str">
        <f>RIGHT($C$84,3)&amp;"*"&amp;RIGHT($C$83,4)&amp;"*"&amp;AH$55&amp;"*"&amp;"A"</f>
        <v>TAL*106*7240*A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>
        <f>ROUND(AH62,0)</f>
        <v>0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>
        <f>ROUND(AH67,0)</f>
        <v>0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>
        <f t="shared" si="22"/>
        <v>1835606</v>
      </c>
    </row>
    <row r="765" spans="1:26" ht="12.65" customHeight="1" x14ac:dyDescent="0.35">
      <c r="A765" s="209" t="str">
        <f>RIGHT($C$84,3)&amp;"*"&amp;RIGHT($C$83,4)&amp;"*"&amp;AI$55&amp;"*"&amp;"A"</f>
        <v>TAL*106*7250*A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>
        <f>ROUND(AI62,0)</f>
        <v>0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>
        <f>ROUND(AI67,0)</f>
        <v>0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>
        <f t="shared" si="22"/>
        <v>0</v>
      </c>
    </row>
    <row r="766" spans="1:26" ht="12.65" customHeight="1" x14ac:dyDescent="0.35">
      <c r="A766" s="209" t="str">
        <f>RIGHT($C$84,3)&amp;"*"&amp;RIGHT($C$83,4)&amp;"*"&amp;AJ$55&amp;"*"&amp;"A"</f>
        <v>TAL*106*7260*A</v>
      </c>
      <c r="B766" s="286">
        <f>ROUND(AJ59,0)</f>
        <v>198</v>
      </c>
      <c r="C766" s="289">
        <f>ROUND(AJ60,2)</f>
        <v>0.16</v>
      </c>
      <c r="D766" s="286">
        <f>ROUND(AJ61,0)</f>
        <v>14211</v>
      </c>
      <c r="E766" s="286">
        <f>ROUND(AJ62,0)</f>
        <v>2989</v>
      </c>
      <c r="F766" s="286">
        <f>ROUND(AJ63,0)</f>
        <v>-300</v>
      </c>
      <c r="G766" s="286">
        <f>ROUND(AJ64,0)</f>
        <v>436005</v>
      </c>
      <c r="H766" s="286">
        <f>ROUND(AJ65,0)</f>
        <v>0</v>
      </c>
      <c r="I766" s="286">
        <f>ROUND(AJ66,0)</f>
        <v>587774</v>
      </c>
      <c r="J766" s="286">
        <f>ROUND(AJ67,0)</f>
        <v>2064</v>
      </c>
      <c r="K766" s="286">
        <f>ROUND(AJ68,0)</f>
        <v>144001</v>
      </c>
      <c r="L766" s="286">
        <f>ROUND(AJ70,0)</f>
        <v>0</v>
      </c>
      <c r="M766" s="286">
        <f>ROUND(AJ71,0)</f>
        <v>1186900</v>
      </c>
      <c r="N766" s="286">
        <f>ROUND(AJ76,0)</f>
        <v>216</v>
      </c>
      <c r="O766" s="286">
        <f>ROUND(AJ74,0)</f>
        <v>6484727</v>
      </c>
      <c r="P766" s="286">
        <f>IF(AJ77&gt;0,ROUND(AJ77,0),0)</f>
        <v>0</v>
      </c>
      <c r="Q766" s="286">
        <f>IF(AJ78&gt;0,ROUND(AJ78,0),0)</f>
        <v>101</v>
      </c>
      <c r="R766" s="286">
        <f>IF(AJ79&gt;0,ROUND(AJ79,0),0)</f>
        <v>0</v>
      </c>
      <c r="S766" s="286">
        <f>IF(AJ80&gt;0,ROUND(AJ80,0),0)</f>
        <v>0</v>
      </c>
      <c r="T766" s="289">
        <f>IF(AJ81&gt;0,ROUND(AJ81,2),0)</f>
        <v>0</v>
      </c>
      <c r="U766" s="286"/>
      <c r="X766" s="286"/>
      <c r="Y766" s="286"/>
      <c r="Z766" s="286">
        <f t="shared" si="22"/>
        <v>0</v>
      </c>
    </row>
    <row r="767" spans="1:26" ht="12.65" customHeight="1" x14ac:dyDescent="0.35">
      <c r="A767" s="209" t="str">
        <f>RIGHT($C$84,3)&amp;"*"&amp;RIGHT($C$83,4)&amp;"*"&amp;AK$55&amp;"*"&amp;"A"</f>
        <v>TAL*106*7310*A</v>
      </c>
      <c r="B767" s="286">
        <f>ROUND(AK59,0)</f>
        <v>0</v>
      </c>
      <c r="C767" s="289">
        <f>ROUND(AK60,2)</f>
        <v>0</v>
      </c>
      <c r="D767" s="286">
        <f>ROUND(AK61,0)</f>
        <v>0</v>
      </c>
      <c r="E767" s="286">
        <f>ROUND(AK62,0)</f>
        <v>0</v>
      </c>
      <c r="F767" s="286">
        <f>ROUND(AK63,0)</f>
        <v>0</v>
      </c>
      <c r="G767" s="286">
        <f>ROUND(AK64,0)</f>
        <v>0</v>
      </c>
      <c r="H767" s="286">
        <f>ROUND(AK65,0)</f>
        <v>0</v>
      </c>
      <c r="I767" s="286">
        <f>ROUND(AK66,0)</f>
        <v>0</v>
      </c>
      <c r="J767" s="286">
        <f>ROUND(AK67,0)</f>
        <v>0</v>
      </c>
      <c r="K767" s="286">
        <f>ROUND(AK68,0)</f>
        <v>0</v>
      </c>
      <c r="L767" s="286">
        <f>ROUND(AK70,0)</f>
        <v>0</v>
      </c>
      <c r="M767" s="286">
        <f>ROUND(AK71,0)</f>
        <v>0</v>
      </c>
      <c r="N767" s="286">
        <f>ROUND(AK76,0)</f>
        <v>0</v>
      </c>
      <c r="O767" s="286">
        <f>ROUND(AK74,0)</f>
        <v>0</v>
      </c>
      <c r="P767" s="286">
        <f>IF(AK77&gt;0,ROUND(AK77,0),0)</f>
        <v>0</v>
      </c>
      <c r="Q767" s="286">
        <f>IF(AK78&gt;0,ROUND(AK78,0),0)</f>
        <v>0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>
        <f t="shared" si="22"/>
        <v>171432</v>
      </c>
    </row>
    <row r="768" spans="1:26" ht="12.65" customHeight="1" x14ac:dyDescent="0.35">
      <c r="A768" s="209" t="str">
        <f>RIGHT($C$84,3)&amp;"*"&amp;RIGHT($C$83,4)&amp;"*"&amp;AL$55&amp;"*"&amp;"A"</f>
        <v>TAL*106*7320*A</v>
      </c>
      <c r="B768" s="286">
        <f>ROUND(AL59,0)</f>
        <v>0</v>
      </c>
      <c r="C768" s="289">
        <f>ROUND(AL60,2)</f>
        <v>0.11</v>
      </c>
      <c r="D768" s="286">
        <f>ROUND(AL61,0)</f>
        <v>10337</v>
      </c>
      <c r="E768" s="286">
        <f>ROUND(AL62,0)</f>
        <v>2174</v>
      </c>
      <c r="F768" s="286">
        <f>ROUND(AL63,0)</f>
        <v>0</v>
      </c>
      <c r="G768" s="286">
        <f>ROUND(AL64,0)</f>
        <v>57</v>
      </c>
      <c r="H768" s="286">
        <f>ROUND(AL65,0)</f>
        <v>0</v>
      </c>
      <c r="I768" s="286">
        <f>ROUND(AL66,0)</f>
        <v>0</v>
      </c>
      <c r="J768" s="286">
        <f>ROUND(AL67,0)</f>
        <v>0</v>
      </c>
      <c r="K768" s="286">
        <f>ROUND(AL68,0)</f>
        <v>0</v>
      </c>
      <c r="L768" s="286">
        <f>ROUND(AL70,0)</f>
        <v>0</v>
      </c>
      <c r="M768" s="286">
        <f>ROUND(AL71,0)</f>
        <v>12568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>
        <f t="shared" si="22"/>
        <v>0</v>
      </c>
    </row>
    <row r="769" spans="1:26" ht="12.65" customHeight="1" x14ac:dyDescent="0.35">
      <c r="A769" s="209" t="str">
        <f>RIGHT($C$84,3)&amp;"*"&amp;RIGHT($C$83,4)&amp;"*"&amp;AM$55&amp;"*"&amp;"A"</f>
        <v>TAL*106*7330*A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>
        <f>ROUND(AM62,0)</f>
        <v>0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>
        <f>ROUND(AM67,0)</f>
        <v>0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>
        <f t="shared" si="22"/>
        <v>952</v>
      </c>
    </row>
    <row r="770" spans="1:26" ht="12.65" customHeight="1" x14ac:dyDescent="0.35">
      <c r="A770" s="209" t="str">
        <f>RIGHT($C$84,3)&amp;"*"&amp;RIGHT($C$83,4)&amp;"*"&amp;AN$55&amp;"*"&amp;"A"</f>
        <v>TAL*106*7340*A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>
        <f>ROUND(AN62,0)</f>
        <v>0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>
        <f>ROUND(AN67,0)</f>
        <v>0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>
        <f t="shared" si="22"/>
        <v>0</v>
      </c>
    </row>
    <row r="771" spans="1:26" ht="12.65" customHeight="1" x14ac:dyDescent="0.35">
      <c r="A771" s="209" t="str">
        <f>RIGHT($C$84,3)&amp;"*"&amp;RIGHT($C$83,4)&amp;"*"&amp;AO$55&amp;"*"&amp;"A"</f>
        <v>TAL*106*7350*A</v>
      </c>
      <c r="B771" s="286">
        <f>ROUND(AO59,0)</f>
        <v>1875</v>
      </c>
      <c r="C771" s="289">
        <f>ROUND(AO60,2)</f>
        <v>2.65</v>
      </c>
      <c r="D771" s="286">
        <f>ROUND(AO61,0)</f>
        <v>210033</v>
      </c>
      <c r="E771" s="286">
        <f>ROUND(AO62,0)</f>
        <v>44175</v>
      </c>
      <c r="F771" s="286">
        <f>ROUND(AO63,0)</f>
        <v>0</v>
      </c>
      <c r="G771" s="286">
        <f>ROUND(AO64,0)</f>
        <v>42423</v>
      </c>
      <c r="H771" s="286">
        <f>ROUND(AO65,0)</f>
        <v>0</v>
      </c>
      <c r="I771" s="286">
        <f>ROUND(AO66,0)</f>
        <v>0</v>
      </c>
      <c r="J771" s="286">
        <f>ROUND(AO67,0)</f>
        <v>18849</v>
      </c>
      <c r="K771" s="286">
        <f>ROUND(AO68,0)</f>
        <v>0</v>
      </c>
      <c r="L771" s="286">
        <f>ROUND(AO70,0)</f>
        <v>0</v>
      </c>
      <c r="M771" s="286">
        <f>ROUND(AO71,0)</f>
        <v>315480</v>
      </c>
      <c r="N771" s="286">
        <f>ROUND(AO76,0)</f>
        <v>1973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923</v>
      </c>
      <c r="R771" s="286">
        <f>IF(AO79&gt;0,ROUND(AO79,0),0)</f>
        <v>14355</v>
      </c>
      <c r="S771" s="286">
        <f>IF(AO80&gt;0,ROUND(AO80,0),0)</f>
        <v>1</v>
      </c>
      <c r="T771" s="289">
        <f>IF(AO81&gt;0,ROUND(AO81,2),0)</f>
        <v>0</v>
      </c>
      <c r="U771" s="286"/>
      <c r="X771" s="286"/>
      <c r="Y771" s="286"/>
      <c r="Z771" s="286">
        <f t="shared" si="22"/>
        <v>0</v>
      </c>
    </row>
    <row r="772" spans="1:26" ht="12.65" customHeight="1" x14ac:dyDescent="0.35">
      <c r="A772" s="209" t="str">
        <f>RIGHT($C$84,3)&amp;"*"&amp;RIGHT($C$83,4)&amp;"*"&amp;AP$55&amp;"*"&amp;"A"</f>
        <v>TAL*106*7380*A</v>
      </c>
      <c r="B772" s="286">
        <f>ROUND(AP59,0)</f>
        <v>25941</v>
      </c>
      <c r="C772" s="289">
        <f>ROUND(AP60,2)</f>
        <v>30.32</v>
      </c>
      <c r="D772" s="286">
        <f>ROUND(AP61,0)</f>
        <v>4802464</v>
      </c>
      <c r="E772" s="286">
        <f>ROUND(AP62,0)</f>
        <v>1010085</v>
      </c>
      <c r="F772" s="286">
        <f>ROUND(AP63,0)</f>
        <v>1053724</v>
      </c>
      <c r="G772" s="286">
        <f>ROUND(AP64,0)</f>
        <v>428791</v>
      </c>
      <c r="H772" s="286">
        <f>ROUND(AP65,0)</f>
        <v>48381</v>
      </c>
      <c r="I772" s="286">
        <f>ROUND(AP66,0)</f>
        <v>207414</v>
      </c>
      <c r="J772" s="286">
        <f>ROUND(AP67,0)</f>
        <v>0</v>
      </c>
      <c r="K772" s="286">
        <f>ROUND(AP68,0)</f>
        <v>449536</v>
      </c>
      <c r="L772" s="286">
        <f>ROUND(AP70,0)</f>
        <v>0</v>
      </c>
      <c r="M772" s="286">
        <f>ROUND(AP71,0)</f>
        <v>8079207</v>
      </c>
      <c r="N772" s="286">
        <f>ROUND(AP76,0)</f>
        <v>0</v>
      </c>
      <c r="O772" s="286">
        <f>ROUND(AP74,0)</f>
        <v>9615409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656</v>
      </c>
      <c r="S772" s="286">
        <f>IF(AP80&gt;0,ROUND(AP80,0),0)</f>
        <v>3</v>
      </c>
      <c r="T772" s="289">
        <f>IF(AP81&gt;0,ROUND(AP81,2),0)</f>
        <v>0</v>
      </c>
      <c r="U772" s="286"/>
      <c r="X772" s="286"/>
      <c r="Y772" s="286"/>
      <c r="Z772" s="286">
        <f t="shared" si="22"/>
        <v>63462</v>
      </c>
    </row>
    <row r="773" spans="1:26" ht="12.65" customHeight="1" x14ac:dyDescent="0.35">
      <c r="A773" s="209" t="str">
        <f>RIGHT($C$84,3)&amp;"*"&amp;RIGHT($C$83,4)&amp;"*"&amp;AQ$55&amp;"*"&amp;"A"</f>
        <v>TAL*106*7390*A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>
        <f>ROUND(AQ62,0)</f>
        <v>0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>
        <f>ROUND(AQ67,0)</f>
        <v>0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>
        <f t="shared" si="22"/>
        <v>772960</v>
      </c>
    </row>
    <row r="774" spans="1:26" ht="12.65" customHeight="1" x14ac:dyDescent="0.35">
      <c r="A774" s="209" t="str">
        <f>RIGHT($C$84,3)&amp;"*"&amp;RIGHT($C$83,4)&amp;"*"&amp;AR$55&amp;"*"&amp;"A"</f>
        <v>TAL*106*7400*A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>
        <f>ROUND(AR62,0)</f>
        <v>0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>
        <f>ROUND(AR67,0)</f>
        <v>0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>
        <f t="shared" si="22"/>
        <v>0</v>
      </c>
    </row>
    <row r="775" spans="1:26" ht="12.65" customHeight="1" x14ac:dyDescent="0.35">
      <c r="A775" s="209" t="str">
        <f>RIGHT($C$84,3)&amp;"*"&amp;RIGHT($C$83,4)&amp;"*"&amp;AS$55&amp;"*"&amp;"A"</f>
        <v>TAL*106*7410*A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>
        <f>ROUND(AS62,0)</f>
        <v>0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>
        <f>ROUND(AS67,0)</f>
        <v>0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>
        <f t="shared" si="22"/>
        <v>0</v>
      </c>
    </row>
    <row r="776" spans="1:26" ht="12.65" customHeight="1" x14ac:dyDescent="0.35">
      <c r="A776" s="209" t="str">
        <f>RIGHT($C$84,3)&amp;"*"&amp;RIGHT($C$83,4)&amp;"*"&amp;AT$55&amp;"*"&amp;"A"</f>
        <v>TAL*106*7420*A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>
        <f>ROUND(AT62,0)</f>
        <v>0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>
        <f>ROUND(AT67,0)</f>
        <v>0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>
        <f t="shared" si="22"/>
        <v>0</v>
      </c>
    </row>
    <row r="777" spans="1:26" ht="12.65" customHeight="1" x14ac:dyDescent="0.35">
      <c r="A777" s="209" t="str">
        <f>RIGHT($C$84,3)&amp;"*"&amp;RIGHT($C$83,4)&amp;"*"&amp;AU$55&amp;"*"&amp;"A"</f>
        <v>TAL*106*7430*A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>
        <f>ROUND(AU62,0)</f>
        <v>0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>
        <f>ROUND(AU67,0)</f>
        <v>0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>
        <f t="shared" si="22"/>
        <v>0</v>
      </c>
    </row>
    <row r="778" spans="1:26" ht="12.65" customHeight="1" x14ac:dyDescent="0.35">
      <c r="A778" s="209" t="str">
        <f>RIGHT($C$84,3)&amp;"*"&amp;RIGHT($C$83,4)&amp;"*"&amp;AV$55&amp;"*"&amp;"A"</f>
        <v>TAL*106*7490*A</v>
      </c>
      <c r="B778" s="286"/>
      <c r="C778" s="289">
        <f>ROUND(AV60,2)</f>
        <v>0</v>
      </c>
      <c r="D778" s="286">
        <f>ROUND(AV61,0)</f>
        <v>0</v>
      </c>
      <c r="E778" s="286">
        <f>ROUND(AV62,0)</f>
        <v>0</v>
      </c>
      <c r="F778" s="286">
        <f>ROUND(AV63,0)</f>
        <v>0</v>
      </c>
      <c r="G778" s="286">
        <f>ROUND(AV64,0)</f>
        <v>0</v>
      </c>
      <c r="H778" s="286">
        <f>ROUND(AV65,0)</f>
        <v>0</v>
      </c>
      <c r="I778" s="286">
        <f>ROUND(AV66,0)</f>
        <v>0</v>
      </c>
      <c r="J778" s="286">
        <f>ROUND(AV67,0)</f>
        <v>908</v>
      </c>
      <c r="K778" s="286">
        <f>ROUND(AV68,0)</f>
        <v>0</v>
      </c>
      <c r="L778" s="286">
        <f>ROUND(AV70,0)</f>
        <v>0</v>
      </c>
      <c r="M778" s="286">
        <f>ROUND(AV71,0)</f>
        <v>908</v>
      </c>
      <c r="N778" s="286">
        <f>ROUND(AV76,0)</f>
        <v>95</v>
      </c>
      <c r="O778" s="286">
        <f>ROUND(AV74,0)</f>
        <v>0</v>
      </c>
      <c r="P778" s="286">
        <f>IF(AV77&gt;0,ROUND(AV77,0),0)</f>
        <v>0</v>
      </c>
      <c r="Q778" s="286">
        <f>IF(AV78&gt;0,ROUND(AV78,0),0)</f>
        <v>44</v>
      </c>
      <c r="R778" s="286">
        <f>IF(AV79&gt;0,ROUND(AV79,0),0)</f>
        <v>0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>
        <f t="shared" si="22"/>
        <v>0</v>
      </c>
    </row>
    <row r="779" spans="1:26" ht="12.65" customHeight="1" x14ac:dyDescent="0.35">
      <c r="A779" s="209" t="str">
        <f>RIGHT($C$84,3)&amp;"*"&amp;RIGHT($C$83,4)&amp;"*"&amp;AW$55&amp;"*"&amp;"A"</f>
        <v>TAL*106*8200*A</v>
      </c>
      <c r="B779" s="286"/>
      <c r="C779" s="289">
        <f>ROUND(AW60,2)</f>
        <v>0</v>
      </c>
      <c r="D779" s="286">
        <f>ROUND(AW61,0)</f>
        <v>0</v>
      </c>
      <c r="E779" s="286">
        <f>ROUND(AW62,0)</f>
        <v>0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>
        <f>ROUND(AW67,0)</f>
        <v>0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5">
      <c r="A780" s="209" t="str">
        <f>RIGHT($C$84,3)&amp;"*"&amp;RIGHT($C$83,4)&amp;"*"&amp;AX$55&amp;"*"&amp;"A"</f>
        <v>TAL*106*8310*A</v>
      </c>
      <c r="B780" s="286"/>
      <c r="C780" s="289">
        <f>ROUND(AX60,2)</f>
        <v>0</v>
      </c>
      <c r="D780" s="286">
        <f>ROUND(AX61,0)</f>
        <v>0</v>
      </c>
      <c r="E780" s="286">
        <f>ROUND(AX62,0)</f>
        <v>0</v>
      </c>
      <c r="F780" s="286">
        <f>ROUND(AX63,0)</f>
        <v>0</v>
      </c>
      <c r="G780" s="286">
        <f>ROUND(AX64,0)</f>
        <v>588</v>
      </c>
      <c r="H780" s="286">
        <f>ROUND(AX65,0)</f>
        <v>0</v>
      </c>
      <c r="I780" s="286">
        <f>ROUND(AX66,0)</f>
        <v>18790</v>
      </c>
      <c r="J780" s="286">
        <f>ROUND(AX67,0)</f>
        <v>0</v>
      </c>
      <c r="K780" s="286">
        <f>ROUND(AX68,0)</f>
        <v>33227</v>
      </c>
      <c r="L780" s="286">
        <f>ROUND(AX70,0)</f>
        <v>0</v>
      </c>
      <c r="M780" s="286">
        <f>ROUND(AX71,0)</f>
        <v>52605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RIGHT($C$84,3)&amp;"*"&amp;RIGHT($C$83,4)&amp;"*"&amp;AY$55&amp;"*"&amp;"A"</f>
        <v>TAL*106*8320*A</v>
      </c>
      <c r="B781" s="286">
        <f>ROUND(AY59,0)</f>
        <v>96960</v>
      </c>
      <c r="C781" s="289">
        <f>ROUND(AY60,2)</f>
        <v>13.19</v>
      </c>
      <c r="D781" s="286">
        <f>ROUND(AY61,0)</f>
        <v>562138</v>
      </c>
      <c r="E781" s="286">
        <f>ROUND(AY62,0)</f>
        <v>118232</v>
      </c>
      <c r="F781" s="286">
        <f>ROUND(AY63,0)</f>
        <v>0</v>
      </c>
      <c r="G781" s="286">
        <f>ROUND(AY64,0)</f>
        <v>256387</v>
      </c>
      <c r="H781" s="286">
        <f>ROUND(AY65,0)</f>
        <v>0</v>
      </c>
      <c r="I781" s="286">
        <f>ROUND(AY66,0)</f>
        <v>92598</v>
      </c>
      <c r="J781" s="286">
        <f>ROUND(AY67,0)</f>
        <v>46229</v>
      </c>
      <c r="K781" s="286">
        <f>ROUND(AY68,0)</f>
        <v>0</v>
      </c>
      <c r="L781" s="286">
        <f>ROUND(AY70,0)</f>
        <v>0</v>
      </c>
      <c r="M781" s="286">
        <f>ROUND(AY71,0)</f>
        <v>1079283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RIGHT($C$84,3)&amp;"*"&amp;RIGHT($C$83,4)&amp;"*"&amp;AZ$55&amp;"*"&amp;"A"</f>
        <v>TAL*106*8330*A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>
        <f>ROUND(AZ62,0)</f>
        <v>0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>
        <f>ROUND(AZ67,0)</f>
        <v>0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RIGHT($C$84,3)&amp;"*"&amp;RIGHT($C$83,4)&amp;"*"&amp;BA$55&amp;"*"&amp;"A"</f>
        <v>TAL*106*8350*A</v>
      </c>
      <c r="B783" s="286">
        <f>ROUND(BA59,0)</f>
        <v>0</v>
      </c>
      <c r="C783" s="289">
        <f>ROUND(BA60,2)</f>
        <v>1.02</v>
      </c>
      <c r="D783" s="286">
        <f>ROUND(BA61,0)</f>
        <v>36706</v>
      </c>
      <c r="E783" s="286">
        <f>ROUND(BA62,0)</f>
        <v>7720</v>
      </c>
      <c r="F783" s="286">
        <f>ROUND(BA63,0)</f>
        <v>0</v>
      </c>
      <c r="G783" s="286">
        <f>ROUND(BA64,0)</f>
        <v>1375</v>
      </c>
      <c r="H783" s="286">
        <f>ROUND(BA65,0)</f>
        <v>0</v>
      </c>
      <c r="I783" s="286">
        <f>ROUND(BA66,0)</f>
        <v>155439</v>
      </c>
      <c r="J783" s="286">
        <f>ROUND(BA67,0)</f>
        <v>3544</v>
      </c>
      <c r="K783" s="286">
        <f>ROUND(BA68,0)</f>
        <v>0</v>
      </c>
      <c r="L783" s="286">
        <f>ROUND(BA70,0)</f>
        <v>0</v>
      </c>
      <c r="M783" s="286">
        <f>ROUND(BA71,0)</f>
        <v>204784</v>
      </c>
      <c r="N783" s="286"/>
      <c r="O783" s="286"/>
      <c r="P783" s="286">
        <f>IF(BA77&gt;0,ROUND(BA77,0),0)</f>
        <v>0</v>
      </c>
      <c r="Q783" s="286">
        <f>IF(BA78&gt;0,ROUND(BA78,0),0)</f>
        <v>174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RIGHT($C$84,3)&amp;"*"&amp;RIGHT($C$83,4)&amp;"*"&amp;BB$55&amp;"*"&amp;"A"</f>
        <v>TAL*106*8360*A</v>
      </c>
      <c r="B784" s="286"/>
      <c r="C784" s="289">
        <f>ROUND(BB60,2)</f>
        <v>0</v>
      </c>
      <c r="D784" s="286">
        <f>ROUND(BB61,0)</f>
        <v>0</v>
      </c>
      <c r="E784" s="286">
        <f>ROUND(BB62,0)</f>
        <v>0</v>
      </c>
      <c r="F784" s="286">
        <f>ROUND(BB63,0)</f>
        <v>0</v>
      </c>
      <c r="G784" s="286">
        <f>ROUND(BB64,0)</f>
        <v>0</v>
      </c>
      <c r="H784" s="286">
        <f>ROUND(BB65,0)</f>
        <v>0</v>
      </c>
      <c r="I784" s="286">
        <f>ROUND(BB66,0)</f>
        <v>0</v>
      </c>
      <c r="J784" s="286">
        <f>ROUND(BB67,0)</f>
        <v>0</v>
      </c>
      <c r="K784" s="286">
        <f>ROUND(BB68,0)</f>
        <v>0</v>
      </c>
      <c r="L784" s="286">
        <f>ROUND(BB70,0)</f>
        <v>0</v>
      </c>
      <c r="M784" s="286">
        <f>ROUND(BB71,0)</f>
        <v>0</v>
      </c>
      <c r="N784" s="286"/>
      <c r="O784" s="286"/>
      <c r="P784" s="286">
        <f>IF(BB77&gt;0,ROUND(BB77,0),0)</f>
        <v>0</v>
      </c>
      <c r="Q784" s="286">
        <f>IF(BB78&gt;0,ROUND(BB78,0),0)</f>
        <v>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RIGHT($C$84,3)&amp;"*"&amp;RIGHT($C$83,4)&amp;"*"&amp;BC$55&amp;"*"&amp;"A"</f>
        <v>TAL*106*8370*A</v>
      </c>
      <c r="B785" s="286"/>
      <c r="C785" s="289">
        <f>ROUND(BC60,2)</f>
        <v>0</v>
      </c>
      <c r="D785" s="286">
        <f>ROUND(BC61,0)</f>
        <v>0</v>
      </c>
      <c r="E785" s="286">
        <f>ROUND(BC62,0)</f>
        <v>0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3859</v>
      </c>
      <c r="J785" s="286">
        <f>ROUND(BC67,0)</f>
        <v>0</v>
      </c>
      <c r="K785" s="286">
        <f>ROUND(BC68,0)</f>
        <v>0</v>
      </c>
      <c r="L785" s="286">
        <f>ROUND(BC70,0)</f>
        <v>0</v>
      </c>
      <c r="M785" s="286">
        <f>ROUND(BC71,0)</f>
        <v>3859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RIGHT($C$84,3)&amp;"*"&amp;RIGHT($C$83,4)&amp;"*"&amp;BD$55&amp;"*"&amp;"A"</f>
        <v>TAL*106*8420*A</v>
      </c>
      <c r="B786" s="286"/>
      <c r="C786" s="289">
        <f>ROUND(BD60,2)</f>
        <v>4.3499999999999996</v>
      </c>
      <c r="D786" s="286">
        <f>ROUND(BD61,0)</f>
        <v>183971</v>
      </c>
      <c r="E786" s="286">
        <f>ROUND(BD62,0)</f>
        <v>38694</v>
      </c>
      <c r="F786" s="286">
        <f>ROUND(BD63,0)</f>
        <v>0</v>
      </c>
      <c r="G786" s="286">
        <f>ROUND(BD64,0)</f>
        <v>-22212</v>
      </c>
      <c r="H786" s="286">
        <f>ROUND(BD65,0)</f>
        <v>0</v>
      </c>
      <c r="I786" s="286">
        <f>ROUND(BD66,0)</f>
        <v>0</v>
      </c>
      <c r="J786" s="286">
        <f>ROUND(BD67,0)</f>
        <v>15333</v>
      </c>
      <c r="K786" s="286">
        <f>ROUND(BD68,0)</f>
        <v>0</v>
      </c>
      <c r="L786" s="286">
        <f>ROUND(BD70,0)</f>
        <v>0</v>
      </c>
      <c r="M786" s="286">
        <f>ROUND(BD71,0)</f>
        <v>216715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RIGHT($C$84,3)&amp;"*"&amp;RIGHT($C$83,4)&amp;"*"&amp;BE$55&amp;"*"&amp;"A"</f>
        <v>TAL*106*8430*A</v>
      </c>
      <c r="B787" s="286">
        <f>ROUND(BE59,0)</f>
        <v>89368</v>
      </c>
      <c r="C787" s="289">
        <f>ROUND(BE60,2)</f>
        <v>3.89</v>
      </c>
      <c r="D787" s="286">
        <f>ROUND(BE61,0)</f>
        <v>284712</v>
      </c>
      <c r="E787" s="286">
        <f>ROUND(BE62,0)</f>
        <v>59882</v>
      </c>
      <c r="F787" s="286">
        <f>ROUND(BE63,0)</f>
        <v>0</v>
      </c>
      <c r="G787" s="286">
        <f>ROUND(BE64,0)</f>
        <v>78543</v>
      </c>
      <c r="H787" s="286">
        <f>ROUND(BE65,0)</f>
        <v>0</v>
      </c>
      <c r="I787" s="286">
        <f>ROUND(BE66,0)</f>
        <v>680734</v>
      </c>
      <c r="J787" s="286">
        <f>ROUND(BE67,0)</f>
        <v>280930</v>
      </c>
      <c r="K787" s="286">
        <f>ROUND(BE68,0)</f>
        <v>6815</v>
      </c>
      <c r="L787" s="286">
        <f>ROUND(BE70,0)</f>
        <v>0</v>
      </c>
      <c r="M787" s="286">
        <f>ROUND(BE71,0)</f>
        <v>1392757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RIGHT($C$84,3)&amp;"*"&amp;RIGHT($C$83,4)&amp;"*"&amp;BF$55&amp;"*"&amp;"A"</f>
        <v>TAL*106*8460*A</v>
      </c>
      <c r="B788" s="286"/>
      <c r="C788" s="289">
        <f>ROUND(BF60,2)</f>
        <v>11</v>
      </c>
      <c r="D788" s="286">
        <f>ROUND(BF61,0)</f>
        <v>421349</v>
      </c>
      <c r="E788" s="286">
        <f>ROUND(BF62,0)</f>
        <v>88621</v>
      </c>
      <c r="F788" s="286">
        <f>ROUND(BF63,0)</f>
        <v>0</v>
      </c>
      <c r="G788" s="286">
        <f>ROUND(BF64,0)</f>
        <v>50467</v>
      </c>
      <c r="H788" s="286">
        <f>ROUND(BF65,0)</f>
        <v>0</v>
      </c>
      <c r="I788" s="286">
        <f>ROUND(BF66,0)</f>
        <v>150267</v>
      </c>
      <c r="J788" s="286">
        <f>ROUND(BF67,0)</f>
        <v>3812</v>
      </c>
      <c r="K788" s="286">
        <f>ROUND(BF68,0)</f>
        <v>0</v>
      </c>
      <c r="L788" s="286">
        <f>ROUND(BF70,0)</f>
        <v>0</v>
      </c>
      <c r="M788" s="286">
        <f>ROUND(BF71,0)</f>
        <v>715552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RIGHT($C$84,3)&amp;"*"&amp;RIGHT($C$83,4)&amp;"*"&amp;BG$55&amp;"*"&amp;"A"</f>
        <v>TAL*106*8470*A</v>
      </c>
      <c r="B789" s="286"/>
      <c r="C789" s="289">
        <f>ROUND(BG60,2)</f>
        <v>0</v>
      </c>
      <c r="D789" s="286">
        <f>ROUND(BG61,0)</f>
        <v>0</v>
      </c>
      <c r="E789" s="286">
        <f>ROUND(BG62,0)</f>
        <v>0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0</v>
      </c>
      <c r="J789" s="286">
        <f>ROUND(BG67,0)</f>
        <v>1595</v>
      </c>
      <c r="K789" s="286">
        <f>ROUND(BG68,0)</f>
        <v>0</v>
      </c>
      <c r="L789" s="286">
        <f>ROUND(BG70,0)</f>
        <v>0</v>
      </c>
      <c r="M789" s="286">
        <f>ROUND(BG71,0)</f>
        <v>1595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RIGHT($C$84,3)&amp;"*"&amp;RIGHT($C$83,4)&amp;"*"&amp;BH$55&amp;"*"&amp;"A"</f>
        <v>TAL*106*8480*A</v>
      </c>
      <c r="B790" s="286"/>
      <c r="C790" s="289">
        <f>ROUND(BH60,2)</f>
        <v>0</v>
      </c>
      <c r="D790" s="286">
        <f>ROUND(BH61,0)</f>
        <v>0</v>
      </c>
      <c r="E790" s="286">
        <f>ROUND(BH62,0)</f>
        <v>0</v>
      </c>
      <c r="F790" s="286">
        <f>ROUND(BH63,0)</f>
        <v>0</v>
      </c>
      <c r="G790" s="286">
        <f>ROUND(BH64,0)</f>
        <v>0</v>
      </c>
      <c r="H790" s="286">
        <f>ROUND(BH65,0)</f>
        <v>0</v>
      </c>
      <c r="I790" s="286">
        <f>ROUND(BH66,0)</f>
        <v>0</v>
      </c>
      <c r="J790" s="286">
        <f>ROUND(BH67,0)</f>
        <v>0</v>
      </c>
      <c r="K790" s="286">
        <f>ROUND(BH68,0)</f>
        <v>0</v>
      </c>
      <c r="L790" s="286">
        <f>ROUND(BH70,0)</f>
        <v>0</v>
      </c>
      <c r="M790" s="286">
        <f>ROUND(BH71,0)</f>
        <v>0</v>
      </c>
      <c r="N790" s="286"/>
      <c r="O790" s="286"/>
      <c r="P790" s="286">
        <f>IF(BH77&gt;0,ROUND(BH77,0),0)</f>
        <v>0</v>
      </c>
      <c r="Q790" s="286">
        <f>IF(BH78&gt;0,ROUND(BH78,0),0)</f>
        <v>0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RIGHT($C$84,3)&amp;"*"&amp;RIGHT($C$83,4)&amp;"*"&amp;BI$55&amp;"*"&amp;"A"</f>
        <v>TAL*106*8490*A</v>
      </c>
      <c r="B791" s="286"/>
      <c r="C791" s="289">
        <f>ROUND(BI60,2)</f>
        <v>0</v>
      </c>
      <c r="D791" s="286">
        <f>ROUND(BI61,0)</f>
        <v>0</v>
      </c>
      <c r="E791" s="286">
        <f>ROUND(BI62,0)</f>
        <v>0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>
        <f>ROUND(BI67,0)</f>
        <v>0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RIGHT($C$84,3)&amp;"*"&amp;RIGHT($C$83,4)&amp;"*"&amp;BJ$55&amp;"*"&amp;"A"</f>
        <v>TAL*106*8510*A</v>
      </c>
      <c r="B792" s="286"/>
      <c r="C792" s="289">
        <f>ROUND(BJ60,2)</f>
        <v>0</v>
      </c>
      <c r="D792" s="286">
        <f>ROUND(BJ61,0)</f>
        <v>0</v>
      </c>
      <c r="E792" s="286">
        <f>ROUND(BJ62,0)</f>
        <v>0</v>
      </c>
      <c r="F792" s="286">
        <f>ROUND(BJ63,0)</f>
        <v>0</v>
      </c>
      <c r="G792" s="286">
        <f>ROUND(BJ64,0)</f>
        <v>0</v>
      </c>
      <c r="H792" s="286">
        <f>ROUND(BJ65,0)</f>
        <v>0</v>
      </c>
      <c r="I792" s="286">
        <f>ROUND(BJ66,0)</f>
        <v>0</v>
      </c>
      <c r="J792" s="286">
        <f>ROUND(BJ67,0)</f>
        <v>0</v>
      </c>
      <c r="K792" s="286">
        <f>ROUND(BJ68,0)</f>
        <v>0</v>
      </c>
      <c r="L792" s="286">
        <f>ROUND(BJ70,0)</f>
        <v>0</v>
      </c>
      <c r="M792" s="286">
        <f>ROUND(BJ71,0)</f>
        <v>0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RIGHT($C$84,3)&amp;"*"&amp;RIGHT($C$83,4)&amp;"*"&amp;BK$55&amp;"*"&amp;"A"</f>
        <v>TAL*106*8530*A</v>
      </c>
      <c r="B793" s="286"/>
      <c r="C793" s="289">
        <f>ROUND(BK60,2)</f>
        <v>0</v>
      </c>
      <c r="D793" s="286">
        <f>ROUND(BK61,0)</f>
        <v>0</v>
      </c>
      <c r="E793" s="286">
        <f>ROUND(BK62,0)</f>
        <v>0</v>
      </c>
      <c r="F793" s="286">
        <f>ROUND(BK63,0)</f>
        <v>0</v>
      </c>
      <c r="G793" s="286">
        <f>ROUND(BK64,0)</f>
        <v>2</v>
      </c>
      <c r="H793" s="286">
        <f>ROUND(BK65,0)</f>
        <v>0</v>
      </c>
      <c r="I793" s="286">
        <f>ROUND(BK66,0)</f>
        <v>0</v>
      </c>
      <c r="J793" s="286">
        <f>ROUND(BK67,0)</f>
        <v>0</v>
      </c>
      <c r="K793" s="286">
        <f>ROUND(BK68,0)</f>
        <v>0</v>
      </c>
      <c r="L793" s="286">
        <f>ROUND(BK70,0)</f>
        <v>0</v>
      </c>
      <c r="M793" s="286">
        <f>ROUND(BK71,0)</f>
        <v>2</v>
      </c>
      <c r="N793" s="286"/>
      <c r="O793" s="286"/>
      <c r="P793" s="286">
        <f>IF(BK77&gt;0,ROUND(BK77,0),0)</f>
        <v>0</v>
      </c>
      <c r="Q793" s="286">
        <f>IF(BK78&gt;0,ROUND(BK78,0),0)</f>
        <v>0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RIGHT($C$84,3)&amp;"*"&amp;RIGHT($C$83,4)&amp;"*"&amp;BL$55&amp;"*"&amp;"A"</f>
        <v>TAL*106*8560*A</v>
      </c>
      <c r="B794" s="286"/>
      <c r="C794" s="289">
        <f>ROUND(BL60,2)</f>
        <v>8.59</v>
      </c>
      <c r="D794" s="286">
        <f>ROUND(BL61,0)</f>
        <v>432875</v>
      </c>
      <c r="E794" s="286">
        <f>ROUND(BL62,0)</f>
        <v>91045</v>
      </c>
      <c r="F794" s="286">
        <f>ROUND(BL63,0)</f>
        <v>0</v>
      </c>
      <c r="G794" s="286">
        <f>ROUND(BL64,0)</f>
        <v>11027</v>
      </c>
      <c r="H794" s="286">
        <f>ROUND(BL65,0)</f>
        <v>0</v>
      </c>
      <c r="I794" s="286">
        <f>ROUND(BL66,0)</f>
        <v>0</v>
      </c>
      <c r="J794" s="286">
        <f>ROUND(BL67,0)</f>
        <v>7901</v>
      </c>
      <c r="K794" s="286">
        <f>ROUND(BL68,0)</f>
        <v>0</v>
      </c>
      <c r="L794" s="286">
        <f>ROUND(BL70,0)</f>
        <v>0</v>
      </c>
      <c r="M794" s="286">
        <f>ROUND(BL71,0)</f>
        <v>542931</v>
      </c>
      <c r="N794" s="286"/>
      <c r="O794" s="286"/>
      <c r="P794" s="286">
        <f>IF(BL77&gt;0,ROUND(BL77,0),0)</f>
        <v>0</v>
      </c>
      <c r="Q794" s="286">
        <f>IF(BL78&gt;0,ROUND(BL78,0),0)</f>
        <v>387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RIGHT($C$84,3)&amp;"*"&amp;RIGHT($C$83,4)&amp;"*"&amp;BM$55&amp;"*"&amp;"A"</f>
        <v>TAL*106*8590*A</v>
      </c>
      <c r="B795" s="286"/>
      <c r="C795" s="289">
        <f>ROUND(BM60,2)</f>
        <v>0</v>
      </c>
      <c r="D795" s="286">
        <f>ROUND(BM61,0)</f>
        <v>0</v>
      </c>
      <c r="E795" s="286">
        <f>ROUND(BM62,0)</f>
        <v>0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>
        <f>ROUND(BM67,0)</f>
        <v>0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RIGHT($C$84,3)&amp;"*"&amp;RIGHT($C$83,4)&amp;"*"&amp;BN$55&amp;"*"&amp;"A"</f>
        <v>TAL*106*8610*A</v>
      </c>
      <c r="B796" s="286"/>
      <c r="C796" s="289">
        <f>ROUND(BN60,2)</f>
        <v>4.01</v>
      </c>
      <c r="D796" s="286">
        <f>ROUND(BN61,0)</f>
        <v>504347</v>
      </c>
      <c r="E796" s="286">
        <f>ROUND(BN62,0)</f>
        <v>106077</v>
      </c>
      <c r="F796" s="286">
        <f>ROUND(BN63,0)</f>
        <v>0</v>
      </c>
      <c r="G796" s="286">
        <f>ROUND(BN64,0)</f>
        <v>3213</v>
      </c>
      <c r="H796" s="286">
        <f>ROUND(BN65,0)</f>
        <v>0</v>
      </c>
      <c r="I796" s="286">
        <f>ROUND(BN66,0)</f>
        <v>2084</v>
      </c>
      <c r="J796" s="286">
        <f>ROUND(BN67,0)</f>
        <v>33561</v>
      </c>
      <c r="K796" s="286">
        <f>ROUND(BN68,0)</f>
        <v>20</v>
      </c>
      <c r="L796" s="286">
        <f>ROUND(BN70,0)</f>
        <v>0</v>
      </c>
      <c r="M796" s="286">
        <f>ROUND(BN71,0)</f>
        <v>707586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RIGHT($C$84,3)&amp;"*"&amp;RIGHT($C$83,4)&amp;"*"&amp;BO$55&amp;"*"&amp;"A"</f>
        <v>TAL*106*8620*A</v>
      </c>
      <c r="B797" s="286"/>
      <c r="C797" s="289">
        <f>ROUND(BO60,2)</f>
        <v>0</v>
      </c>
      <c r="D797" s="286">
        <f>ROUND(BO61,0)</f>
        <v>0</v>
      </c>
      <c r="E797" s="286">
        <f>ROUND(BO62,0)</f>
        <v>0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>
        <f>ROUND(BO67,0)</f>
        <v>0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RIGHT($C$84,3)&amp;"*"&amp;RIGHT($C$83,4)&amp;"*"&amp;BP$55&amp;"*"&amp;"A"</f>
        <v>TAL*106*8630*A</v>
      </c>
      <c r="B798" s="286"/>
      <c r="C798" s="289">
        <f>ROUND(BP60,2)</f>
        <v>0</v>
      </c>
      <c r="D798" s="286">
        <f>ROUND(BP61,0)</f>
        <v>0</v>
      </c>
      <c r="E798" s="286">
        <f>ROUND(BP62,0)</f>
        <v>0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>
        <f>ROUND(BP67,0)</f>
        <v>0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RIGHT($C$84,3)&amp;"*"&amp;RIGHT($C$83,4)&amp;"*"&amp;BQ$55&amp;"*"&amp;"A"</f>
        <v>TAL*106*8640*A</v>
      </c>
      <c r="B799" s="286"/>
      <c r="C799" s="289">
        <f>ROUND(BQ60,2)</f>
        <v>0</v>
      </c>
      <c r="D799" s="286">
        <f>ROUND(BQ61,0)</f>
        <v>0</v>
      </c>
      <c r="E799" s="286">
        <f>ROUND(BQ62,0)</f>
        <v>0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>
        <f>ROUND(BQ67,0)</f>
        <v>0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RIGHT($C$84,3)&amp;"*"&amp;RIGHT($C$83,4)&amp;"*"&amp;BR$55&amp;"*"&amp;"A"</f>
        <v>TAL*106*8650*A</v>
      </c>
      <c r="B800" s="286"/>
      <c r="C800" s="289">
        <f>ROUND(BR60,2)</f>
        <v>0</v>
      </c>
      <c r="D800" s="286">
        <f>ROUND(BR61,0)</f>
        <v>0</v>
      </c>
      <c r="E800" s="286">
        <f>ROUND(BR62,0)</f>
        <v>0</v>
      </c>
      <c r="F800" s="286">
        <f>ROUND(BR63,0)</f>
        <v>0</v>
      </c>
      <c r="G800" s="286">
        <f>ROUND(BR64,0)</f>
        <v>0</v>
      </c>
      <c r="H800" s="286">
        <f>ROUND(BR65,0)</f>
        <v>0</v>
      </c>
      <c r="I800" s="286">
        <f>ROUND(BR66,0)</f>
        <v>0</v>
      </c>
      <c r="J800" s="286">
        <f>ROUND(BR67,0)</f>
        <v>0</v>
      </c>
      <c r="K800" s="286">
        <f>ROUND(BR68,0)</f>
        <v>0</v>
      </c>
      <c r="L800" s="286">
        <f>ROUND(BR70,0)</f>
        <v>0</v>
      </c>
      <c r="M800" s="286">
        <f>ROUND(BR71,0)</f>
        <v>0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RIGHT($C$84,3)&amp;"*"&amp;RIGHT($C$83,4)&amp;"*"&amp;BS$55&amp;"*"&amp;"A"</f>
        <v>TAL*106*8660*A</v>
      </c>
      <c r="B801" s="286"/>
      <c r="C801" s="289">
        <f>ROUND(BS60,2)</f>
        <v>0</v>
      </c>
      <c r="D801" s="286">
        <f>ROUND(BS61,0)</f>
        <v>0</v>
      </c>
      <c r="E801" s="286">
        <f>ROUND(BS62,0)</f>
        <v>0</v>
      </c>
      <c r="F801" s="286">
        <f>ROUND(BS63,0)</f>
        <v>0</v>
      </c>
      <c r="G801" s="286">
        <f>ROUND(BS64,0)</f>
        <v>0</v>
      </c>
      <c r="H801" s="286">
        <f>ROUND(BS65,0)</f>
        <v>0</v>
      </c>
      <c r="I801" s="286">
        <f>ROUND(BS66,0)</f>
        <v>0</v>
      </c>
      <c r="J801" s="286">
        <f>ROUND(BS67,0)</f>
        <v>0</v>
      </c>
      <c r="K801" s="286">
        <f>ROUND(BS68,0)</f>
        <v>0</v>
      </c>
      <c r="L801" s="286">
        <f>ROUND(BS70,0)</f>
        <v>0</v>
      </c>
      <c r="M801" s="286">
        <f>ROUND(BS71,0)</f>
        <v>0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RIGHT($C$84,3)&amp;"*"&amp;RIGHT($C$83,4)&amp;"*"&amp;BT$55&amp;"*"&amp;"A"</f>
        <v>TAL*106*8670*A</v>
      </c>
      <c r="B802" s="286"/>
      <c r="C802" s="289">
        <f>ROUND(BT60,2)</f>
        <v>0</v>
      </c>
      <c r="D802" s="286">
        <f>ROUND(BT61,0)</f>
        <v>0</v>
      </c>
      <c r="E802" s="286">
        <f>ROUND(BT62,0)</f>
        <v>0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>
        <f>ROUND(BT67,0)</f>
        <v>0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RIGHT($C$84,3)&amp;"*"&amp;RIGHT($C$83,4)&amp;"*"&amp;BU$55&amp;"*"&amp;"A"</f>
        <v>TAL*106*8680*A</v>
      </c>
      <c r="B803" s="286"/>
      <c r="C803" s="289">
        <f>ROUND(BU60,2)</f>
        <v>0</v>
      </c>
      <c r="D803" s="286">
        <f>ROUND(BU61,0)</f>
        <v>0</v>
      </c>
      <c r="E803" s="286">
        <f>ROUND(BU62,0)</f>
        <v>0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>
        <f>ROUND(BU67,0)</f>
        <v>0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RIGHT($C$84,3)&amp;"*"&amp;RIGHT($C$83,4)&amp;"*"&amp;BV$55&amp;"*"&amp;"A"</f>
        <v>TAL*106*8690*A</v>
      </c>
      <c r="B804" s="286"/>
      <c r="C804" s="289">
        <f>ROUND(BV60,2)</f>
        <v>8.06</v>
      </c>
      <c r="D804" s="286">
        <f>ROUND(BV61,0)</f>
        <v>452545</v>
      </c>
      <c r="E804" s="286">
        <f>ROUND(BV62,0)</f>
        <v>95182</v>
      </c>
      <c r="F804" s="286">
        <f>ROUND(BV63,0)</f>
        <v>0</v>
      </c>
      <c r="G804" s="286">
        <f>ROUND(BV64,0)</f>
        <v>41</v>
      </c>
      <c r="H804" s="286">
        <f>ROUND(BV65,0)</f>
        <v>0</v>
      </c>
      <c r="I804" s="286">
        <f>ROUND(BV66,0)</f>
        <v>25354</v>
      </c>
      <c r="J804" s="286">
        <f>ROUND(BV67,0)</f>
        <v>17684</v>
      </c>
      <c r="K804" s="286">
        <f>ROUND(BV68,0)</f>
        <v>0</v>
      </c>
      <c r="L804" s="286">
        <f>ROUND(BV70,0)</f>
        <v>0</v>
      </c>
      <c r="M804" s="286">
        <f>ROUND(BV71,0)</f>
        <v>591074</v>
      </c>
      <c r="N804" s="286"/>
      <c r="O804" s="286"/>
      <c r="P804" s="286">
        <f>IF(BV77&gt;0,ROUND(BV77,0),0)</f>
        <v>0</v>
      </c>
      <c r="Q804" s="286">
        <f>IF(BV78&gt;0,ROUND(BV78,0),0)</f>
        <v>866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RIGHT($C$84,3)&amp;"*"&amp;RIGHT($C$83,4)&amp;"*"&amp;BW$55&amp;"*"&amp;"A"</f>
        <v>TAL*106*8700*A</v>
      </c>
      <c r="B805" s="286"/>
      <c r="C805" s="289">
        <f>ROUND(BW60,2)</f>
        <v>1</v>
      </c>
      <c r="D805" s="286">
        <f>ROUND(BW61,0)</f>
        <v>132174</v>
      </c>
      <c r="E805" s="286">
        <f>ROUND(BW62,0)</f>
        <v>27800</v>
      </c>
      <c r="F805" s="286">
        <f>ROUND(BW63,0)</f>
        <v>3398</v>
      </c>
      <c r="G805" s="286">
        <f>ROUND(BW64,0)</f>
        <v>6781</v>
      </c>
      <c r="H805" s="286">
        <f>ROUND(BW65,0)</f>
        <v>0</v>
      </c>
      <c r="I805" s="286">
        <f>ROUND(BW66,0)</f>
        <v>5179</v>
      </c>
      <c r="J805" s="286">
        <f>ROUND(BW67,0)</f>
        <v>5235</v>
      </c>
      <c r="K805" s="286">
        <f>ROUND(BW68,0)</f>
        <v>0</v>
      </c>
      <c r="L805" s="286">
        <f>ROUND(BW70,0)</f>
        <v>0</v>
      </c>
      <c r="M805" s="286">
        <f>ROUND(BW71,0)</f>
        <v>191596</v>
      </c>
      <c r="N805" s="286"/>
      <c r="O805" s="286"/>
      <c r="P805" s="286">
        <f>IF(BW77&gt;0,ROUND(BW77,0),0)</f>
        <v>0</v>
      </c>
      <c r="Q805" s="286">
        <f>IF(BW78&gt;0,ROUND(BW78,0),0)</f>
        <v>256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RIGHT($C$84,3)&amp;"*"&amp;RIGHT($C$83,4)&amp;"*"&amp;BX$55&amp;"*"&amp;"A"</f>
        <v>TAL*106*8710*A</v>
      </c>
      <c r="B806" s="286"/>
      <c r="C806" s="289">
        <f>ROUND(BX60,2)</f>
        <v>4.4000000000000004</v>
      </c>
      <c r="D806" s="286">
        <f>ROUND(BX61,0)</f>
        <v>361402</v>
      </c>
      <c r="E806" s="286">
        <f>ROUND(BX62,0)</f>
        <v>76012</v>
      </c>
      <c r="F806" s="286">
        <f>ROUND(BX63,0)</f>
        <v>12482</v>
      </c>
      <c r="G806" s="286">
        <f>ROUND(BX64,0)</f>
        <v>3432</v>
      </c>
      <c r="H806" s="286">
        <f>ROUND(BX65,0)</f>
        <v>0</v>
      </c>
      <c r="I806" s="286">
        <f>ROUND(BX66,0)</f>
        <v>160034</v>
      </c>
      <c r="J806" s="286">
        <f>ROUND(BX67,0)</f>
        <v>8799</v>
      </c>
      <c r="K806" s="286">
        <f>ROUND(BX68,0)</f>
        <v>0</v>
      </c>
      <c r="L806" s="286">
        <f>ROUND(BX70,0)</f>
        <v>0</v>
      </c>
      <c r="M806" s="286">
        <f>ROUND(BX71,0)</f>
        <v>632363</v>
      </c>
      <c r="N806" s="286"/>
      <c r="O806" s="286"/>
      <c r="P806" s="286">
        <f>IF(BX77&gt;0,ROUND(BX77,0),0)</f>
        <v>0</v>
      </c>
      <c r="Q806" s="286">
        <f>IF(BX78&gt;0,ROUND(BX78,0),0)</f>
        <v>431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RIGHT($C$84,3)&amp;"*"&amp;RIGHT($C$83,4)&amp;"*"&amp;BY$55&amp;"*"&amp;"A"</f>
        <v>TAL*106*8720*A</v>
      </c>
      <c r="B807" s="286"/>
      <c r="C807" s="289">
        <f>ROUND(BY60,2)</f>
        <v>7.33</v>
      </c>
      <c r="D807" s="286">
        <f>ROUND(BY61,0)</f>
        <v>919363</v>
      </c>
      <c r="E807" s="286">
        <f>ROUND(BY62,0)</f>
        <v>193366</v>
      </c>
      <c r="F807" s="286">
        <f>ROUND(BY63,0)</f>
        <v>0</v>
      </c>
      <c r="G807" s="286">
        <f>ROUND(BY64,0)</f>
        <v>-12</v>
      </c>
      <c r="H807" s="286">
        <f>ROUND(BY65,0)</f>
        <v>0</v>
      </c>
      <c r="I807" s="286">
        <f>ROUND(BY66,0)</f>
        <v>1502</v>
      </c>
      <c r="J807" s="286">
        <f>ROUND(BY67,0)</f>
        <v>2856</v>
      </c>
      <c r="K807" s="286">
        <f>ROUND(BY68,0)</f>
        <v>0</v>
      </c>
      <c r="L807" s="286">
        <f>ROUND(BY70,0)</f>
        <v>0</v>
      </c>
      <c r="M807" s="286">
        <f>ROUND(BY71,0)</f>
        <v>1169218</v>
      </c>
      <c r="N807" s="286"/>
      <c r="O807" s="286"/>
      <c r="P807" s="286">
        <f>IF(BY77&gt;0,ROUND(BY77,0),0)</f>
        <v>0</v>
      </c>
      <c r="Q807" s="286">
        <f>IF(BY78&gt;0,ROUND(BY78,0),0)</f>
        <v>140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RIGHT($C$84,3)&amp;"*"&amp;RIGHT($C$83,4)&amp;"*"&amp;BZ$55&amp;"*"&amp;"A"</f>
        <v>TAL*106*8730*A</v>
      </c>
      <c r="B808" s="286"/>
      <c r="C808" s="289">
        <f>ROUND(BZ60,2)</f>
        <v>0</v>
      </c>
      <c r="D808" s="286">
        <f>ROUND(BZ61,0)</f>
        <v>0</v>
      </c>
      <c r="E808" s="286">
        <f>ROUND(BZ62,0)</f>
        <v>0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>
        <f>ROUND(BZ67,0)</f>
        <v>0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RIGHT($C$84,3)&amp;"*"&amp;RIGHT($C$83,4)&amp;"*"&amp;CA$55&amp;"*"&amp;"A"</f>
        <v>TAL*106*8740*A</v>
      </c>
      <c r="B809" s="286"/>
      <c r="C809" s="289">
        <f>ROUND(CA60,2)</f>
        <v>0</v>
      </c>
      <c r="D809" s="286">
        <f>ROUND(CA61,0)</f>
        <v>0</v>
      </c>
      <c r="E809" s="286">
        <f>ROUND(CA62,0)</f>
        <v>0</v>
      </c>
      <c r="F809" s="286">
        <f>ROUND(CA63,0)</f>
        <v>0</v>
      </c>
      <c r="G809" s="286">
        <f>ROUND(CA64,0)</f>
        <v>0</v>
      </c>
      <c r="H809" s="286">
        <f>ROUND(CA65,0)</f>
        <v>0</v>
      </c>
      <c r="I809" s="286">
        <f>ROUND(CA66,0)</f>
        <v>0</v>
      </c>
      <c r="J809" s="286">
        <f>ROUND(CA67,0)</f>
        <v>0</v>
      </c>
      <c r="K809" s="286">
        <f>ROUND(CA68,0)</f>
        <v>0</v>
      </c>
      <c r="L809" s="286">
        <f>ROUND(CA70,0)</f>
        <v>0</v>
      </c>
      <c r="M809" s="286">
        <f>ROUND(CA71,0)</f>
        <v>0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RIGHT($C$84,3)&amp;"*"&amp;RIGHT($C$83,4)&amp;"*"&amp;CB$55&amp;"*"&amp;"A"</f>
        <v>TAL*106*8770*A</v>
      </c>
      <c r="B810" s="286"/>
      <c r="C810" s="289">
        <f>ROUND(CB60,2)</f>
        <v>0</v>
      </c>
      <c r="D810" s="286">
        <f>ROUND(CB61,0)</f>
        <v>0</v>
      </c>
      <c r="E810" s="286">
        <f>ROUND(CB62,0)</f>
        <v>0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>
        <f>ROUND(CB67,0)</f>
        <v>0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RIGHT($C$84,3)&amp;"*"&amp;RIGHT($C$83,4)&amp;"*"&amp;CC$55&amp;"*"&amp;"A"</f>
        <v>TAL*106*8790*A</v>
      </c>
      <c r="B811" s="286"/>
      <c r="C811" s="289">
        <f>ROUND(CC60,2)</f>
        <v>1.62</v>
      </c>
      <c r="D811" s="286">
        <f>ROUND(CC61,0)</f>
        <v>1754</v>
      </c>
      <c r="E811" s="286">
        <f>ROUND(CC62,0)</f>
        <v>369</v>
      </c>
      <c r="F811" s="286">
        <f>ROUND(CC63,0)</f>
        <v>119295</v>
      </c>
      <c r="G811" s="286">
        <f>ROUND(CC64,0)</f>
        <v>54778</v>
      </c>
      <c r="H811" s="286">
        <f>ROUND(CC65,0)</f>
        <v>741266</v>
      </c>
      <c r="I811" s="286">
        <f>ROUND(CC66,0)</f>
        <v>1550588</v>
      </c>
      <c r="J811" s="286">
        <f>ROUND(CC67,0)</f>
        <v>6726</v>
      </c>
      <c r="K811" s="286">
        <f>ROUND(CC68,0)</f>
        <v>0</v>
      </c>
      <c r="L811" s="286">
        <f>ROUND(CC70,0)</f>
        <v>0</v>
      </c>
      <c r="M811" s="286">
        <f>ROUND(CC71,0)</f>
        <v>2494458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RIGHT($C$84,3)&amp;"*"&amp;RIGHT($C$83,4)&amp;"*"&amp;"9000"&amp;"*"&amp;"A"</f>
        <v>TAL*106*9000*A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2768282</v>
      </c>
      <c r="V812" s="180">
        <f>ROUND(CD69,0)</f>
        <v>689921</v>
      </c>
      <c r="W812" s="180">
        <f>ROUND(CD71,0)</f>
        <v>-2078361</v>
      </c>
      <c r="X812" s="286">
        <f>ROUND(CE73,0)</f>
        <v>58538362</v>
      </c>
      <c r="Y812" s="286">
        <f>ROUND(C132,0)</f>
        <v>0</v>
      </c>
      <c r="Z812" s="286"/>
    </row>
    <row r="814" spans="1:26" ht="12.65" customHeight="1" x14ac:dyDescent="0.35">
      <c r="B814" s="199" t="s">
        <v>1004</v>
      </c>
      <c r="C814" s="266">
        <f t="shared" ref="C814:K814" si="23">SUM(C733:C812)</f>
        <v>269.62999999999994</v>
      </c>
      <c r="D814" s="180">
        <f t="shared" si="23"/>
        <v>24138343</v>
      </c>
      <c r="E814" s="180">
        <f t="shared" si="23"/>
        <v>5076927</v>
      </c>
      <c r="F814" s="180">
        <f t="shared" si="23"/>
        <v>2891568</v>
      </c>
      <c r="G814" s="180">
        <f t="shared" si="23"/>
        <v>7737255</v>
      </c>
      <c r="H814" s="180">
        <f t="shared" si="23"/>
        <v>799140</v>
      </c>
      <c r="I814" s="180">
        <f t="shared" si="23"/>
        <v>5175392</v>
      </c>
      <c r="J814" s="180">
        <f t="shared" si="23"/>
        <v>853779</v>
      </c>
      <c r="K814" s="180">
        <f t="shared" si="23"/>
        <v>735495</v>
      </c>
      <c r="L814" s="180">
        <f>SUM(L733:L812)+SUM(U733:U812)</f>
        <v>2768282</v>
      </c>
      <c r="M814" s="180">
        <f>SUM(M733:M812)+SUM(W733:W812)</f>
        <v>45592506</v>
      </c>
      <c r="N814" s="180">
        <f t="shared" ref="N814:Z814" si="24">SUM(N733:N812)</f>
        <v>43918</v>
      </c>
      <c r="O814" s="180">
        <f t="shared" si="24"/>
        <v>142263478</v>
      </c>
      <c r="P814" s="180">
        <f t="shared" si="24"/>
        <v>32761</v>
      </c>
      <c r="Q814" s="180">
        <f t="shared" si="24"/>
        <v>22801</v>
      </c>
      <c r="R814" s="180">
        <f t="shared" si="24"/>
        <v>247601</v>
      </c>
      <c r="S814" s="180">
        <f t="shared" si="24"/>
        <v>80</v>
      </c>
      <c r="T814" s="266">
        <f t="shared" si="24"/>
        <v>0</v>
      </c>
      <c r="U814" s="180">
        <f t="shared" si="24"/>
        <v>2768282</v>
      </c>
      <c r="V814" s="180">
        <f t="shared" si="24"/>
        <v>689921</v>
      </c>
      <c r="W814" s="180">
        <f t="shared" si="24"/>
        <v>-2078361</v>
      </c>
      <c r="X814" s="180">
        <f t="shared" si="24"/>
        <v>58538362</v>
      </c>
      <c r="Y814" s="180">
        <f t="shared" si="24"/>
        <v>0</v>
      </c>
      <c r="Z814" s="180">
        <f t="shared" si="24"/>
        <v>7917622</v>
      </c>
    </row>
    <row r="815" spans="1:26" ht="12.65" customHeight="1" x14ac:dyDescent="0.35">
      <c r="B815" s="180" t="s">
        <v>1005</v>
      </c>
      <c r="C815" s="266">
        <f>CE60</f>
        <v>269.63356575342459</v>
      </c>
      <c r="D815" s="180">
        <f>CE61</f>
        <v>24138343</v>
      </c>
      <c r="E815" s="180">
        <f>CE62</f>
        <v>5076927</v>
      </c>
      <c r="F815" s="180">
        <f>CE63</f>
        <v>2891568.12</v>
      </c>
      <c r="G815" s="180">
        <f>CE64</f>
        <v>7737255.0600000005</v>
      </c>
      <c r="H815" s="243">
        <f>CE65</f>
        <v>799140</v>
      </c>
      <c r="I815" s="243">
        <f>CE66</f>
        <v>5175391.8599999994</v>
      </c>
      <c r="J815" s="243">
        <f>CE67</f>
        <v>853779</v>
      </c>
      <c r="K815" s="243">
        <f>CE68</f>
        <v>735495.41999999993</v>
      </c>
      <c r="L815" s="243">
        <f>CE70</f>
        <v>2768282</v>
      </c>
      <c r="M815" s="243">
        <f>CE71</f>
        <v>45592506.039999999</v>
      </c>
      <c r="N815" s="180">
        <f>CE76</f>
        <v>89368</v>
      </c>
      <c r="O815" s="180">
        <f>CE74</f>
        <v>142263478</v>
      </c>
      <c r="P815" s="180">
        <f>CE77</f>
        <v>32761.399999999998</v>
      </c>
      <c r="Q815" s="180">
        <f>CE78</f>
        <v>22798.84</v>
      </c>
      <c r="R815" s="180">
        <f>CE79</f>
        <v>247601</v>
      </c>
      <c r="S815" s="180">
        <f>CE80</f>
        <v>80.290000000000006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7918016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24138343</v>
      </c>
      <c r="G816" s="243">
        <f>C379</f>
        <v>5076929</v>
      </c>
      <c r="H816" s="243">
        <f>C380</f>
        <v>2891568</v>
      </c>
      <c r="I816" s="243">
        <f>C381</f>
        <v>7737255</v>
      </c>
      <c r="J816" s="243">
        <f>C382</f>
        <v>799140</v>
      </c>
      <c r="K816" s="243">
        <f>C383</f>
        <v>5175392</v>
      </c>
      <c r="L816" s="243">
        <f>C384+C385+C386+C388</f>
        <v>1711202</v>
      </c>
      <c r="M816" s="243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L42" sqref="L4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1268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CASCADE VALLEY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H-106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330 S. STILLAGUAMISH AVE.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330 S. STILLAGUAMISH AVE.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ARLINGTON, WA  98223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4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H-106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CASCADE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Shand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1328</v>
      </c>
      <c r="G23" s="21">
        <f>data!D111</f>
        <v>5147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127</v>
      </c>
      <c r="G26" s="13">
        <f>data!D114</f>
        <v>193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38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48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J28" sqref="J28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CASCADE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623</v>
      </c>
      <c r="C7" s="48">
        <f>data!B139</f>
        <v>2828</v>
      </c>
      <c r="D7" s="48">
        <f>data!B140</f>
        <v>26911</v>
      </c>
      <c r="E7" s="48">
        <f>data!B141</f>
        <v>30141807</v>
      </c>
      <c r="F7" s="48">
        <f>data!B142</f>
        <v>43600640</v>
      </c>
      <c r="G7" s="48">
        <f>data!B141+data!B142</f>
        <v>73742447</v>
      </c>
    </row>
    <row r="8" spans="1:13" ht="20.149999999999999" customHeight="1" x14ac:dyDescent="0.35">
      <c r="A8" s="23" t="s">
        <v>297</v>
      </c>
      <c r="B8" s="48">
        <f>data!C138</f>
        <v>407</v>
      </c>
      <c r="C8" s="48">
        <f>data!C139</f>
        <v>1229</v>
      </c>
      <c r="D8" s="48">
        <f>data!C140</f>
        <v>19739</v>
      </c>
      <c r="E8" s="48">
        <f>data!C141</f>
        <v>12300964</v>
      </c>
      <c r="F8" s="48">
        <f>data!C142</f>
        <v>39586862</v>
      </c>
      <c r="G8" s="48">
        <f>data!C141+data!C142</f>
        <v>51887826</v>
      </c>
    </row>
    <row r="9" spans="1:13" ht="20.149999999999999" customHeight="1" x14ac:dyDescent="0.35">
      <c r="A9" s="23" t="s">
        <v>1058</v>
      </c>
      <c r="B9" s="48">
        <f>data!D138</f>
        <v>425</v>
      </c>
      <c r="C9" s="48">
        <f>data!D139</f>
        <v>1283</v>
      </c>
      <c r="D9" s="48">
        <f>data!D140</f>
        <v>31857</v>
      </c>
      <c r="E9" s="48">
        <f>data!D141</f>
        <v>11189341</v>
      </c>
      <c r="F9" s="48">
        <f>data!D142</f>
        <v>60227439</v>
      </c>
      <c r="G9" s="48">
        <f>data!D141+data!D142</f>
        <v>71416780</v>
      </c>
    </row>
    <row r="10" spans="1:13" ht="20.149999999999999" customHeight="1" x14ac:dyDescent="0.35">
      <c r="A10" s="111" t="s">
        <v>203</v>
      </c>
      <c r="B10" s="48">
        <f>data!E138</f>
        <v>1455</v>
      </c>
      <c r="C10" s="48">
        <f>data!E139</f>
        <v>5340</v>
      </c>
      <c r="D10" s="48">
        <f>data!E140</f>
        <v>78507</v>
      </c>
      <c r="E10" s="48">
        <f>data!E141</f>
        <v>53632112</v>
      </c>
      <c r="F10" s="48">
        <f>data!E142</f>
        <v>143414941</v>
      </c>
      <c r="G10" s="48">
        <f>data!E141+data!E142</f>
        <v>197047053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31" sqref="C31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CASCADE VALLEY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1670879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97762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51368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2075011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38738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1025413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232756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5191927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577093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113561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690654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27012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524789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551801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13905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13905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CASCADE VALLEY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20184</v>
      </c>
      <c r="D8" s="21">
        <f>data!C196</f>
        <v>0</v>
      </c>
      <c r="E8" s="21">
        <f>data!D196</f>
        <v>0</v>
      </c>
      <c r="F8" s="21">
        <f>data!E196</f>
        <v>20184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67248.91</v>
      </c>
      <c r="D9" s="21">
        <f>data!C197</f>
        <v>122620.64</v>
      </c>
      <c r="E9" s="21">
        <f>data!D197</f>
        <v>0</v>
      </c>
      <c r="F9" s="21">
        <f>data!E197</f>
        <v>189869.55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165705</v>
      </c>
      <c r="D11" s="21">
        <f>data!C199</f>
        <v>222486</v>
      </c>
      <c r="E11" s="21">
        <f>data!D199</f>
        <v>0</v>
      </c>
      <c r="F11" s="21">
        <f>data!E199</f>
        <v>388191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5186534.58</v>
      </c>
      <c r="D12" s="21">
        <f>data!C200</f>
        <v>1917499.66</v>
      </c>
      <c r="E12" s="21">
        <f>data!D200</f>
        <v>0</v>
      </c>
      <c r="F12" s="21">
        <f>data!E200</f>
        <v>7104034.2400000002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199707</v>
      </c>
      <c r="D14" s="21">
        <f>data!C202</f>
        <v>0</v>
      </c>
      <c r="E14" s="21">
        <f>data!D202</f>
        <v>0</v>
      </c>
      <c r="F14" s="21">
        <f>data!E202</f>
        <v>199707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94693</v>
      </c>
      <c r="E15" s="21">
        <f>data!D203</f>
        <v>53300</v>
      </c>
      <c r="F15" s="21">
        <f>data!E203</f>
        <v>41393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5639379.4900000002</v>
      </c>
      <c r="D16" s="21">
        <f>data!C204</f>
        <v>2357299.2999999998</v>
      </c>
      <c r="E16" s="21">
        <f>data!D204</f>
        <v>53300</v>
      </c>
      <c r="F16" s="21">
        <f>data!E204</f>
        <v>7943378.79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4373.09</v>
      </c>
      <c r="D24" s="21">
        <f>data!C209</f>
        <v>1345.57</v>
      </c>
      <c r="E24" s="21">
        <f>data!D209</f>
        <v>0</v>
      </c>
      <c r="F24" s="21">
        <f>data!E209</f>
        <v>5718.66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12182.37</v>
      </c>
      <c r="D25" s="21">
        <f>data!C210</f>
        <v>7287.7899999999991</v>
      </c>
      <c r="E25" s="21">
        <f>data!D210</f>
        <v>0</v>
      </c>
      <c r="F25" s="21">
        <f>data!E210</f>
        <v>19470.16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26917.99</v>
      </c>
      <c r="D27" s="21">
        <f>data!C212</f>
        <v>21231.200000000001</v>
      </c>
      <c r="E27" s="21">
        <f>data!D212</f>
        <v>0</v>
      </c>
      <c r="F27" s="21">
        <f>data!E212</f>
        <v>48149.19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1499432.54</v>
      </c>
      <c r="D28" s="21">
        <f>data!C213</f>
        <v>1025841.2699999999</v>
      </c>
      <c r="E28" s="21">
        <f>data!D213</f>
        <v>0</v>
      </c>
      <c r="F28" s="21">
        <f>data!E213</f>
        <v>2525273.81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27447.31</v>
      </c>
      <c r="D30" s="21">
        <f>data!C215</f>
        <v>35703.32</v>
      </c>
      <c r="E30" s="21">
        <f>data!D215</f>
        <v>0</v>
      </c>
      <c r="F30" s="21">
        <f>data!E215</f>
        <v>63150.630000000005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1570353.3</v>
      </c>
      <c r="D32" s="21">
        <f>data!C217</f>
        <v>1091409.1499999999</v>
      </c>
      <c r="E32" s="21">
        <f>data!D217</f>
        <v>0</v>
      </c>
      <c r="F32" s="21">
        <f>data!E217</f>
        <v>2661762.4500000002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CASCADE VALLEY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4911199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54618033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42880430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1924883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5923202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27338702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-42731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132642519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858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334662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1318184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1652846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139206564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CASCADE VALLEY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-2909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10794168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26409142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19856307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129941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1359625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18833660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15252330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15252330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20184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189870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388191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7104034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199707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41393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7943379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2661763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5281616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39367606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CASCADE VALLEY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data!C305</f>
        <v>205391</v>
      </c>
    </row>
    <row r="59" spans="1:3" ht="20.149999999999999" customHeight="1" x14ac:dyDescent="0.35">
      <c r="A59" s="13">
        <v>3</v>
      </c>
      <c r="B59" s="14" t="s">
        <v>1126</v>
      </c>
      <c r="C59" s="21" t="e">
        <f>data!#REF!</f>
        <v>#REF!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2190121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156683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2552195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156683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156683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156683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36815411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36815411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39367606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CASCADE VALLEY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53632112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143414941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197047053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4911199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132642519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1652846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139206564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57840489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964986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964986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58805475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23605780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5191927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2782616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7313174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847107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5385375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1091409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690654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551801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13905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211538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47685286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11120189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3611783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14731972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1269128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16001100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CASCADE VALLEY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1433.33</v>
      </c>
      <c r="D9" s="14">
        <f>data!D59</f>
        <v>0</v>
      </c>
      <c r="E9" s="14">
        <f>data!E59</f>
        <v>4433.76</v>
      </c>
      <c r="F9" s="14">
        <f>data!F59</f>
        <v>245.37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12.2968212506514</v>
      </c>
      <c r="D10" s="26">
        <f>data!D60</f>
        <v>0</v>
      </c>
      <c r="E10" s="26">
        <f>data!E60</f>
        <v>37.187799756598402</v>
      </c>
      <c r="F10" s="26">
        <f>data!F60</f>
        <v>9.7085874914096699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1138381</v>
      </c>
      <c r="D11" s="14">
        <f>data!D61</f>
        <v>0</v>
      </c>
      <c r="E11" s="14">
        <f>data!E61</f>
        <v>3002725</v>
      </c>
      <c r="F11" s="14">
        <f>data!F61</f>
        <v>1459054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250379</v>
      </c>
      <c r="D12" s="14">
        <f>data!D62</f>
        <v>0</v>
      </c>
      <c r="E12" s="14">
        <f>data!E62</f>
        <v>660428</v>
      </c>
      <c r="F12" s="14">
        <f>data!F62</f>
        <v>320909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185368</v>
      </c>
      <c r="D13" s="14">
        <f>data!D63</f>
        <v>0</v>
      </c>
      <c r="E13" s="14">
        <f>data!E63</f>
        <v>50735</v>
      </c>
      <c r="F13" s="14">
        <f>data!F63</f>
        <v>89712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120089</v>
      </c>
      <c r="D14" s="14">
        <f>data!D64</f>
        <v>0</v>
      </c>
      <c r="E14" s="14">
        <f>data!E64</f>
        <v>344295</v>
      </c>
      <c r="F14" s="14">
        <f>data!F64</f>
        <v>7709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1518535</v>
      </c>
      <c r="F16" s="14">
        <f>data!F66</f>
        <v>11750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45235</v>
      </c>
      <c r="D17" s="14">
        <f>data!D67</f>
        <v>0</v>
      </c>
      <c r="E17" s="14">
        <f>data!E67</f>
        <v>72066</v>
      </c>
      <c r="F17" s="14">
        <f>data!F67</f>
        <v>44038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14594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53</v>
      </c>
      <c r="D19" s="14">
        <f>data!D69</f>
        <v>0</v>
      </c>
      <c r="E19" s="14">
        <f>data!E69</f>
        <v>436</v>
      </c>
      <c r="F19" s="14">
        <f>data!F69</f>
        <v>3514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1739505</v>
      </c>
      <c r="D21" s="14">
        <f>data!D71</f>
        <v>0</v>
      </c>
      <c r="E21" s="14">
        <f>data!E71</f>
        <v>5663814</v>
      </c>
      <c r="F21" s="14">
        <f>data!F71</f>
        <v>1936686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568903</v>
      </c>
      <c r="D23" s="48">
        <f>+data!M669</f>
        <v>0</v>
      </c>
      <c r="E23" s="48">
        <f>+data!M670</f>
        <v>1392062</v>
      </c>
      <c r="F23" s="48">
        <f>+data!M671</f>
        <v>404439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7052909</v>
      </c>
      <c r="D24" s="14">
        <f>data!D73</f>
        <v>0</v>
      </c>
      <c r="E24" s="14">
        <f>data!E73</f>
        <v>12378858</v>
      </c>
      <c r="F24" s="14">
        <f>data!F73</f>
        <v>728107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594301</v>
      </c>
      <c r="D25" s="14">
        <f>data!D74</f>
        <v>0</v>
      </c>
      <c r="E25" s="14">
        <f>data!E74</f>
        <v>4586831</v>
      </c>
      <c r="F25" s="14">
        <f>data!F74</f>
        <v>64853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7647210</v>
      </c>
      <c r="D26" s="14">
        <f>data!D75</f>
        <v>0</v>
      </c>
      <c r="E26" s="14">
        <f>data!E75</f>
        <v>16965689</v>
      </c>
      <c r="F26" s="14">
        <f>data!F75</f>
        <v>792960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3704</v>
      </c>
      <c r="D28" s="14">
        <f>data!D76</f>
        <v>0</v>
      </c>
      <c r="E28" s="14">
        <f>data!E76</f>
        <v>5901</v>
      </c>
      <c r="F28" s="14">
        <f>data!F76</f>
        <v>3606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4013.3239999999996</v>
      </c>
      <c r="D29" s="14">
        <f>data!D77</f>
        <v>0</v>
      </c>
      <c r="E29" s="14">
        <f>data!E77</f>
        <v>12414.528</v>
      </c>
      <c r="F29" s="14">
        <f>data!F77</f>
        <v>687.03599999999994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1852.6239835846925</v>
      </c>
      <c r="D30" s="14">
        <f>data!D78</f>
        <v>0</v>
      </c>
      <c r="E30" s="14">
        <f>data!E78</f>
        <v>2951.4940947983991</v>
      </c>
      <c r="F30" s="14">
        <f>data!F78</f>
        <v>1803.6074742997846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19950</v>
      </c>
      <c r="D31" s="14">
        <f>data!D79</f>
        <v>0</v>
      </c>
      <c r="E31" s="14">
        <f>data!E79</f>
        <v>59083</v>
      </c>
      <c r="F31" s="14">
        <f>data!F79</f>
        <v>10268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8.7799999999999994</v>
      </c>
      <c r="D32" s="84">
        <f>data!D80</f>
        <v>0</v>
      </c>
      <c r="E32" s="84">
        <f>data!E80</f>
        <v>20.86</v>
      </c>
      <c r="F32" s="84">
        <f>data!F80</f>
        <v>9.69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CASCADE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193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127</v>
      </c>
      <c r="I41" s="14">
        <f>data!P59</f>
        <v>156750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1.1953549463070499E-2</v>
      </c>
      <c r="I42" s="26">
        <f>data!P60</f>
        <v>12.202695586879299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1576</v>
      </c>
      <c r="I43" s="14">
        <f>data!P61</f>
        <v>1070068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347</v>
      </c>
      <c r="I44" s="14">
        <f>data!P62</f>
        <v>235354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229766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4212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36557</v>
      </c>
      <c r="I46" s="14">
        <f>data!P64</f>
        <v>2112655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777</v>
      </c>
      <c r="I48" s="14">
        <f>data!P66</f>
        <v>124009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1991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12005</v>
      </c>
      <c r="I49" s="14">
        <f>data!P67</f>
        <v>59585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1371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6203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51262</v>
      </c>
      <c r="I53" s="14">
        <f>data!P71</f>
        <v>3832808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10641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50701</v>
      </c>
      <c r="I55" s="48">
        <f>+data!M681</f>
        <v>762310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360442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541886</v>
      </c>
      <c r="I56" s="14">
        <f>data!P73</f>
        <v>5640927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1364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114422</v>
      </c>
      <c r="I57" s="14">
        <f>data!P74</f>
        <v>17100901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361806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656308</v>
      </c>
      <c r="I58" s="14">
        <f>data!P75</f>
        <v>22741828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163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983</v>
      </c>
      <c r="I60" s="14">
        <f>data!P76</f>
        <v>4879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81.527459320816661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491.66559823535448</v>
      </c>
      <c r="I62" s="14">
        <f>data!P78</f>
        <v>2440.3219265414996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34498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0.01</v>
      </c>
      <c r="I64" s="26">
        <f>data!P80</f>
        <v>4.55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CASCADE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50295</v>
      </c>
      <c r="D73" s="48">
        <f>data!R59</f>
        <v>157766</v>
      </c>
      <c r="E73" s="212"/>
      <c r="F73" s="212"/>
      <c r="G73" s="14">
        <f>data!U59</f>
        <v>198633</v>
      </c>
      <c r="H73" s="14">
        <f>data!V59</f>
        <v>722</v>
      </c>
      <c r="I73" s="14">
        <f>data!W59</f>
        <v>11108.31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8.2510058228813197</v>
      </c>
      <c r="D74" s="26">
        <f>data!R60</f>
        <v>0.97757835158913597</v>
      </c>
      <c r="E74" s="26">
        <f>data!S60</f>
        <v>3.4771167738148701</v>
      </c>
      <c r="F74" s="26">
        <f>data!T60</f>
        <v>0</v>
      </c>
      <c r="G74" s="26">
        <f>data!U60</f>
        <v>14.166236851181001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986913</v>
      </c>
      <c r="D75" s="14">
        <f>data!R61</f>
        <v>60455</v>
      </c>
      <c r="E75" s="14">
        <f>data!S61</f>
        <v>171545</v>
      </c>
      <c r="F75" s="14">
        <f>data!T61</f>
        <v>0</v>
      </c>
      <c r="G75" s="14">
        <f>data!U61</f>
        <v>904496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217065</v>
      </c>
      <c r="D76" s="14">
        <f>data!R62</f>
        <v>13297</v>
      </c>
      <c r="E76" s="14">
        <f>data!S62</f>
        <v>37730</v>
      </c>
      <c r="F76" s="14">
        <f>data!T62</f>
        <v>0</v>
      </c>
      <c r="G76" s="14">
        <f>data!U62</f>
        <v>198938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922055</v>
      </c>
      <c r="E77" s="14">
        <f>data!S63</f>
        <v>0</v>
      </c>
      <c r="F77" s="14">
        <f>data!T63</f>
        <v>0</v>
      </c>
      <c r="G77" s="14">
        <f>data!U63</f>
        <v>97161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49404</v>
      </c>
      <c r="D78" s="14">
        <f>data!R64</f>
        <v>61809</v>
      </c>
      <c r="E78" s="14">
        <f>data!S64</f>
        <v>160924</v>
      </c>
      <c r="F78" s="14">
        <f>data!T64</f>
        <v>33063</v>
      </c>
      <c r="G78" s="14">
        <f>data!U64</f>
        <v>1446441</v>
      </c>
      <c r="H78" s="14">
        <f>data!V64</f>
        <v>10362</v>
      </c>
      <c r="I78" s="14">
        <f>data!W64</f>
        <v>12616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90000</v>
      </c>
      <c r="E80" s="14">
        <f>data!S66</f>
        <v>30341</v>
      </c>
      <c r="F80" s="14">
        <f>data!T66</f>
        <v>0</v>
      </c>
      <c r="G80" s="14">
        <f>data!U66</f>
        <v>607338</v>
      </c>
      <c r="H80" s="14">
        <f>data!V66</f>
        <v>0</v>
      </c>
      <c r="I80" s="14">
        <f>data!W66</f>
        <v>141920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9599</v>
      </c>
      <c r="D81" s="14">
        <f>data!R67</f>
        <v>1978</v>
      </c>
      <c r="E81" s="14">
        <f>data!S67</f>
        <v>18160</v>
      </c>
      <c r="F81" s="14">
        <f>data!T67</f>
        <v>3016</v>
      </c>
      <c r="G81" s="14">
        <f>data!U67</f>
        <v>23204</v>
      </c>
      <c r="H81" s="14">
        <f>data!V67</f>
        <v>1050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4914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83</v>
      </c>
      <c r="D83" s="14">
        <f>data!R69</f>
        <v>28</v>
      </c>
      <c r="E83" s="14">
        <f>data!S69</f>
        <v>111</v>
      </c>
      <c r="F83" s="14">
        <f>data!T69</f>
        <v>0</v>
      </c>
      <c r="G83" s="14">
        <f>data!U69</f>
        <v>580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1263064</v>
      </c>
      <c r="D85" s="14">
        <f>data!R71</f>
        <v>1149622</v>
      </c>
      <c r="E85" s="14">
        <f>data!S71</f>
        <v>418811</v>
      </c>
      <c r="F85" s="14">
        <f>data!T71</f>
        <v>36079</v>
      </c>
      <c r="G85" s="14">
        <f>data!U71</f>
        <v>3283072</v>
      </c>
      <c r="H85" s="14">
        <f>data!V71</f>
        <v>11412</v>
      </c>
      <c r="I85" s="14">
        <f>data!W71</f>
        <v>154536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218972</v>
      </c>
      <c r="D87" s="48">
        <f>+data!M683</f>
        <v>83566</v>
      </c>
      <c r="E87" s="48">
        <f>+data!M684</f>
        <v>147777</v>
      </c>
      <c r="F87" s="48">
        <f>+data!M685</f>
        <v>22775</v>
      </c>
      <c r="G87" s="48">
        <f>+data!M686</f>
        <v>542813</v>
      </c>
      <c r="H87" s="48">
        <f>+data!M687</f>
        <v>8172</v>
      </c>
      <c r="I87" s="48">
        <f>+data!M688</f>
        <v>48218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358150</v>
      </c>
      <c r="D88" s="14">
        <f>data!R73</f>
        <v>847181</v>
      </c>
      <c r="E88" s="14">
        <f>data!S73</f>
        <v>1400020</v>
      </c>
      <c r="F88" s="14">
        <f>data!T73</f>
        <v>436566</v>
      </c>
      <c r="G88" s="14">
        <f>data!U73</f>
        <v>6457383</v>
      </c>
      <c r="H88" s="14">
        <f>data!V73</f>
        <v>2925</v>
      </c>
      <c r="I88" s="14">
        <f>data!W73</f>
        <v>448443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1044760</v>
      </c>
      <c r="D89" s="14">
        <f>data!R74</f>
        <v>1467109</v>
      </c>
      <c r="E89" s="14">
        <f>data!S74</f>
        <v>4825797</v>
      </c>
      <c r="F89" s="14">
        <f>data!T74</f>
        <v>579687</v>
      </c>
      <c r="G89" s="14">
        <f>data!U74</f>
        <v>20978043</v>
      </c>
      <c r="H89" s="14">
        <f>data!V74</f>
        <v>385846</v>
      </c>
      <c r="I89" s="14">
        <f>data!W74</f>
        <v>3480502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1402910</v>
      </c>
      <c r="D90" s="14">
        <f>data!R75</f>
        <v>2314290</v>
      </c>
      <c r="E90" s="14">
        <f>data!S75</f>
        <v>6225817</v>
      </c>
      <c r="F90" s="14">
        <f>data!T75</f>
        <v>1016253</v>
      </c>
      <c r="G90" s="14">
        <f>data!U75</f>
        <v>27435426</v>
      </c>
      <c r="H90" s="14">
        <f>data!V75</f>
        <v>388771</v>
      </c>
      <c r="I90" s="14">
        <f>data!W75</f>
        <v>3928945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786</v>
      </c>
      <c r="D92" s="14">
        <f>data!R76</f>
        <v>162</v>
      </c>
      <c r="E92" s="14">
        <f>data!S76</f>
        <v>1487</v>
      </c>
      <c r="F92" s="14">
        <f>data!T76</f>
        <v>247</v>
      </c>
      <c r="G92" s="14">
        <f>data!U76</f>
        <v>1900</v>
      </c>
      <c r="H92" s="14">
        <f>data!V76</f>
        <v>86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393.13241120344725</v>
      </c>
      <c r="D94" s="14">
        <f>data!R78</f>
        <v>81.027290858725749</v>
      </c>
      <c r="E94" s="14">
        <f>data!S78</f>
        <v>743.7505031291679</v>
      </c>
      <c r="F94" s="14">
        <f>data!T78</f>
        <v>123.54161013645225</v>
      </c>
      <c r="G94" s="14">
        <f>data!U78</f>
        <v>950.32007797270944</v>
      </c>
      <c r="H94" s="14">
        <f>data!V78</f>
        <v>43.014487739817383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17486</v>
      </c>
      <c r="D95" s="14">
        <f>data!R79</f>
        <v>0</v>
      </c>
      <c r="E95" s="14">
        <f>data!S79</f>
        <v>1878</v>
      </c>
      <c r="F95" s="14">
        <f>data!T79</f>
        <v>0</v>
      </c>
      <c r="G95" s="14">
        <f>data!U79</f>
        <v>94</v>
      </c>
      <c r="H95" s="14">
        <f>data!V79</f>
        <v>0</v>
      </c>
      <c r="I95" s="14">
        <f>data!W79</f>
        <v>3209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7.34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CASCADE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47328.33</v>
      </c>
      <c r="D105" s="14">
        <f>data!Y59</f>
        <v>43972.33</v>
      </c>
      <c r="E105" s="14">
        <f>data!Z59</f>
        <v>0</v>
      </c>
      <c r="F105" s="14">
        <f>data!AA59</f>
        <v>3482.42</v>
      </c>
      <c r="G105" s="212"/>
      <c r="H105" s="14">
        <f>data!AC59</f>
        <v>4495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0.98907083557291597</v>
      </c>
      <c r="D106" s="26">
        <f>data!Y60</f>
        <v>16.463794440479269</v>
      </c>
      <c r="E106" s="26">
        <f>data!Z60</f>
        <v>0</v>
      </c>
      <c r="F106" s="26">
        <f>data!AA60</f>
        <v>1.05063161530773</v>
      </c>
      <c r="G106" s="26">
        <f>data!AB60</f>
        <v>6.1170752492332099</v>
      </c>
      <c r="H106" s="26">
        <f>data!AC60</f>
        <v>6.0218737660094703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107271</v>
      </c>
      <c r="D107" s="14">
        <f>data!Y61</f>
        <v>1469162</v>
      </c>
      <c r="E107" s="14">
        <f>data!Z61</f>
        <v>0</v>
      </c>
      <c r="F107" s="14">
        <f>data!AA61</f>
        <v>108624</v>
      </c>
      <c r="G107" s="14">
        <f>data!AB61</f>
        <v>684080</v>
      </c>
      <c r="H107" s="14">
        <f>data!AC61</f>
        <v>509234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23594</v>
      </c>
      <c r="D108" s="14">
        <f>data!Y62</f>
        <v>323132</v>
      </c>
      <c r="E108" s="14">
        <f>data!Z62</f>
        <v>0</v>
      </c>
      <c r="F108" s="14">
        <f>data!AA62</f>
        <v>23891</v>
      </c>
      <c r="G108" s="14">
        <f>data!AB62</f>
        <v>150459</v>
      </c>
      <c r="H108" s="14">
        <f>data!AC62</f>
        <v>112002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7179</v>
      </c>
      <c r="E109" s="14">
        <f>data!Z63</f>
        <v>0</v>
      </c>
      <c r="F109" s="14">
        <f>data!AA63</f>
        <v>0</v>
      </c>
      <c r="G109" s="14">
        <f>data!AB63</f>
        <v>-368</v>
      </c>
      <c r="H109" s="14">
        <f>data!AC63</f>
        <v>34891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109436</v>
      </c>
      <c r="D110" s="14">
        <f>data!Y64</f>
        <v>93067</v>
      </c>
      <c r="E110" s="14">
        <f>data!Z64</f>
        <v>0</v>
      </c>
      <c r="F110" s="14">
        <f>data!AA64</f>
        <v>110564</v>
      </c>
      <c r="G110" s="14">
        <f>data!AB64</f>
        <v>1225201</v>
      </c>
      <c r="H110" s="14">
        <f>data!AC64</f>
        <v>131039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174431</v>
      </c>
      <c r="D112" s="14">
        <f>data!Y66</f>
        <v>190304</v>
      </c>
      <c r="E112" s="14">
        <f>data!Z66</f>
        <v>0</v>
      </c>
      <c r="F112" s="14">
        <f>data!AA66</f>
        <v>21959</v>
      </c>
      <c r="G112" s="14">
        <f>data!AB66</f>
        <v>216876</v>
      </c>
      <c r="H112" s="14">
        <f>data!AC66</f>
        <v>137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5886</v>
      </c>
      <c r="D113" s="14">
        <f>data!Y67</f>
        <v>48423</v>
      </c>
      <c r="E113" s="14">
        <f>data!Z67</f>
        <v>0</v>
      </c>
      <c r="F113" s="14">
        <f>data!AA67</f>
        <v>6827</v>
      </c>
      <c r="G113" s="14">
        <f>data!AB67</f>
        <v>11736</v>
      </c>
      <c r="H113" s="14">
        <f>data!AC67</f>
        <v>11199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10569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415</v>
      </c>
      <c r="D115" s="14">
        <f>data!Y69</f>
        <v>2273</v>
      </c>
      <c r="E115" s="14">
        <f>data!Z69</f>
        <v>0</v>
      </c>
      <c r="F115" s="14">
        <f>data!AA69</f>
        <v>0</v>
      </c>
      <c r="G115" s="14">
        <f>data!AB69</f>
        <v>2064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421033</v>
      </c>
      <c r="D117" s="14">
        <f>data!Y71</f>
        <v>2133540</v>
      </c>
      <c r="E117" s="14">
        <f>data!Z71</f>
        <v>0</v>
      </c>
      <c r="F117" s="14">
        <f>data!AA71</f>
        <v>271865</v>
      </c>
      <c r="G117" s="14">
        <f>data!AB71</f>
        <v>2290048</v>
      </c>
      <c r="H117" s="14">
        <f>data!AC71</f>
        <v>809071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257872</v>
      </c>
      <c r="D119" s="48">
        <f>+data!M690</f>
        <v>411520</v>
      </c>
      <c r="E119" s="48">
        <f>+data!M691</f>
        <v>0</v>
      </c>
      <c r="F119" s="48">
        <f>+data!M692</f>
        <v>48901</v>
      </c>
      <c r="G119" s="48">
        <f>+data!M693</f>
        <v>253560</v>
      </c>
      <c r="H119" s="48">
        <f>+data!M694</f>
        <v>106077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3603556</v>
      </c>
      <c r="D120" s="14">
        <f>data!Y73</f>
        <v>1574983</v>
      </c>
      <c r="E120" s="14">
        <f>data!Z73</f>
        <v>0</v>
      </c>
      <c r="F120" s="14">
        <f>data!AA73</f>
        <v>134050</v>
      </c>
      <c r="G120" s="14">
        <f>data!AB73</f>
        <v>3692054</v>
      </c>
      <c r="H120" s="14">
        <f>data!AC73</f>
        <v>2070707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18797270</v>
      </c>
      <c r="D121" s="14">
        <f>data!Y74</f>
        <v>10896412</v>
      </c>
      <c r="E121" s="14">
        <f>data!Z74</f>
        <v>0</v>
      </c>
      <c r="F121" s="14">
        <f>data!AA74</f>
        <v>853212</v>
      </c>
      <c r="G121" s="14">
        <f>data!AB74</f>
        <v>3161882</v>
      </c>
      <c r="H121" s="14">
        <f>data!AC74</f>
        <v>583313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22400826</v>
      </c>
      <c r="D122" s="14">
        <f>data!Y75</f>
        <v>12471395</v>
      </c>
      <c r="E122" s="14">
        <f>data!Z75</f>
        <v>0</v>
      </c>
      <c r="F122" s="14">
        <f>data!AA75</f>
        <v>987262</v>
      </c>
      <c r="G122" s="14">
        <f>data!AB75</f>
        <v>6853936</v>
      </c>
      <c r="H122" s="14">
        <f>data!AC75</f>
        <v>2654020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482</v>
      </c>
      <c r="D124" s="14">
        <f>data!Y76</f>
        <v>3965</v>
      </c>
      <c r="E124" s="14">
        <f>data!Z76</f>
        <v>0</v>
      </c>
      <c r="F124" s="14">
        <f>data!AA76</f>
        <v>559</v>
      </c>
      <c r="G124" s="14">
        <f>data!AB76</f>
        <v>961</v>
      </c>
      <c r="H124" s="14">
        <f>data!AC76</f>
        <v>917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241.0811987278137</v>
      </c>
      <c r="D126" s="14">
        <f>data!Y78</f>
        <v>1983.1679521904175</v>
      </c>
      <c r="E126" s="14">
        <f>data!Z78</f>
        <v>0</v>
      </c>
      <c r="F126" s="14">
        <f>data!AA78</f>
        <v>279.59417030881292</v>
      </c>
      <c r="G126" s="14">
        <f>data!AB78</f>
        <v>480.66189206935468</v>
      </c>
      <c r="H126" s="14">
        <f>data!AC78</f>
        <v>458.65447973735508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28859</v>
      </c>
      <c r="E127" s="14">
        <f>data!Z79</f>
        <v>0</v>
      </c>
      <c r="F127" s="14">
        <f>data!AA79</f>
        <v>0</v>
      </c>
      <c r="G127" s="14">
        <f>data!AB79</f>
        <v>232</v>
      </c>
      <c r="H127" s="14">
        <f>data!AC79</f>
        <v>924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0.02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CASCADE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3717</v>
      </c>
      <c r="D137" s="14">
        <f>data!AF59</f>
        <v>0</v>
      </c>
      <c r="E137" s="14">
        <f>data!AG59</f>
        <v>17102</v>
      </c>
      <c r="F137" s="14">
        <f>data!AH59</f>
        <v>0</v>
      </c>
      <c r="G137" s="14">
        <f>data!AI59</f>
        <v>0</v>
      </c>
      <c r="H137" s="14">
        <f>data!AJ59</f>
        <v>2676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1.36142390134756</v>
      </c>
      <c r="D138" s="26">
        <f>data!AF60</f>
        <v>0</v>
      </c>
      <c r="E138" s="26">
        <f>data!AG60</f>
        <v>30.501206181446801</v>
      </c>
      <c r="F138" s="26">
        <f>data!AH60</f>
        <v>0</v>
      </c>
      <c r="G138" s="26">
        <f>data!AI60</f>
        <v>0</v>
      </c>
      <c r="H138" s="26">
        <f>data!AJ60</f>
        <v>0.108230852138487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124571</v>
      </c>
      <c r="D139" s="14">
        <f>data!AF61</f>
        <v>0</v>
      </c>
      <c r="E139" s="14">
        <f>data!AG61</f>
        <v>3103706</v>
      </c>
      <c r="F139" s="14">
        <f>data!AH61</f>
        <v>0</v>
      </c>
      <c r="G139" s="14">
        <f>data!AI61</f>
        <v>0</v>
      </c>
      <c r="H139" s="14">
        <f>data!AJ61</f>
        <v>10449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27399</v>
      </c>
      <c r="D140" s="14">
        <f>data!AF62</f>
        <v>0</v>
      </c>
      <c r="E140" s="14">
        <f>data!AG62</f>
        <v>682639</v>
      </c>
      <c r="F140" s="14">
        <f>data!AH62</f>
        <v>0</v>
      </c>
      <c r="G140" s="14">
        <f>data!AI62</f>
        <v>0</v>
      </c>
      <c r="H140" s="14">
        <f>data!AJ62</f>
        <v>2298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297263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2544</v>
      </c>
      <c r="D142" s="14">
        <f>data!AF64</f>
        <v>0</v>
      </c>
      <c r="E142" s="14">
        <f>data!AG64</f>
        <v>391019</v>
      </c>
      <c r="F142" s="14">
        <f>data!AH64</f>
        <v>0</v>
      </c>
      <c r="G142" s="14">
        <f>data!AI64</f>
        <v>0</v>
      </c>
      <c r="H142" s="14">
        <f>data!AJ64</f>
        <v>1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119163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22300</v>
      </c>
      <c r="D145" s="14">
        <f>data!AF67</f>
        <v>0</v>
      </c>
      <c r="E145" s="14">
        <f>data!AG67</f>
        <v>110157</v>
      </c>
      <c r="F145" s="14">
        <f>data!AH67</f>
        <v>0</v>
      </c>
      <c r="G145" s="14">
        <f>data!AI67</f>
        <v>0</v>
      </c>
      <c r="H145" s="14">
        <f>data!AJ67</f>
        <v>2638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28</v>
      </c>
      <c r="D147" s="14">
        <f>data!AF69</f>
        <v>0</v>
      </c>
      <c r="E147" s="14">
        <f>data!AG69</f>
        <v>31068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176842</v>
      </c>
      <c r="D149" s="14">
        <f>data!AF71</f>
        <v>0</v>
      </c>
      <c r="E149" s="14">
        <f>data!AG71</f>
        <v>4735015</v>
      </c>
      <c r="F149" s="14">
        <f>data!AH71</f>
        <v>0</v>
      </c>
      <c r="G149" s="14">
        <f>data!AI71</f>
        <v>0</v>
      </c>
      <c r="H149" s="14">
        <f>data!AJ71</f>
        <v>15386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90416</v>
      </c>
      <c r="D151" s="48">
        <f>+data!M697</f>
        <v>0</v>
      </c>
      <c r="E151" s="48">
        <f>+data!M698</f>
        <v>1920218</v>
      </c>
      <c r="F151" s="48">
        <f>+data!M699</f>
        <v>0</v>
      </c>
      <c r="G151" s="48">
        <f>+data!M700</f>
        <v>0</v>
      </c>
      <c r="H151" s="48">
        <f>+data!M701</f>
        <v>10054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321893</v>
      </c>
      <c r="D152" s="14">
        <f>data!AF73</f>
        <v>0</v>
      </c>
      <c r="E152" s="14">
        <f>data!AG73</f>
        <v>5573487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345613</v>
      </c>
      <c r="D153" s="14">
        <f>data!AF74</f>
        <v>0</v>
      </c>
      <c r="E153" s="14">
        <f>data!AG74</f>
        <v>40217962</v>
      </c>
      <c r="F153" s="14">
        <f>data!AH74</f>
        <v>0</v>
      </c>
      <c r="G153" s="14">
        <f>data!AI74</f>
        <v>0</v>
      </c>
      <c r="H153" s="14">
        <f>data!AJ74</f>
        <v>43876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667506</v>
      </c>
      <c r="D154" s="14">
        <f>data!AF75</f>
        <v>0</v>
      </c>
      <c r="E154" s="14">
        <f>data!AG75</f>
        <v>45791449</v>
      </c>
      <c r="F154" s="14">
        <f>data!AH75</f>
        <v>0</v>
      </c>
      <c r="G154" s="14">
        <f>data!AI75</f>
        <v>0</v>
      </c>
      <c r="H154" s="14">
        <f>data!AJ75</f>
        <v>43876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1826</v>
      </c>
      <c r="D156" s="14">
        <f>data!AF76</f>
        <v>0</v>
      </c>
      <c r="E156" s="14">
        <f>data!AG76</f>
        <v>9020</v>
      </c>
      <c r="F156" s="14">
        <f>data!AH76</f>
        <v>0</v>
      </c>
      <c r="G156" s="14">
        <f>data!AI76</f>
        <v>0</v>
      </c>
      <c r="H156" s="14">
        <f>data!AJ76</f>
        <v>216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16863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913.30761177798286</v>
      </c>
      <c r="D158" s="14">
        <f>data!AF78</f>
        <v>0</v>
      </c>
      <c r="E158" s="14">
        <f>data!AG78</f>
        <v>4511.5195280599155</v>
      </c>
      <c r="F158" s="14">
        <f>data!AH78</f>
        <v>0</v>
      </c>
      <c r="G158" s="14">
        <f>data!AI78</f>
        <v>0</v>
      </c>
      <c r="H158" s="14">
        <f>data!AJ78</f>
        <v>108.03638781163436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377</v>
      </c>
      <c r="D159" s="14">
        <f>data!AF79</f>
        <v>0</v>
      </c>
      <c r="E159" s="14">
        <f>data!AG79</f>
        <v>74441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21.75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CASCADE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21996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0.19299859433088901</v>
      </c>
      <c r="D170" s="26">
        <f>data!AM60</f>
        <v>0</v>
      </c>
      <c r="E170" s="26">
        <f>data!AN60</f>
        <v>0</v>
      </c>
      <c r="F170" s="26">
        <f>data!AO60</f>
        <v>0</v>
      </c>
      <c r="G170" s="26" t="e">
        <f>data!#REF!</f>
        <v>#REF!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18180</v>
      </c>
      <c r="D171" s="14">
        <f>data!AM61</f>
        <v>0</v>
      </c>
      <c r="E171" s="14">
        <f>data!AN61</f>
        <v>0</v>
      </c>
      <c r="F171" s="14">
        <f>data!AO61</f>
        <v>-7</v>
      </c>
      <c r="G171" s="14">
        <f>data!AP61</f>
        <v>4639053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3999</v>
      </c>
      <c r="D172" s="14">
        <f>data!AM62</f>
        <v>0</v>
      </c>
      <c r="E172" s="14">
        <f>data!AN62</f>
        <v>0</v>
      </c>
      <c r="F172" s="14">
        <f>data!AO62</f>
        <v>-2</v>
      </c>
      <c r="G172" s="14">
        <f>data!AP62</f>
        <v>1020327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822992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761</v>
      </c>
      <c r="G174" s="14">
        <f>data!AP64</f>
        <v>439995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1685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178572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24095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437638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72825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22179</v>
      </c>
      <c r="D181" s="14">
        <f>data!AM71</f>
        <v>0</v>
      </c>
      <c r="E181" s="14">
        <f>data!AN71</f>
        <v>0</v>
      </c>
      <c r="F181" s="14">
        <f>data!AO71</f>
        <v>24847</v>
      </c>
      <c r="G181" s="14">
        <f>data!AP71</f>
        <v>7613087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1145</v>
      </c>
      <c r="D183" s="48">
        <f>+data!M704</f>
        <v>0</v>
      </c>
      <c r="E183" s="48">
        <f>+data!M705</f>
        <v>0</v>
      </c>
      <c r="F183" s="48">
        <f>+data!M706</f>
        <v>82732</v>
      </c>
      <c r="G183" s="48" t="e">
        <f>+data!M707</f>
        <v>#REF!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8447723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8447723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1973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986.83237570534527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3106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0.01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4.7699999999999996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CASCADE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75894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data!AP60</f>
        <v>25.914458487474331</v>
      </c>
      <c r="G202" s="26">
        <f>data!AW60</f>
        <v>0</v>
      </c>
      <c r="H202" s="26">
        <f>data!AX60</f>
        <v>0</v>
      </c>
      <c r="I202" s="26">
        <f>data!AY60</f>
        <v>11.7691745008522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12199</v>
      </c>
      <c r="G203" s="14">
        <f>data!AW61</f>
        <v>0</v>
      </c>
      <c r="H203" s="14">
        <f>data!AX61</f>
        <v>0</v>
      </c>
      <c r="I203" s="14">
        <f>data!AY61</f>
        <v>514670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2683</v>
      </c>
      <c r="G204" s="14">
        <f>data!AW62</f>
        <v>0</v>
      </c>
      <c r="H204" s="14">
        <f>data!AX62</f>
        <v>0</v>
      </c>
      <c r="I204" s="14">
        <f>data!AY62</f>
        <v>113198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291367</v>
      </c>
      <c r="G206" s="14">
        <f>data!AW64</f>
        <v>0</v>
      </c>
      <c r="H206" s="14">
        <f>data!AX64</f>
        <v>757</v>
      </c>
      <c r="I206" s="14">
        <f>data!AY64</f>
        <v>-38710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473375</v>
      </c>
      <c r="G208" s="14">
        <f>data!AW66</f>
        <v>0</v>
      </c>
      <c r="H208" s="14">
        <f>data!AX66</f>
        <v>16939</v>
      </c>
      <c r="I208" s="14">
        <f>data!AY66</f>
        <v>229090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1160</v>
      </c>
      <c r="G209" s="14">
        <f>data!AW67</f>
        <v>0</v>
      </c>
      <c r="H209" s="14">
        <f>data!AX67</f>
        <v>0</v>
      </c>
      <c r="I209" s="14">
        <f>data!AY67</f>
        <v>59096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141800</v>
      </c>
      <c r="G210" s="14">
        <f>data!AW68</f>
        <v>0</v>
      </c>
      <c r="H210" s="14">
        <f>data!AX68</f>
        <v>35438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7431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922584</v>
      </c>
      <c r="G213" s="14">
        <f>data!AW71</f>
        <v>0</v>
      </c>
      <c r="H213" s="14">
        <f>data!AX71</f>
        <v>53134</v>
      </c>
      <c r="I213" s="14">
        <f>data!AY71</f>
        <v>884775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183183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7585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4843262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4850847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95</v>
      </c>
      <c r="G220" s="14">
        <f>data!AW76</f>
        <v>0</v>
      </c>
      <c r="H220" s="14">
        <f>data!AX76</f>
        <v>0</v>
      </c>
      <c r="I220" s="85">
        <f>data!AY76</f>
        <v>4839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47.516003898635475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2824.1400000000003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5.87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CASCADE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89368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0.92354830801605703</v>
      </c>
      <c r="E234" s="26">
        <f>data!BB60</f>
        <v>0</v>
      </c>
      <c r="F234" s="26">
        <f>data!BC60</f>
        <v>0</v>
      </c>
      <c r="G234" s="26">
        <f>data!BD60</f>
        <v>3.7496406250736398</v>
      </c>
      <c r="H234" s="26">
        <f>data!BE60</f>
        <v>4.0300025894803397</v>
      </c>
      <c r="I234" s="26">
        <f>data!BF60</f>
        <v>11.655052256478401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39766</v>
      </c>
      <c r="E235" s="14">
        <f>data!BB61</f>
        <v>0</v>
      </c>
      <c r="F235" s="14">
        <f>data!BC61</f>
        <v>0</v>
      </c>
      <c r="G235" s="14">
        <f>data!BD61</f>
        <v>163712</v>
      </c>
      <c r="H235" s="14">
        <f>data!BE61</f>
        <v>307192</v>
      </c>
      <c r="I235" s="14">
        <f>data!BF61</f>
        <v>444466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8746</v>
      </c>
      <c r="E236" s="14">
        <f>data!BB62</f>
        <v>0</v>
      </c>
      <c r="F236" s="14">
        <f>data!BC62</f>
        <v>0</v>
      </c>
      <c r="G236" s="14">
        <f>data!BD62</f>
        <v>36007</v>
      </c>
      <c r="H236" s="14">
        <f>data!BE62</f>
        <v>67565</v>
      </c>
      <c r="I236" s="14">
        <f>data!BF62</f>
        <v>97757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1199</v>
      </c>
      <c r="E238" s="14">
        <f>data!BB64</f>
        <v>0</v>
      </c>
      <c r="F238" s="14">
        <f>data!BC64</f>
        <v>0</v>
      </c>
      <c r="G238" s="14">
        <f>data!BD64</f>
        <v>-14877</v>
      </c>
      <c r="H238" s="14">
        <f>data!BE64</f>
        <v>44638</v>
      </c>
      <c r="I238" s="14">
        <f>data!BF64</f>
        <v>56031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163539</v>
      </c>
      <c r="E240" s="14">
        <f>data!BB66</f>
        <v>0</v>
      </c>
      <c r="F240" s="14">
        <f>data!BC66</f>
        <v>9803</v>
      </c>
      <c r="G240" s="14">
        <f>data!BD66</f>
        <v>0</v>
      </c>
      <c r="H240" s="14">
        <f>data!BE66</f>
        <v>680871</v>
      </c>
      <c r="I240" s="14">
        <f>data!BF66</f>
        <v>115949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4531</v>
      </c>
      <c r="E241" s="14">
        <f>data!BB67</f>
        <v>0</v>
      </c>
      <c r="F241" s="14">
        <f>data!BC67</f>
        <v>0</v>
      </c>
      <c r="G241" s="14">
        <f>data!BD67</f>
        <v>19601</v>
      </c>
      <c r="H241" s="14">
        <f>data!BE67</f>
        <v>359122</v>
      </c>
      <c r="I241" s="14">
        <f>data!BF67</f>
        <v>4873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9691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28</v>
      </c>
      <c r="E243" s="14">
        <f>data!BB69</f>
        <v>0</v>
      </c>
      <c r="F243" s="14">
        <f>data!BC69</f>
        <v>0</v>
      </c>
      <c r="G243" s="14">
        <f>data!BD69</f>
        <v>607</v>
      </c>
      <c r="H243" s="14">
        <f>data!BE69</f>
        <v>1518</v>
      </c>
      <c r="I243" s="14">
        <f>data!BF69</f>
        <v>903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217809</v>
      </c>
      <c r="E245" s="14">
        <f>data!BB71</f>
        <v>0</v>
      </c>
      <c r="F245" s="14">
        <f>data!BC71</f>
        <v>9803</v>
      </c>
      <c r="G245" s="14">
        <f>data!BD71</f>
        <v>205050</v>
      </c>
      <c r="H245" s="14">
        <f>data!BE71</f>
        <v>1470597</v>
      </c>
      <c r="I245" s="14">
        <f>data!BF71</f>
        <v>719979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371</v>
      </c>
      <c r="E252" s="85">
        <f>data!BB76</f>
        <v>0</v>
      </c>
      <c r="F252" s="85">
        <f>data!BC76</f>
        <v>0</v>
      </c>
      <c r="G252" s="85">
        <f>data!BD76</f>
        <v>1605</v>
      </c>
      <c r="H252" s="85">
        <f>data!BE76</f>
        <v>29406</v>
      </c>
      <c r="I252" s="85">
        <f>data!BF76</f>
        <v>399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185.56249943572379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CASCADE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9.36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432179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95055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2</v>
      </c>
      <c r="H270" s="14">
        <f>data!BL64</f>
        <v>9739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2039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10100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69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2039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2</v>
      </c>
      <c r="H277" s="14">
        <f>data!BL71</f>
        <v>547142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167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827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413.63931814917413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CASCADE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3.9192273389561501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506238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111344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3266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2225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42903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55624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721600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CASCADE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6.7634036687014296</v>
      </c>
      <c r="E330" s="26">
        <f>data!BW60</f>
        <v>0.98907083557291597</v>
      </c>
      <c r="F330" s="26">
        <f>data!BX60</f>
        <v>2.73</v>
      </c>
      <c r="G330" s="26">
        <f>data!BY60</f>
        <v>6.7839296207794497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391479</v>
      </c>
      <c r="E331" s="86">
        <f>data!BW61</f>
        <v>117794</v>
      </c>
      <c r="F331" s="86">
        <f>data!BX61</f>
        <v>264281</v>
      </c>
      <c r="G331" s="86">
        <f>data!BY61</f>
        <v>842268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86103</v>
      </c>
      <c r="E332" s="86">
        <f>data!BW62</f>
        <v>25908</v>
      </c>
      <c r="F332" s="86">
        <f>data!BX62</f>
        <v>58127</v>
      </c>
      <c r="G332" s="86">
        <f>data!BY62</f>
        <v>185251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24178</v>
      </c>
      <c r="F333" s="86">
        <f>data!BX63</f>
        <v>16680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162</v>
      </c>
      <c r="E334" s="86">
        <f>data!BW64</f>
        <v>2291</v>
      </c>
      <c r="F334" s="86">
        <f>data!BX64</f>
        <v>567</v>
      </c>
      <c r="G334" s="86">
        <f>data!BY64</f>
        <v>1986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1448</v>
      </c>
      <c r="E336" s="86">
        <f>data!BW66</f>
        <v>0</v>
      </c>
      <c r="F336" s="86">
        <f>data!BX66</f>
        <v>51858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22605</v>
      </c>
      <c r="E337" s="86">
        <f>data!BW67</f>
        <v>6692</v>
      </c>
      <c r="F337" s="86">
        <f>data!BX67</f>
        <v>11248</v>
      </c>
      <c r="G337" s="86">
        <f>data!BY67</f>
        <v>3652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4623</v>
      </c>
      <c r="F339" s="86">
        <f>data!BX69</f>
        <v>28</v>
      </c>
      <c r="G339" s="86">
        <f>data!BY69</f>
        <v>13017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501797</v>
      </c>
      <c r="E341" s="14">
        <f>data!BW71</f>
        <v>181486</v>
      </c>
      <c r="F341" s="14">
        <f>data!BX71</f>
        <v>402789</v>
      </c>
      <c r="G341" s="14">
        <f>data!BY71</f>
        <v>1046174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1851</v>
      </c>
      <c r="E348" s="85">
        <f>data!BW76</f>
        <v>548</v>
      </c>
      <c r="F348" s="85">
        <f>data!BX76</f>
        <v>921</v>
      </c>
      <c r="G348" s="85">
        <f>data!BY76</f>
        <v>299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925.81182333025549</v>
      </c>
      <c r="E350" s="85">
        <f>data!BW78</f>
        <v>274.09231722581302</v>
      </c>
      <c r="F350" s="85">
        <f>data!BX78</f>
        <v>460.65515358571866</v>
      </c>
      <c r="G350" s="85">
        <f>data!BY78</f>
        <v>149.550370165179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CASCADE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249.67360910171942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23605780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5191929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5004</v>
      </c>
      <c r="E365" s="218"/>
      <c r="F365" s="219"/>
      <c r="G365" s="219"/>
      <c r="H365" s="219"/>
      <c r="I365" s="86">
        <f>data!CE63</f>
        <v>2782616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50993</v>
      </c>
      <c r="E366" s="218"/>
      <c r="F366" s="219"/>
      <c r="G366" s="219"/>
      <c r="H366" s="219"/>
      <c r="I366" s="86">
        <f>data!CE64</f>
        <v>7313174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845422</v>
      </c>
      <c r="E367" s="218"/>
      <c r="F367" s="219"/>
      <c r="G367" s="219"/>
      <c r="H367" s="219"/>
      <c r="I367" s="86">
        <f>data!CE65</f>
        <v>847107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214166</v>
      </c>
      <c r="E368" s="218"/>
      <c r="F368" s="219"/>
      <c r="G368" s="219"/>
      <c r="H368" s="219"/>
      <c r="I368" s="86">
        <f>data!CE66</f>
        <v>5385375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8598</v>
      </c>
      <c r="E369" s="218"/>
      <c r="F369" s="219"/>
      <c r="G369" s="219"/>
      <c r="H369" s="219"/>
      <c r="I369" s="86">
        <f>data!CE67</f>
        <v>1091408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36010</v>
      </c>
      <c r="E370" s="218"/>
      <c r="F370" s="219"/>
      <c r="G370" s="219"/>
      <c r="H370" s="219"/>
      <c r="I370" s="86">
        <f>data!CE68</f>
        <v>690654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12841</v>
      </c>
      <c r="E371" s="86">
        <f>data!CD69</f>
        <v>0</v>
      </c>
      <c r="F371" s="219"/>
      <c r="G371" s="219"/>
      <c r="H371" s="219"/>
      <c r="I371" s="86">
        <f>data!CE69</f>
        <v>211538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1173034</v>
      </c>
      <c r="E373" s="86">
        <f>data!CD71</f>
        <v>0</v>
      </c>
      <c r="F373" s="219"/>
      <c r="G373" s="219"/>
      <c r="H373" s="219"/>
      <c r="I373" s="14">
        <f>data!CE71</f>
        <v>47119581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53632112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143414941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197047053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704</v>
      </c>
      <c r="E380" s="214"/>
      <c r="F380" s="211"/>
      <c r="G380" s="211"/>
      <c r="H380" s="211"/>
      <c r="I380" s="14">
        <f>data!CE76</f>
        <v>89368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33977.887999999999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24375.709999999992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257229.14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83.65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2019-06-24T19:01:52Z</cp:lastPrinted>
  <dcterms:created xsi:type="dcterms:W3CDTF">1999-06-02T22:01:56Z</dcterms:created>
  <dcterms:modified xsi:type="dcterms:W3CDTF">2021-07-01T17:24:03Z</dcterms:modified>
</cp:coreProperties>
</file>