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A643B611-C19F-4F15-A5A9-BB97595D197B}" xr6:coauthVersionLast="45" xr6:coauthVersionMax="45" xr10:uidLastSave="{00000000-0000-0000-0000-000000000000}"/>
  <bookViews>
    <workbookView xWindow="-103" yWindow="-103" windowWidth="16663" windowHeight="8863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 2019" sheetId="11" r:id="rId10"/>
    <sheet name="Prior Year 2018" sheetId="10" r:id="rId11"/>
  </sheets>
  <definedNames>
    <definedName name="_Fill" localSheetId="10" hidden="1">'Prior Year 2018'!$DR$819:$DR$864</definedName>
    <definedName name="_Fill" localSheetId="9" hidden="1">'Prior Year 2019'!$DR$921:$DR$966</definedName>
    <definedName name="_Fill" hidden="1">data!$DR$921:$DR$966</definedName>
    <definedName name="Costcenter" localSheetId="10">'Prior Year 2018'!#REF!</definedName>
    <definedName name="Costcenter" localSheetId="9">'Prior Year 2019'!$A$732:$W$813</definedName>
    <definedName name="Costcenter">data!$A$732:$W$813</definedName>
    <definedName name="Edit" localSheetId="10">'Prior Year 2018'!$A$410:$E$477</definedName>
    <definedName name="Edit" localSheetId="9">'Prior Year 2019'!$A$411:$E$478</definedName>
    <definedName name="Edit">data!$A$411:$E$478</definedName>
    <definedName name="Funds" localSheetId="10">'Prior Year 2018'!#REF!</definedName>
    <definedName name="Funds" localSheetId="9">'Prior Year 2019'!$A$728:$CF$730</definedName>
    <definedName name="Funds">data!$A$728:$CF$730</definedName>
    <definedName name="Hospital" localSheetId="10">'Prior Year 2018'!#REF!</definedName>
    <definedName name="Hospital" localSheetId="9">'Prior Year 2019'!$A$724:$BR$726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10">'Prior Year 2018'!$A$410:$E$477</definedName>
    <definedName name="_xlnm.Print_Area" localSheetId="9">'Prior Year 2019'!$A$411:$E$478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10">'Prior Year 2018'!#REF!</definedName>
    <definedName name="Support" localSheetId="9">'Prior Year 2019'!$A$720:$CD$722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3" i="1" l="1"/>
  <c r="F378" i="1" l="1"/>
  <c r="F386" i="1"/>
  <c r="F385" i="1"/>
  <c r="F384" i="1"/>
  <c r="F383" i="1"/>
  <c r="F382" i="1"/>
  <c r="F381" i="1"/>
  <c r="F380" i="1"/>
  <c r="F379" i="1"/>
  <c r="D550" i="1" l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3" i="1"/>
  <c r="CC75" i="1" l="1"/>
  <c r="CE76" i="1" l="1"/>
  <c r="O817" i="11"/>
  <c r="M817" i="11"/>
  <c r="L817" i="11"/>
  <c r="K817" i="11"/>
  <c r="J817" i="11"/>
  <c r="I817" i="11"/>
  <c r="H817" i="11"/>
  <c r="G817" i="11"/>
  <c r="F817" i="11"/>
  <c r="E817" i="11"/>
  <c r="D817" i="11"/>
  <c r="P816" i="11"/>
  <c r="X815" i="11"/>
  <c r="X813" i="11"/>
  <c r="W813" i="11"/>
  <c r="W815" i="11" s="1"/>
  <c r="V813" i="11"/>
  <c r="V815" i="11" s="1"/>
  <c r="U813" i="11"/>
  <c r="U815" i="11" s="1"/>
  <c r="A813" i="11"/>
  <c r="T812" i="11"/>
  <c r="S812" i="11"/>
  <c r="R812" i="11"/>
  <c r="Q812" i="11"/>
  <c r="P812" i="11"/>
  <c r="M812" i="11"/>
  <c r="L812" i="11"/>
  <c r="K812" i="11"/>
  <c r="I812" i="11"/>
  <c r="H812" i="11"/>
  <c r="G812" i="11"/>
  <c r="F812" i="11"/>
  <c r="D812" i="11"/>
  <c r="C812" i="11"/>
  <c r="A812" i="11"/>
  <c r="T811" i="11"/>
  <c r="S811" i="11"/>
  <c r="R811" i="11"/>
  <c r="Q811" i="11"/>
  <c r="P811" i="11"/>
  <c r="M811" i="11"/>
  <c r="L811" i="11"/>
  <c r="K811" i="11"/>
  <c r="I811" i="11"/>
  <c r="H811" i="11"/>
  <c r="G811" i="11"/>
  <c r="F811" i="11"/>
  <c r="D811" i="11"/>
  <c r="C811" i="11"/>
  <c r="A811" i="11"/>
  <c r="T810" i="11"/>
  <c r="S810" i="11"/>
  <c r="R810" i="11"/>
  <c r="Q810" i="11"/>
  <c r="P810" i="11"/>
  <c r="M810" i="11"/>
  <c r="L810" i="11"/>
  <c r="K810" i="11"/>
  <c r="I810" i="11"/>
  <c r="H810" i="11"/>
  <c r="G810" i="11"/>
  <c r="F810" i="11"/>
  <c r="D810" i="11"/>
  <c r="C810" i="11"/>
  <c r="A810" i="11"/>
  <c r="T809" i="11"/>
  <c r="S809" i="11"/>
  <c r="R809" i="11"/>
  <c r="Q809" i="11"/>
  <c r="P809" i="11"/>
  <c r="M809" i="11"/>
  <c r="L809" i="11"/>
  <c r="K809" i="11"/>
  <c r="I809" i="11"/>
  <c r="H809" i="11"/>
  <c r="G809" i="11"/>
  <c r="F809" i="11"/>
  <c r="D809" i="11"/>
  <c r="C809" i="11"/>
  <c r="A809" i="11"/>
  <c r="T808" i="11"/>
  <c r="S808" i="11"/>
  <c r="R808" i="11"/>
  <c r="Q808" i="11"/>
  <c r="P808" i="11"/>
  <c r="M808" i="11"/>
  <c r="L808" i="11"/>
  <c r="K808" i="11"/>
  <c r="I808" i="11"/>
  <c r="H808" i="11"/>
  <c r="G808" i="11"/>
  <c r="F808" i="11"/>
  <c r="D808" i="11"/>
  <c r="C808" i="11"/>
  <c r="A808" i="11"/>
  <c r="T807" i="11"/>
  <c r="S807" i="11"/>
  <c r="R807" i="11"/>
  <c r="Q807" i="11"/>
  <c r="P807" i="11"/>
  <c r="M807" i="11"/>
  <c r="L807" i="11"/>
  <c r="K807" i="11"/>
  <c r="I807" i="11"/>
  <c r="H807" i="11"/>
  <c r="G807" i="11"/>
  <c r="F807" i="11"/>
  <c r="D807" i="11"/>
  <c r="C807" i="11"/>
  <c r="A807" i="11"/>
  <c r="T806" i="11"/>
  <c r="S806" i="11"/>
  <c r="R806" i="11"/>
  <c r="Q806" i="11"/>
  <c r="P806" i="11"/>
  <c r="M806" i="11"/>
  <c r="L806" i="11"/>
  <c r="K806" i="11"/>
  <c r="I806" i="11"/>
  <c r="H806" i="11"/>
  <c r="G806" i="11"/>
  <c r="F806" i="11"/>
  <c r="D806" i="11"/>
  <c r="C806" i="11"/>
  <c r="A806" i="11"/>
  <c r="T805" i="11"/>
  <c r="S805" i="11"/>
  <c r="R805" i="11"/>
  <c r="Q805" i="11"/>
  <c r="P805" i="11"/>
  <c r="M805" i="11"/>
  <c r="L805" i="11"/>
  <c r="K805" i="11"/>
  <c r="I805" i="11"/>
  <c r="H805" i="11"/>
  <c r="G805" i="11"/>
  <c r="F805" i="11"/>
  <c r="D805" i="11"/>
  <c r="C805" i="11"/>
  <c r="A805" i="11"/>
  <c r="T804" i="11"/>
  <c r="S804" i="11"/>
  <c r="R804" i="11"/>
  <c r="Q804" i="11"/>
  <c r="P804" i="11"/>
  <c r="M804" i="11"/>
  <c r="L804" i="11"/>
  <c r="K804" i="11"/>
  <c r="I804" i="11"/>
  <c r="H804" i="11"/>
  <c r="G804" i="11"/>
  <c r="F804" i="11"/>
  <c r="D804" i="11"/>
  <c r="C804" i="11"/>
  <c r="A804" i="11"/>
  <c r="T803" i="11"/>
  <c r="S803" i="11"/>
  <c r="R803" i="11"/>
  <c r="Q803" i="11"/>
  <c r="P803" i="11"/>
  <c r="M803" i="11"/>
  <c r="L803" i="11"/>
  <c r="K803" i="11"/>
  <c r="I803" i="11"/>
  <c r="H803" i="11"/>
  <c r="G803" i="11"/>
  <c r="F803" i="11"/>
  <c r="D803" i="11"/>
  <c r="C803" i="11"/>
  <c r="A803" i="11"/>
  <c r="T802" i="11"/>
  <c r="S802" i="11"/>
  <c r="R802" i="11"/>
  <c r="Q802" i="11"/>
  <c r="P802" i="11"/>
  <c r="M802" i="11"/>
  <c r="L802" i="11"/>
  <c r="K802" i="11"/>
  <c r="I802" i="11"/>
  <c r="H802" i="11"/>
  <c r="G802" i="11"/>
  <c r="F802" i="11"/>
  <c r="D802" i="11"/>
  <c r="C802" i="11"/>
  <c r="A802" i="11"/>
  <c r="T801" i="11"/>
  <c r="S801" i="11"/>
  <c r="R801" i="11"/>
  <c r="Q801" i="11"/>
  <c r="P801" i="11"/>
  <c r="M801" i="11"/>
  <c r="L801" i="11"/>
  <c r="K801" i="11"/>
  <c r="I801" i="11"/>
  <c r="H801" i="11"/>
  <c r="G801" i="11"/>
  <c r="F801" i="11"/>
  <c r="D801" i="11"/>
  <c r="C801" i="11"/>
  <c r="A801" i="11"/>
  <c r="T800" i="11"/>
  <c r="S800" i="11"/>
  <c r="R800" i="11"/>
  <c r="Q800" i="11"/>
  <c r="P800" i="11"/>
  <c r="M800" i="11"/>
  <c r="L800" i="11"/>
  <c r="K800" i="11"/>
  <c r="I800" i="11"/>
  <c r="H800" i="11"/>
  <c r="G800" i="11"/>
  <c r="F800" i="11"/>
  <c r="D800" i="11"/>
  <c r="C800" i="11"/>
  <c r="A800" i="11"/>
  <c r="T799" i="11"/>
  <c r="S799" i="11"/>
  <c r="R799" i="11"/>
  <c r="Q799" i="11"/>
  <c r="P799" i="11"/>
  <c r="M799" i="11"/>
  <c r="L799" i="11"/>
  <c r="K799" i="11"/>
  <c r="I799" i="11"/>
  <c r="H799" i="11"/>
  <c r="G799" i="11"/>
  <c r="F799" i="11"/>
  <c r="D799" i="11"/>
  <c r="C799" i="11"/>
  <c r="A799" i="11"/>
  <c r="T798" i="11"/>
  <c r="S798" i="11"/>
  <c r="R798" i="11"/>
  <c r="Q798" i="11"/>
  <c r="P798" i="11"/>
  <c r="M798" i="11"/>
  <c r="L798" i="11"/>
  <c r="K798" i="11"/>
  <c r="I798" i="11"/>
  <c r="H798" i="11"/>
  <c r="G798" i="11"/>
  <c r="F798" i="11"/>
  <c r="D798" i="11"/>
  <c r="C798" i="11"/>
  <c r="A798" i="11"/>
  <c r="T797" i="11"/>
  <c r="S797" i="11"/>
  <c r="R797" i="11"/>
  <c r="Q797" i="11"/>
  <c r="P797" i="11"/>
  <c r="M797" i="11"/>
  <c r="L797" i="11"/>
  <c r="K797" i="11"/>
  <c r="I797" i="11"/>
  <c r="H797" i="11"/>
  <c r="G797" i="11"/>
  <c r="F797" i="11"/>
  <c r="D797" i="11"/>
  <c r="C797" i="11"/>
  <c r="A797" i="11"/>
  <c r="T796" i="11"/>
  <c r="S796" i="11"/>
  <c r="R796" i="11"/>
  <c r="Q796" i="11"/>
  <c r="P796" i="11"/>
  <c r="M796" i="11"/>
  <c r="L796" i="11"/>
  <c r="K796" i="11"/>
  <c r="I796" i="11"/>
  <c r="H796" i="11"/>
  <c r="G796" i="11"/>
  <c r="F796" i="11"/>
  <c r="D796" i="11"/>
  <c r="C796" i="11"/>
  <c r="A796" i="11"/>
  <c r="T795" i="11"/>
  <c r="S795" i="11"/>
  <c r="R795" i="11"/>
  <c r="Q795" i="11"/>
  <c r="P795" i="11"/>
  <c r="M795" i="11"/>
  <c r="L795" i="11"/>
  <c r="K795" i="11"/>
  <c r="I795" i="11"/>
  <c r="H795" i="11"/>
  <c r="G795" i="11"/>
  <c r="F795" i="11"/>
  <c r="D795" i="11"/>
  <c r="C795" i="11"/>
  <c r="A795" i="11"/>
  <c r="T794" i="11"/>
  <c r="S794" i="11"/>
  <c r="R794" i="11"/>
  <c r="Q794" i="11"/>
  <c r="P794" i="11"/>
  <c r="M794" i="11"/>
  <c r="L794" i="11"/>
  <c r="K794" i="11"/>
  <c r="I794" i="11"/>
  <c r="H794" i="11"/>
  <c r="G794" i="11"/>
  <c r="F794" i="11"/>
  <c r="D794" i="11"/>
  <c r="C794" i="11"/>
  <c r="A794" i="11"/>
  <c r="T793" i="11"/>
  <c r="S793" i="11"/>
  <c r="R793" i="11"/>
  <c r="Q793" i="11"/>
  <c r="P793" i="11"/>
  <c r="M793" i="11"/>
  <c r="L793" i="11"/>
  <c r="K793" i="11"/>
  <c r="I793" i="11"/>
  <c r="H793" i="11"/>
  <c r="G793" i="11"/>
  <c r="F793" i="11"/>
  <c r="D793" i="11"/>
  <c r="C793" i="11"/>
  <c r="A793" i="11"/>
  <c r="T792" i="11"/>
  <c r="S792" i="11"/>
  <c r="R792" i="11"/>
  <c r="Q792" i="11"/>
  <c r="P792" i="11"/>
  <c r="M792" i="11"/>
  <c r="L792" i="11"/>
  <c r="K792" i="11"/>
  <c r="I792" i="11"/>
  <c r="H792" i="11"/>
  <c r="G792" i="11"/>
  <c r="F792" i="11"/>
  <c r="D792" i="11"/>
  <c r="C792" i="11"/>
  <c r="A792" i="11"/>
  <c r="T791" i="11"/>
  <c r="S791" i="11"/>
  <c r="R791" i="11"/>
  <c r="Q791" i="11"/>
  <c r="P791" i="11"/>
  <c r="M791" i="11"/>
  <c r="L791" i="11"/>
  <c r="K791" i="11"/>
  <c r="I791" i="11"/>
  <c r="H791" i="11"/>
  <c r="G791" i="11"/>
  <c r="F791" i="11"/>
  <c r="D791" i="11"/>
  <c r="C791" i="11"/>
  <c r="A791" i="11"/>
  <c r="T790" i="11"/>
  <c r="S790" i="11"/>
  <c r="R790" i="11"/>
  <c r="Q790" i="11"/>
  <c r="P790" i="11"/>
  <c r="M790" i="11"/>
  <c r="L790" i="11"/>
  <c r="K790" i="11"/>
  <c r="I790" i="11"/>
  <c r="H790" i="11"/>
  <c r="G790" i="11"/>
  <c r="F790" i="11"/>
  <c r="D790" i="11"/>
  <c r="C790" i="11"/>
  <c r="A790" i="11"/>
  <c r="T789" i="11"/>
  <c r="S789" i="11"/>
  <c r="R789" i="11"/>
  <c r="Q789" i="11"/>
  <c r="P789" i="11"/>
  <c r="M789" i="11"/>
  <c r="L789" i="11"/>
  <c r="K789" i="11"/>
  <c r="I789" i="11"/>
  <c r="H789" i="11"/>
  <c r="G789" i="11"/>
  <c r="F789" i="11"/>
  <c r="D789" i="11"/>
  <c r="C789" i="11"/>
  <c r="A789" i="11"/>
  <c r="T788" i="11"/>
  <c r="S788" i="11"/>
  <c r="R788" i="11"/>
  <c r="Q788" i="11"/>
  <c r="P788" i="11"/>
  <c r="M788" i="11"/>
  <c r="L788" i="11"/>
  <c r="K788" i="11"/>
  <c r="I788" i="11"/>
  <c r="H788" i="11"/>
  <c r="G788" i="11"/>
  <c r="F788" i="11"/>
  <c r="D788" i="11"/>
  <c r="C788" i="11"/>
  <c r="B788" i="11"/>
  <c r="A788" i="11"/>
  <c r="T787" i="11"/>
  <c r="S787" i="11"/>
  <c r="R787" i="11"/>
  <c r="Q787" i="11"/>
  <c r="P787" i="11"/>
  <c r="M787" i="11"/>
  <c r="L787" i="11"/>
  <c r="K787" i="11"/>
  <c r="I787" i="11"/>
  <c r="H787" i="11"/>
  <c r="G787" i="11"/>
  <c r="F787" i="11"/>
  <c r="D787" i="11"/>
  <c r="C787" i="11"/>
  <c r="A787" i="11"/>
  <c r="T786" i="11"/>
  <c r="S786" i="11"/>
  <c r="R786" i="11"/>
  <c r="Q786" i="11"/>
  <c r="P786" i="11"/>
  <c r="M786" i="11"/>
  <c r="L786" i="11"/>
  <c r="K786" i="11"/>
  <c r="I786" i="11"/>
  <c r="H786" i="11"/>
  <c r="G786" i="11"/>
  <c r="F786" i="11"/>
  <c r="D786" i="11"/>
  <c r="C786" i="11"/>
  <c r="A786" i="11"/>
  <c r="T785" i="11"/>
  <c r="S785" i="11"/>
  <c r="R785" i="11"/>
  <c r="Q785" i="11"/>
  <c r="P785" i="11"/>
  <c r="M785" i="11"/>
  <c r="L785" i="11"/>
  <c r="K785" i="11"/>
  <c r="I785" i="11"/>
  <c r="H785" i="11"/>
  <c r="G785" i="11"/>
  <c r="F785" i="11"/>
  <c r="D785" i="11"/>
  <c r="C785" i="11"/>
  <c r="A785" i="11"/>
  <c r="T784" i="11"/>
  <c r="S784" i="11"/>
  <c r="R784" i="11"/>
  <c r="Q784" i="11"/>
  <c r="P784" i="11"/>
  <c r="M784" i="11"/>
  <c r="L784" i="11"/>
  <c r="K784" i="11"/>
  <c r="I784" i="11"/>
  <c r="H784" i="11"/>
  <c r="G784" i="11"/>
  <c r="F784" i="11"/>
  <c r="D784" i="11"/>
  <c r="C784" i="11"/>
  <c r="B784" i="11"/>
  <c r="A784" i="11"/>
  <c r="T783" i="11"/>
  <c r="S783" i="11"/>
  <c r="R783" i="11"/>
  <c r="Q783" i="11"/>
  <c r="P783" i="11"/>
  <c r="M783" i="11"/>
  <c r="L783" i="11"/>
  <c r="K783" i="11"/>
  <c r="I783" i="11"/>
  <c r="H783" i="11"/>
  <c r="G783" i="11"/>
  <c r="F783" i="11"/>
  <c r="D783" i="11"/>
  <c r="C783" i="11"/>
  <c r="B783" i="11"/>
  <c r="A783" i="11"/>
  <c r="T782" i="11"/>
  <c r="S782" i="11"/>
  <c r="R782" i="11"/>
  <c r="Q782" i="11"/>
  <c r="P782" i="11"/>
  <c r="M782" i="11"/>
  <c r="L782" i="11"/>
  <c r="K782" i="11"/>
  <c r="I782" i="11"/>
  <c r="H782" i="11"/>
  <c r="G782" i="11"/>
  <c r="F782" i="11"/>
  <c r="D782" i="11"/>
  <c r="C782" i="11"/>
  <c r="B782" i="11"/>
  <c r="A782" i="11"/>
  <c r="T781" i="11"/>
  <c r="S781" i="11"/>
  <c r="R781" i="11"/>
  <c r="Q781" i="11"/>
  <c r="P781" i="11"/>
  <c r="M781" i="11"/>
  <c r="L781" i="11"/>
  <c r="K781" i="11"/>
  <c r="I781" i="11"/>
  <c r="H781" i="11"/>
  <c r="G781" i="11"/>
  <c r="F781" i="11"/>
  <c r="D781" i="11"/>
  <c r="C781" i="11"/>
  <c r="A781" i="11"/>
  <c r="T780" i="11"/>
  <c r="S780" i="11"/>
  <c r="R780" i="11"/>
  <c r="Q780" i="11"/>
  <c r="P780" i="11"/>
  <c r="M780" i="11"/>
  <c r="L780" i="11"/>
  <c r="K780" i="11"/>
  <c r="I780" i="11"/>
  <c r="H780" i="11"/>
  <c r="G780" i="11"/>
  <c r="F780" i="11"/>
  <c r="D780" i="11"/>
  <c r="C780" i="11"/>
  <c r="A780" i="11"/>
  <c r="T779" i="11"/>
  <c r="S779" i="11"/>
  <c r="R779" i="11"/>
  <c r="Q779" i="11"/>
  <c r="P779" i="11"/>
  <c r="O779" i="11"/>
  <c r="M779" i="11"/>
  <c r="L779" i="11"/>
  <c r="K779" i="11"/>
  <c r="I779" i="11"/>
  <c r="H779" i="11"/>
  <c r="G779" i="11"/>
  <c r="F779" i="11"/>
  <c r="D779" i="11"/>
  <c r="C779" i="11"/>
  <c r="A779" i="11"/>
  <c r="T778" i="11"/>
  <c r="S778" i="11"/>
  <c r="R778" i="11"/>
  <c r="Q778" i="11"/>
  <c r="P778" i="11"/>
  <c r="O778" i="11"/>
  <c r="M778" i="11"/>
  <c r="L778" i="11"/>
  <c r="K778" i="11"/>
  <c r="I778" i="11"/>
  <c r="H778" i="11"/>
  <c r="G778" i="11"/>
  <c r="F778" i="11"/>
  <c r="D778" i="11"/>
  <c r="C778" i="11"/>
  <c r="B778" i="11"/>
  <c r="A778" i="11"/>
  <c r="T777" i="11"/>
  <c r="S777" i="11"/>
  <c r="R777" i="11"/>
  <c r="Q777" i="11"/>
  <c r="P777" i="11"/>
  <c r="O777" i="11"/>
  <c r="M777" i="11"/>
  <c r="L777" i="11"/>
  <c r="K777" i="11"/>
  <c r="I777" i="11"/>
  <c r="H777" i="11"/>
  <c r="G777" i="11"/>
  <c r="F777" i="11"/>
  <c r="D777" i="11"/>
  <c r="C777" i="11"/>
  <c r="B777" i="11"/>
  <c r="A777" i="11"/>
  <c r="T776" i="11"/>
  <c r="S776" i="11"/>
  <c r="R776" i="11"/>
  <c r="Q776" i="11"/>
  <c r="P776" i="11"/>
  <c r="O776" i="11"/>
  <c r="M776" i="11"/>
  <c r="L776" i="11"/>
  <c r="K776" i="11"/>
  <c r="I776" i="11"/>
  <c r="H776" i="11"/>
  <c r="G776" i="11"/>
  <c r="F776" i="11"/>
  <c r="D776" i="11"/>
  <c r="C776" i="11"/>
  <c r="B776" i="11"/>
  <c r="A776" i="11"/>
  <c r="T775" i="11"/>
  <c r="S775" i="11"/>
  <c r="R775" i="11"/>
  <c r="Q775" i="11"/>
  <c r="P775" i="11"/>
  <c r="O775" i="11"/>
  <c r="M775" i="11"/>
  <c r="L775" i="11"/>
  <c r="K775" i="11"/>
  <c r="I775" i="11"/>
  <c r="H775" i="11"/>
  <c r="G775" i="11"/>
  <c r="F775" i="11"/>
  <c r="D775" i="11"/>
  <c r="C775" i="11"/>
  <c r="B775" i="11"/>
  <c r="A775" i="11"/>
  <c r="T774" i="11"/>
  <c r="S774" i="11"/>
  <c r="R774" i="11"/>
  <c r="Q774" i="11"/>
  <c r="P774" i="11"/>
  <c r="O774" i="11"/>
  <c r="M774" i="11"/>
  <c r="L774" i="11"/>
  <c r="K774" i="11"/>
  <c r="I774" i="11"/>
  <c r="H774" i="11"/>
  <c r="G774" i="11"/>
  <c r="F774" i="11"/>
  <c r="D774" i="11"/>
  <c r="C774" i="11"/>
  <c r="B774" i="11"/>
  <c r="A774" i="11"/>
  <c r="T773" i="11"/>
  <c r="S773" i="11"/>
  <c r="R773" i="11"/>
  <c r="Q773" i="11"/>
  <c r="P773" i="11"/>
  <c r="O773" i="11"/>
  <c r="M773" i="11"/>
  <c r="L773" i="11"/>
  <c r="K773" i="11"/>
  <c r="I773" i="11"/>
  <c r="H773" i="11"/>
  <c r="G773" i="11"/>
  <c r="F773" i="11"/>
  <c r="D773" i="11"/>
  <c r="C773" i="11"/>
  <c r="B773" i="11"/>
  <c r="A773" i="11"/>
  <c r="T772" i="11"/>
  <c r="S772" i="11"/>
  <c r="R772" i="11"/>
  <c r="Q772" i="11"/>
  <c r="P772" i="11"/>
  <c r="O772" i="11"/>
  <c r="M772" i="11"/>
  <c r="L772" i="11"/>
  <c r="K772" i="11"/>
  <c r="I772" i="11"/>
  <c r="H772" i="11"/>
  <c r="G772" i="11"/>
  <c r="F772" i="11"/>
  <c r="D772" i="11"/>
  <c r="C772" i="11"/>
  <c r="B772" i="11"/>
  <c r="A772" i="11"/>
  <c r="T771" i="11"/>
  <c r="S771" i="11"/>
  <c r="R771" i="11"/>
  <c r="Q771" i="11"/>
  <c r="P771" i="11"/>
  <c r="O771" i="11"/>
  <c r="M771" i="11"/>
  <c r="L771" i="11"/>
  <c r="K771" i="11"/>
  <c r="I771" i="11"/>
  <c r="H771" i="11"/>
  <c r="G771" i="11"/>
  <c r="F771" i="11"/>
  <c r="D771" i="11"/>
  <c r="C771" i="11"/>
  <c r="B771" i="11"/>
  <c r="A771" i="11"/>
  <c r="T770" i="11"/>
  <c r="S770" i="11"/>
  <c r="R770" i="11"/>
  <c r="Q770" i="11"/>
  <c r="P770" i="11"/>
  <c r="O770" i="11"/>
  <c r="M770" i="11"/>
  <c r="L770" i="11"/>
  <c r="K770" i="11"/>
  <c r="I770" i="11"/>
  <c r="H770" i="11"/>
  <c r="G770" i="11"/>
  <c r="F770" i="11"/>
  <c r="D770" i="11"/>
  <c r="C770" i="11"/>
  <c r="B770" i="11"/>
  <c r="A770" i="11"/>
  <c r="T769" i="11"/>
  <c r="S769" i="11"/>
  <c r="R769" i="11"/>
  <c r="Q769" i="11"/>
  <c r="P769" i="11"/>
  <c r="O769" i="11"/>
  <c r="M769" i="11"/>
  <c r="L769" i="11"/>
  <c r="K769" i="11"/>
  <c r="I769" i="11"/>
  <c r="H769" i="11"/>
  <c r="G769" i="11"/>
  <c r="F769" i="11"/>
  <c r="D769" i="11"/>
  <c r="C769" i="11"/>
  <c r="B769" i="11"/>
  <c r="A769" i="11"/>
  <c r="T768" i="11"/>
  <c r="S768" i="11"/>
  <c r="R768" i="11"/>
  <c r="Q768" i="11"/>
  <c r="P768" i="11"/>
  <c r="O768" i="11"/>
  <c r="M768" i="11"/>
  <c r="L768" i="11"/>
  <c r="K768" i="11"/>
  <c r="I768" i="11"/>
  <c r="H768" i="11"/>
  <c r="G768" i="11"/>
  <c r="F768" i="11"/>
  <c r="D768" i="11"/>
  <c r="C768" i="11"/>
  <c r="B768" i="11"/>
  <c r="A768" i="11"/>
  <c r="T767" i="11"/>
  <c r="S767" i="11"/>
  <c r="R767" i="11"/>
  <c r="Q767" i="11"/>
  <c r="P767" i="11"/>
  <c r="O767" i="11"/>
  <c r="M767" i="11"/>
  <c r="L767" i="11"/>
  <c r="K767" i="11"/>
  <c r="I767" i="11"/>
  <c r="H767" i="11"/>
  <c r="G767" i="11"/>
  <c r="F767" i="11"/>
  <c r="D767" i="11"/>
  <c r="C767" i="11"/>
  <c r="B767" i="11"/>
  <c r="A767" i="11"/>
  <c r="T766" i="11"/>
  <c r="S766" i="11"/>
  <c r="R766" i="11"/>
  <c r="Q766" i="11"/>
  <c r="P766" i="11"/>
  <c r="O766" i="11"/>
  <c r="M766" i="11"/>
  <c r="L766" i="11"/>
  <c r="K766" i="11"/>
  <c r="I766" i="11"/>
  <c r="H766" i="11"/>
  <c r="G766" i="11"/>
  <c r="F766" i="11"/>
  <c r="D766" i="11"/>
  <c r="C766" i="11"/>
  <c r="B766" i="11"/>
  <c r="A766" i="11"/>
  <c r="T765" i="11"/>
  <c r="S765" i="11"/>
  <c r="R765" i="11"/>
  <c r="Q765" i="11"/>
  <c r="P765" i="11"/>
  <c r="O765" i="11"/>
  <c r="M765" i="11"/>
  <c r="L765" i="11"/>
  <c r="K765" i="11"/>
  <c r="I765" i="11"/>
  <c r="H765" i="11"/>
  <c r="G765" i="11"/>
  <c r="F765" i="11"/>
  <c r="D765" i="11"/>
  <c r="C765" i="11"/>
  <c r="B765" i="11"/>
  <c r="A765" i="11"/>
  <c r="T764" i="11"/>
  <c r="S764" i="11"/>
  <c r="R764" i="11"/>
  <c r="Q764" i="11"/>
  <c r="P764" i="11"/>
  <c r="O764" i="11"/>
  <c r="M764" i="11"/>
  <c r="L764" i="11"/>
  <c r="K764" i="11"/>
  <c r="I764" i="11"/>
  <c r="H764" i="11"/>
  <c r="G764" i="11"/>
  <c r="F764" i="11"/>
  <c r="D764" i="11"/>
  <c r="C764" i="11"/>
  <c r="B764" i="11"/>
  <c r="A764" i="11"/>
  <c r="T763" i="11"/>
  <c r="S763" i="11"/>
  <c r="R763" i="11"/>
  <c r="Q763" i="11"/>
  <c r="P763" i="11"/>
  <c r="O763" i="11"/>
  <c r="M763" i="11"/>
  <c r="L763" i="11"/>
  <c r="K763" i="11"/>
  <c r="I763" i="11"/>
  <c r="H763" i="11"/>
  <c r="G763" i="11"/>
  <c r="F763" i="11"/>
  <c r="D763" i="11"/>
  <c r="C763" i="11"/>
  <c r="B763" i="11"/>
  <c r="A763" i="11"/>
  <c r="T762" i="11"/>
  <c r="S762" i="11"/>
  <c r="R762" i="11"/>
  <c r="Q762" i="11"/>
  <c r="P762" i="11"/>
  <c r="O762" i="11"/>
  <c r="M762" i="11"/>
  <c r="L762" i="11"/>
  <c r="K762" i="11"/>
  <c r="I762" i="11"/>
  <c r="H762" i="11"/>
  <c r="G762" i="11"/>
  <c r="F762" i="11"/>
  <c r="D762" i="11"/>
  <c r="C762" i="11"/>
  <c r="B762" i="11"/>
  <c r="A762" i="11"/>
  <c r="T761" i="11"/>
  <c r="S761" i="11"/>
  <c r="R761" i="11"/>
  <c r="Q761" i="11"/>
  <c r="P761" i="11"/>
  <c r="O761" i="11"/>
  <c r="M761" i="11"/>
  <c r="L761" i="11"/>
  <c r="K761" i="11"/>
  <c r="I761" i="11"/>
  <c r="H761" i="11"/>
  <c r="G761" i="11"/>
  <c r="F761" i="11"/>
  <c r="D761" i="11"/>
  <c r="C761" i="11"/>
  <c r="B761" i="11"/>
  <c r="A761" i="11"/>
  <c r="T760" i="11"/>
  <c r="S760" i="11"/>
  <c r="R760" i="11"/>
  <c r="Q760" i="11"/>
  <c r="P760" i="11"/>
  <c r="O760" i="11"/>
  <c r="M760" i="11"/>
  <c r="L760" i="11"/>
  <c r="K760" i="11"/>
  <c r="I760" i="11"/>
  <c r="H760" i="11"/>
  <c r="G760" i="11"/>
  <c r="F760" i="11"/>
  <c r="D760" i="11"/>
  <c r="C760" i="11"/>
  <c r="B760" i="11"/>
  <c r="A760" i="11"/>
  <c r="T759" i="11"/>
  <c r="S759" i="11"/>
  <c r="R759" i="11"/>
  <c r="Q759" i="11"/>
  <c r="P759" i="11"/>
  <c r="O759" i="11"/>
  <c r="M759" i="11"/>
  <c r="L759" i="11"/>
  <c r="K759" i="11"/>
  <c r="I759" i="11"/>
  <c r="H759" i="11"/>
  <c r="G759" i="11"/>
  <c r="F759" i="11"/>
  <c r="D759" i="11"/>
  <c r="C759" i="11"/>
  <c r="A759" i="11"/>
  <c r="T758" i="11"/>
  <c r="S758" i="11"/>
  <c r="R758" i="11"/>
  <c r="Q758" i="11"/>
  <c r="P758" i="11"/>
  <c r="O758" i="11"/>
  <c r="M758" i="11"/>
  <c r="L758" i="11"/>
  <c r="K758" i="11"/>
  <c r="I758" i="11"/>
  <c r="H758" i="11"/>
  <c r="G758" i="11"/>
  <c r="F758" i="11"/>
  <c r="D758" i="11"/>
  <c r="C758" i="11"/>
  <c r="B758" i="11"/>
  <c r="A758" i="11"/>
  <c r="T757" i="11"/>
  <c r="S757" i="11"/>
  <c r="R757" i="11"/>
  <c r="Q757" i="11"/>
  <c r="P757" i="11"/>
  <c r="O757" i="11"/>
  <c r="M757" i="11"/>
  <c r="L757" i="11"/>
  <c r="K757" i="11"/>
  <c r="I757" i="11"/>
  <c r="H757" i="11"/>
  <c r="G757" i="11"/>
  <c r="F757" i="11"/>
  <c r="D757" i="11"/>
  <c r="C757" i="11"/>
  <c r="B757" i="11"/>
  <c r="A757" i="11"/>
  <c r="T756" i="11"/>
  <c r="S756" i="11"/>
  <c r="R756" i="11"/>
  <c r="Q756" i="11"/>
  <c r="P756" i="11"/>
  <c r="O756" i="11"/>
  <c r="M756" i="11"/>
  <c r="L756" i="11"/>
  <c r="K756" i="11"/>
  <c r="I756" i="11"/>
  <c r="H756" i="11"/>
  <c r="G756" i="11"/>
  <c r="F756" i="11"/>
  <c r="D756" i="11"/>
  <c r="C756" i="11"/>
  <c r="B756" i="11"/>
  <c r="A756" i="11"/>
  <c r="T755" i="11"/>
  <c r="S755" i="11"/>
  <c r="R755" i="11"/>
  <c r="Q755" i="11"/>
  <c r="P755" i="11"/>
  <c r="O755" i="11"/>
  <c r="M755" i="11"/>
  <c r="L755" i="11"/>
  <c r="K755" i="11"/>
  <c r="I755" i="11"/>
  <c r="H755" i="11"/>
  <c r="G755" i="11"/>
  <c r="F755" i="11"/>
  <c r="D755" i="11"/>
  <c r="C755" i="11"/>
  <c r="B755" i="11"/>
  <c r="A755" i="11"/>
  <c r="T754" i="11"/>
  <c r="S754" i="11"/>
  <c r="R754" i="11"/>
  <c r="Q754" i="11"/>
  <c r="P754" i="11"/>
  <c r="O754" i="11"/>
  <c r="M754" i="11"/>
  <c r="L754" i="11"/>
  <c r="K754" i="11"/>
  <c r="I754" i="11"/>
  <c r="H754" i="11"/>
  <c r="G754" i="11"/>
  <c r="F754" i="11"/>
  <c r="D754" i="11"/>
  <c r="C754" i="11"/>
  <c r="B754" i="11"/>
  <c r="A754" i="11"/>
  <c r="T753" i="11"/>
  <c r="S753" i="11"/>
  <c r="R753" i="11"/>
  <c r="Q753" i="11"/>
  <c r="P753" i="11"/>
  <c r="O753" i="11"/>
  <c r="M753" i="11"/>
  <c r="L753" i="11"/>
  <c r="K753" i="11"/>
  <c r="I753" i="11"/>
  <c r="H753" i="11"/>
  <c r="G753" i="11"/>
  <c r="F753" i="11"/>
  <c r="D753" i="11"/>
  <c r="C753" i="11"/>
  <c r="B753" i="11"/>
  <c r="A753" i="11"/>
  <c r="T752" i="11"/>
  <c r="S752" i="11"/>
  <c r="R752" i="11"/>
  <c r="Q752" i="11"/>
  <c r="P752" i="11"/>
  <c r="O752" i="11"/>
  <c r="M752" i="11"/>
  <c r="L752" i="11"/>
  <c r="K752" i="11"/>
  <c r="I752" i="11"/>
  <c r="H752" i="11"/>
  <c r="G752" i="11"/>
  <c r="F752" i="11"/>
  <c r="D752" i="11"/>
  <c r="C752" i="11"/>
  <c r="B752" i="11"/>
  <c r="A752" i="11"/>
  <c r="T751" i="11"/>
  <c r="S751" i="11"/>
  <c r="R751" i="11"/>
  <c r="Q751" i="11"/>
  <c r="P751" i="11"/>
  <c r="O751" i="11"/>
  <c r="M751" i="11"/>
  <c r="L751" i="11"/>
  <c r="K751" i="11"/>
  <c r="I751" i="11"/>
  <c r="H751" i="11"/>
  <c r="G751" i="11"/>
  <c r="F751" i="11"/>
  <c r="D751" i="11"/>
  <c r="C751" i="11"/>
  <c r="A751" i="11"/>
  <c r="T750" i="11"/>
  <c r="S750" i="11"/>
  <c r="R750" i="11"/>
  <c r="Q750" i="11"/>
  <c r="P750" i="11"/>
  <c r="O750" i="11"/>
  <c r="M750" i="11"/>
  <c r="L750" i="11"/>
  <c r="K750" i="11"/>
  <c r="I750" i="11"/>
  <c r="H750" i="11"/>
  <c r="G750" i="11"/>
  <c r="F750" i="11"/>
  <c r="D750" i="11"/>
  <c r="C750" i="11"/>
  <c r="A750" i="11"/>
  <c r="T749" i="11"/>
  <c r="S749" i="11"/>
  <c r="R749" i="11"/>
  <c r="Q749" i="11"/>
  <c r="P749" i="11"/>
  <c r="O749" i="11"/>
  <c r="M749" i="11"/>
  <c r="L749" i="11"/>
  <c r="K749" i="11"/>
  <c r="I749" i="11"/>
  <c r="H749" i="11"/>
  <c r="G749" i="11"/>
  <c r="F749" i="11"/>
  <c r="D749" i="11"/>
  <c r="C749" i="11"/>
  <c r="B749" i="11"/>
  <c r="A749" i="11"/>
  <c r="T748" i="11"/>
  <c r="S748" i="11"/>
  <c r="R748" i="11"/>
  <c r="Q748" i="11"/>
  <c r="P748" i="11"/>
  <c r="O748" i="11"/>
  <c r="M748" i="11"/>
  <c r="L748" i="11"/>
  <c r="K748" i="11"/>
  <c r="I748" i="11"/>
  <c r="H748" i="11"/>
  <c r="G748" i="11"/>
  <c r="F748" i="11"/>
  <c r="D748" i="11"/>
  <c r="C748" i="11"/>
  <c r="B748" i="11"/>
  <c r="A748" i="11"/>
  <c r="T747" i="11"/>
  <c r="S747" i="11"/>
  <c r="R747" i="11"/>
  <c r="Q747" i="11"/>
  <c r="P747" i="11"/>
  <c r="O747" i="11"/>
  <c r="M747" i="11"/>
  <c r="L747" i="11"/>
  <c r="K747" i="11"/>
  <c r="I747" i="11"/>
  <c r="H747" i="11"/>
  <c r="G747" i="11"/>
  <c r="F747" i="11"/>
  <c r="D747" i="11"/>
  <c r="C747" i="11"/>
  <c r="B747" i="11"/>
  <c r="A747" i="11"/>
  <c r="T746" i="11"/>
  <c r="S746" i="11"/>
  <c r="R746" i="11"/>
  <c r="Q746" i="11"/>
  <c r="P746" i="11"/>
  <c r="O746" i="11"/>
  <c r="M746" i="11"/>
  <c r="L746" i="11"/>
  <c r="K746" i="11"/>
  <c r="I746" i="11"/>
  <c r="H746" i="11"/>
  <c r="G746" i="11"/>
  <c r="F746" i="11"/>
  <c r="D746" i="11"/>
  <c r="C746" i="11"/>
  <c r="B746" i="11"/>
  <c r="A746" i="11"/>
  <c r="T745" i="11"/>
  <c r="S745" i="11"/>
  <c r="R745" i="11"/>
  <c r="Q745" i="11"/>
  <c r="P745" i="11"/>
  <c r="O745" i="11"/>
  <c r="M745" i="11"/>
  <c r="L745" i="11"/>
  <c r="K745" i="11"/>
  <c r="I745" i="11"/>
  <c r="H745" i="11"/>
  <c r="G745" i="11"/>
  <c r="F745" i="11"/>
  <c r="D745" i="11"/>
  <c r="C745" i="11"/>
  <c r="B745" i="11"/>
  <c r="A745" i="11"/>
  <c r="T744" i="11"/>
  <c r="S744" i="11"/>
  <c r="R744" i="11"/>
  <c r="Q744" i="11"/>
  <c r="P744" i="11"/>
  <c r="O744" i="11"/>
  <c r="M744" i="11"/>
  <c r="L744" i="11"/>
  <c r="K744" i="11"/>
  <c r="I744" i="11"/>
  <c r="H744" i="11"/>
  <c r="G744" i="11"/>
  <c r="F744" i="11"/>
  <c r="D744" i="11"/>
  <c r="C744" i="11"/>
  <c r="B744" i="11"/>
  <c r="A744" i="11"/>
  <c r="T743" i="11"/>
  <c r="S743" i="11"/>
  <c r="R743" i="11"/>
  <c r="Q743" i="11"/>
  <c r="P743" i="11"/>
  <c r="O743" i="11"/>
  <c r="M743" i="11"/>
  <c r="L743" i="11"/>
  <c r="K743" i="11"/>
  <c r="I743" i="11"/>
  <c r="H743" i="11"/>
  <c r="G743" i="11"/>
  <c r="F743" i="11"/>
  <c r="D743" i="11"/>
  <c r="C743" i="11"/>
  <c r="B743" i="11"/>
  <c r="A743" i="11"/>
  <c r="T742" i="11"/>
  <c r="S742" i="11"/>
  <c r="R742" i="11"/>
  <c r="Q742" i="11"/>
  <c r="P742" i="11"/>
  <c r="O742" i="11"/>
  <c r="M742" i="11"/>
  <c r="L742" i="11"/>
  <c r="K742" i="11"/>
  <c r="I742" i="11"/>
  <c r="H742" i="11"/>
  <c r="G742" i="11"/>
  <c r="F742" i="11"/>
  <c r="D742" i="11"/>
  <c r="C742" i="11"/>
  <c r="B742" i="11"/>
  <c r="A742" i="11"/>
  <c r="T741" i="11"/>
  <c r="S741" i="11"/>
  <c r="R741" i="11"/>
  <c r="Q741" i="11"/>
  <c r="P741" i="11"/>
  <c r="O741" i="11"/>
  <c r="M741" i="11"/>
  <c r="L741" i="11"/>
  <c r="K741" i="11"/>
  <c r="I741" i="11"/>
  <c r="H741" i="11"/>
  <c r="G741" i="11"/>
  <c r="F741" i="11"/>
  <c r="D741" i="11"/>
  <c r="C741" i="11"/>
  <c r="B741" i="11"/>
  <c r="A741" i="11"/>
  <c r="T740" i="11"/>
  <c r="S740" i="11"/>
  <c r="R740" i="11"/>
  <c r="Q740" i="11"/>
  <c r="P740" i="11"/>
  <c r="O740" i="11"/>
  <c r="M740" i="11"/>
  <c r="L740" i="11"/>
  <c r="K740" i="11"/>
  <c r="I740" i="11"/>
  <c r="H740" i="11"/>
  <c r="G740" i="11"/>
  <c r="F740" i="11"/>
  <c r="D740" i="11"/>
  <c r="C740" i="11"/>
  <c r="B740" i="11"/>
  <c r="A740" i="11"/>
  <c r="T739" i="11"/>
  <c r="S739" i="11"/>
  <c r="R739" i="11"/>
  <c r="Q739" i="11"/>
  <c r="P739" i="11"/>
  <c r="O739" i="11"/>
  <c r="M739" i="11"/>
  <c r="L739" i="11"/>
  <c r="K739" i="11"/>
  <c r="I739" i="11"/>
  <c r="H739" i="11"/>
  <c r="G739" i="11"/>
  <c r="F739" i="11"/>
  <c r="D739" i="11"/>
  <c r="C739" i="11"/>
  <c r="B739" i="11"/>
  <c r="A739" i="11"/>
  <c r="T738" i="11"/>
  <c r="S738" i="11"/>
  <c r="R738" i="11"/>
  <c r="Q738" i="11"/>
  <c r="P738" i="11"/>
  <c r="O738" i="11"/>
  <c r="M738" i="11"/>
  <c r="L738" i="11"/>
  <c r="K738" i="11"/>
  <c r="I738" i="11"/>
  <c r="H738" i="11"/>
  <c r="G738" i="11"/>
  <c r="F738" i="11"/>
  <c r="D738" i="11"/>
  <c r="C738" i="11"/>
  <c r="B738" i="11"/>
  <c r="A738" i="11"/>
  <c r="T737" i="11"/>
  <c r="S737" i="11"/>
  <c r="R737" i="11"/>
  <c r="Q737" i="11"/>
  <c r="P737" i="11"/>
  <c r="O737" i="11"/>
  <c r="M737" i="11"/>
  <c r="L737" i="11"/>
  <c r="K737" i="11"/>
  <c r="I737" i="11"/>
  <c r="H737" i="11"/>
  <c r="G737" i="11"/>
  <c r="F737" i="11"/>
  <c r="D737" i="11"/>
  <c r="C737" i="11"/>
  <c r="B737" i="11"/>
  <c r="A737" i="11"/>
  <c r="T736" i="11"/>
  <c r="S736" i="11"/>
  <c r="R736" i="11"/>
  <c r="Q736" i="11"/>
  <c r="P736" i="11"/>
  <c r="O736" i="11"/>
  <c r="M736" i="11"/>
  <c r="L736" i="11"/>
  <c r="K736" i="11"/>
  <c r="I736" i="11"/>
  <c r="I815" i="11" s="1"/>
  <c r="H736" i="11"/>
  <c r="G736" i="11"/>
  <c r="F736" i="11"/>
  <c r="D736" i="11"/>
  <c r="C736" i="11"/>
  <c r="B736" i="11"/>
  <c r="A736" i="11"/>
  <c r="T735" i="11"/>
  <c r="S735" i="11"/>
  <c r="R735" i="11"/>
  <c r="Q735" i="11"/>
  <c r="P735" i="11"/>
  <c r="O735" i="11"/>
  <c r="M735" i="11"/>
  <c r="L735" i="11"/>
  <c r="K735" i="11"/>
  <c r="I735" i="11"/>
  <c r="H735" i="11"/>
  <c r="G735" i="11"/>
  <c r="F735" i="11"/>
  <c r="D735" i="11"/>
  <c r="C735" i="11"/>
  <c r="B735" i="11"/>
  <c r="A735" i="11"/>
  <c r="T734" i="11"/>
  <c r="S734" i="11"/>
  <c r="R734" i="11"/>
  <c r="Q734" i="11"/>
  <c r="P734" i="11"/>
  <c r="O734" i="11"/>
  <c r="O815" i="11" s="1"/>
  <c r="M734" i="11"/>
  <c r="L734" i="11"/>
  <c r="L815" i="11" s="1"/>
  <c r="K734" i="11"/>
  <c r="I734" i="11"/>
  <c r="H734" i="11"/>
  <c r="G734" i="11"/>
  <c r="F734" i="11"/>
  <c r="D734" i="11"/>
  <c r="D815" i="11" s="1"/>
  <c r="C734" i="11"/>
  <c r="C815" i="11" s="1"/>
  <c r="B734" i="11"/>
  <c r="A734" i="11"/>
  <c r="CF730" i="11"/>
  <c r="CE730" i="11"/>
  <c r="CD730" i="11"/>
  <c r="CC730" i="11"/>
  <c r="CB730" i="11"/>
  <c r="CA730" i="11"/>
  <c r="BZ730" i="11"/>
  <c r="BY730" i="11"/>
  <c r="BX730" i="11"/>
  <c r="BW730" i="11"/>
  <c r="BV730" i="11"/>
  <c r="BU730" i="11"/>
  <c r="BT730" i="11"/>
  <c r="BS730" i="11"/>
  <c r="BR730" i="11"/>
  <c r="BQ730" i="11"/>
  <c r="BP730" i="11"/>
  <c r="BO730" i="11"/>
  <c r="BN730" i="11"/>
  <c r="BM730" i="11"/>
  <c r="BL730" i="11"/>
  <c r="BK730" i="11"/>
  <c r="BJ730" i="11"/>
  <c r="BF730" i="11"/>
  <c r="BE730" i="11"/>
  <c r="BB730" i="11"/>
  <c r="BA730" i="11"/>
  <c r="AZ730" i="11"/>
  <c r="AY730" i="11"/>
  <c r="AX730" i="11"/>
  <c r="AW730" i="11"/>
  <c r="AV730" i="11"/>
  <c r="AU730" i="11"/>
  <c r="AT730" i="11"/>
  <c r="AS730" i="11"/>
  <c r="AR730" i="11"/>
  <c r="AQ730" i="11"/>
  <c r="AP730" i="11"/>
  <c r="AO730" i="11"/>
  <c r="AN730" i="11"/>
  <c r="AM730" i="11"/>
  <c r="AL730" i="11"/>
  <c r="AK730" i="11"/>
  <c r="AJ730" i="11"/>
  <c r="AI730" i="11"/>
  <c r="AH730" i="11"/>
  <c r="AG730" i="11"/>
  <c r="AF730" i="11"/>
  <c r="AE730" i="11"/>
  <c r="AD730" i="11"/>
  <c r="AC730" i="11"/>
  <c r="AB730" i="11"/>
  <c r="AA730" i="11"/>
  <c r="Z730" i="11"/>
  <c r="Y730" i="11"/>
  <c r="X730" i="11"/>
  <c r="W730" i="11"/>
  <c r="V730" i="11"/>
  <c r="U730" i="11"/>
  <c r="T730" i="11"/>
  <c r="S730" i="11"/>
  <c r="R730" i="11"/>
  <c r="Q730" i="11"/>
  <c r="P730" i="11"/>
  <c r="O730" i="11"/>
  <c r="N730" i="11"/>
  <c r="M730" i="11"/>
  <c r="L730" i="11"/>
  <c r="K730" i="11"/>
  <c r="J730" i="11"/>
  <c r="I730" i="11"/>
  <c r="H730" i="11"/>
  <c r="G730" i="11"/>
  <c r="F730" i="11"/>
  <c r="E730" i="11"/>
  <c r="D730" i="11"/>
  <c r="C730" i="11"/>
  <c r="B730" i="11"/>
  <c r="A730" i="11"/>
  <c r="BR726" i="11"/>
  <c r="BQ726" i="11"/>
  <c r="BP726" i="11"/>
  <c r="BO726" i="11"/>
  <c r="BN726" i="11"/>
  <c r="BM726" i="11"/>
  <c r="BL726" i="11"/>
  <c r="BK726" i="11"/>
  <c r="BJ726" i="11"/>
  <c r="BI726" i="11"/>
  <c r="BH726" i="11"/>
  <c r="BG726" i="11"/>
  <c r="BF726" i="11"/>
  <c r="BE726" i="11"/>
  <c r="BD726" i="11"/>
  <c r="BC726" i="11"/>
  <c r="BB726" i="11"/>
  <c r="BA726" i="11"/>
  <c r="AZ726" i="11"/>
  <c r="AY726" i="11"/>
  <c r="AX726" i="11"/>
  <c r="AW726" i="11"/>
  <c r="AV726" i="11"/>
  <c r="AU726" i="11"/>
  <c r="AT726" i="11"/>
  <c r="AS726" i="11"/>
  <c r="AR726" i="11"/>
  <c r="AQ726" i="11"/>
  <c r="AP726" i="11"/>
  <c r="AO726" i="11"/>
  <c r="AN726" i="11"/>
  <c r="AM726" i="11"/>
  <c r="AL726" i="11"/>
  <c r="AK726" i="11"/>
  <c r="AJ726" i="11"/>
  <c r="AI726" i="11"/>
  <c r="AH726" i="11"/>
  <c r="AG726" i="11"/>
  <c r="AF726" i="11"/>
  <c r="AE726" i="11"/>
  <c r="AD726" i="11"/>
  <c r="AC726" i="11"/>
  <c r="AB726" i="11"/>
  <c r="AA726" i="11"/>
  <c r="Z726" i="11"/>
  <c r="Y726" i="11"/>
  <c r="X726" i="11"/>
  <c r="W726" i="11"/>
  <c r="V726" i="11"/>
  <c r="U726" i="11"/>
  <c r="S726" i="11"/>
  <c r="R726" i="11"/>
  <c r="Q726" i="11"/>
  <c r="P726" i="11"/>
  <c r="O726" i="11"/>
  <c r="N726" i="11"/>
  <c r="M726" i="11"/>
  <c r="L726" i="11"/>
  <c r="K726" i="11"/>
  <c r="J726" i="11"/>
  <c r="I726" i="11"/>
  <c r="H726" i="11"/>
  <c r="G726" i="11"/>
  <c r="F726" i="11"/>
  <c r="E726" i="11"/>
  <c r="D726" i="11"/>
  <c r="C726" i="11"/>
  <c r="B726" i="11"/>
  <c r="A726" i="11"/>
  <c r="CC722" i="11"/>
  <c r="CB722" i="11"/>
  <c r="CA722" i="11"/>
  <c r="BZ722" i="11"/>
  <c r="BY722" i="11"/>
  <c r="BX722" i="11"/>
  <c r="BW722" i="11"/>
  <c r="BV722" i="11"/>
  <c r="BU722" i="11"/>
  <c r="BT722" i="11"/>
  <c r="BS722" i="11"/>
  <c r="BR722" i="11"/>
  <c r="BQ722" i="11"/>
  <c r="BP722" i="11"/>
  <c r="BO722" i="11"/>
  <c r="BN722" i="11"/>
  <c r="BM722" i="11"/>
  <c r="BL722" i="11"/>
  <c r="BK722" i="11"/>
  <c r="BJ722" i="11"/>
  <c r="BI722" i="11"/>
  <c r="BH722" i="11"/>
  <c r="BG722" i="11"/>
  <c r="BF722" i="11"/>
  <c r="BE722" i="11"/>
  <c r="BD722" i="11"/>
  <c r="BC722" i="11"/>
  <c r="BB722" i="11"/>
  <c r="BA722" i="11"/>
  <c r="AZ722" i="11"/>
  <c r="AY722" i="11"/>
  <c r="AX722" i="11"/>
  <c r="AW722" i="11"/>
  <c r="AV722" i="11"/>
  <c r="AR722" i="11"/>
  <c r="AQ722" i="11"/>
  <c r="AP722" i="11"/>
  <c r="AO722" i="11"/>
  <c r="AN722" i="11"/>
  <c r="AM722" i="11"/>
  <c r="AL722" i="11"/>
  <c r="AK722" i="11"/>
  <c r="AJ722" i="11"/>
  <c r="AI722" i="11"/>
  <c r="AH722" i="11"/>
  <c r="AG722" i="11"/>
  <c r="AF722" i="11"/>
  <c r="AE722" i="11"/>
  <c r="AD722" i="11"/>
  <c r="AC722" i="11"/>
  <c r="AB722" i="11"/>
  <c r="AA722" i="11"/>
  <c r="Z722" i="11"/>
  <c r="Y722" i="11"/>
  <c r="X722" i="11"/>
  <c r="W722" i="11"/>
  <c r="V722" i="11"/>
  <c r="U722" i="11"/>
  <c r="T722" i="11"/>
  <c r="S722" i="11"/>
  <c r="R722" i="11"/>
  <c r="Q722" i="11"/>
  <c r="P722" i="11"/>
  <c r="O722" i="11"/>
  <c r="N722" i="11"/>
  <c r="M722" i="11"/>
  <c r="L722" i="11"/>
  <c r="K722" i="11"/>
  <c r="J722" i="11"/>
  <c r="I722" i="11"/>
  <c r="H722" i="11"/>
  <c r="G722" i="11"/>
  <c r="F722" i="11"/>
  <c r="E722" i="11"/>
  <c r="D722" i="11"/>
  <c r="C722" i="11"/>
  <c r="B722" i="11"/>
  <c r="A722" i="11"/>
  <c r="C615" i="11"/>
  <c r="D612" i="11"/>
  <c r="B575" i="11"/>
  <c r="B574" i="11"/>
  <c r="B573" i="11"/>
  <c r="B572" i="11"/>
  <c r="B571" i="11"/>
  <c r="B570" i="11"/>
  <c r="B569" i="11"/>
  <c r="B568" i="11"/>
  <c r="B567" i="11"/>
  <c r="B566" i="11"/>
  <c r="B565" i="11"/>
  <c r="B564" i="11"/>
  <c r="B563" i="11"/>
  <c r="B562" i="11"/>
  <c r="B561" i="11"/>
  <c r="B560" i="11"/>
  <c r="B559" i="11"/>
  <c r="B558" i="11"/>
  <c r="B557" i="11"/>
  <c r="B556" i="11"/>
  <c r="B555" i="11"/>
  <c r="B554" i="11"/>
  <c r="B553" i="11"/>
  <c r="B552" i="11"/>
  <c r="B551" i="11"/>
  <c r="F550" i="11"/>
  <c r="E550" i="11"/>
  <c r="D550" i="11"/>
  <c r="B550" i="11"/>
  <c r="B549" i="11"/>
  <c r="B548" i="11"/>
  <c r="B547" i="11"/>
  <c r="E546" i="11"/>
  <c r="D546" i="11"/>
  <c r="B546" i="11"/>
  <c r="E545" i="11"/>
  <c r="D545" i="11"/>
  <c r="B545" i="11"/>
  <c r="H545" i="11" s="1"/>
  <c r="F544" i="11"/>
  <c r="E544" i="11"/>
  <c r="D544" i="11"/>
  <c r="B544" i="11"/>
  <c r="B543" i="11"/>
  <c r="B542" i="11"/>
  <c r="B541" i="11"/>
  <c r="F540" i="11"/>
  <c r="E540" i="11"/>
  <c r="D540" i="11"/>
  <c r="B540" i="11"/>
  <c r="H540" i="11" s="1"/>
  <c r="E539" i="11"/>
  <c r="D539" i="11"/>
  <c r="B539" i="11"/>
  <c r="H539" i="11" s="1"/>
  <c r="H538" i="11"/>
  <c r="E538" i="11"/>
  <c r="D538" i="11"/>
  <c r="B538" i="11"/>
  <c r="F538" i="11" s="1"/>
  <c r="E537" i="11"/>
  <c r="D537" i="11"/>
  <c r="B537" i="11"/>
  <c r="H537" i="11" s="1"/>
  <c r="E536" i="11"/>
  <c r="D536" i="11"/>
  <c r="B536" i="11"/>
  <c r="H536" i="11" s="1"/>
  <c r="H535" i="11"/>
  <c r="F535" i="11"/>
  <c r="E535" i="11"/>
  <c r="D535" i="11"/>
  <c r="B535" i="11"/>
  <c r="H534" i="11"/>
  <c r="F534" i="11"/>
  <c r="E534" i="11"/>
  <c r="D534" i="11"/>
  <c r="B534" i="11"/>
  <c r="F533" i="11"/>
  <c r="E533" i="11"/>
  <c r="D533" i="11"/>
  <c r="B533" i="11"/>
  <c r="H533" i="11" s="1"/>
  <c r="E532" i="11"/>
  <c r="D532" i="11"/>
  <c r="B532" i="11"/>
  <c r="H532" i="11" s="1"/>
  <c r="E531" i="11"/>
  <c r="D531" i="11"/>
  <c r="B531" i="11"/>
  <c r="E530" i="11"/>
  <c r="D530" i="11"/>
  <c r="B530" i="11"/>
  <c r="F530" i="11" s="1"/>
  <c r="E529" i="11"/>
  <c r="D529" i="11"/>
  <c r="B529" i="11"/>
  <c r="F529" i="11" s="1"/>
  <c r="F528" i="11"/>
  <c r="E528" i="11"/>
  <c r="D528" i="11"/>
  <c r="B528" i="11"/>
  <c r="H527" i="11"/>
  <c r="F527" i="11"/>
  <c r="E527" i="11"/>
  <c r="D527" i="11"/>
  <c r="B527" i="11"/>
  <c r="E526" i="11"/>
  <c r="D526" i="11"/>
  <c r="F526" i="11" s="1"/>
  <c r="B526" i="11"/>
  <c r="H525" i="11"/>
  <c r="F525" i="11"/>
  <c r="E525" i="11"/>
  <c r="D525" i="11"/>
  <c r="B525" i="11"/>
  <c r="F524" i="11"/>
  <c r="E524" i="11"/>
  <c r="D524" i="11"/>
  <c r="B524" i="11"/>
  <c r="E523" i="11"/>
  <c r="D523" i="11"/>
  <c r="B523" i="11"/>
  <c r="E522" i="11"/>
  <c r="D522" i="11"/>
  <c r="B522" i="11"/>
  <c r="B521" i="11"/>
  <c r="F521" i="11" s="1"/>
  <c r="H520" i="11"/>
  <c r="F520" i="11"/>
  <c r="E520" i="11"/>
  <c r="D520" i="11"/>
  <c r="B520" i="11"/>
  <c r="F519" i="11"/>
  <c r="E519" i="11"/>
  <c r="D519" i="11"/>
  <c r="B519" i="11"/>
  <c r="E518" i="11"/>
  <c r="D518" i="11"/>
  <c r="B518" i="11"/>
  <c r="F518" i="11" s="1"/>
  <c r="E517" i="11"/>
  <c r="D517" i="11"/>
  <c r="B517" i="11"/>
  <c r="E516" i="11"/>
  <c r="D516" i="11"/>
  <c r="B516" i="11"/>
  <c r="E515" i="11"/>
  <c r="D515" i="11"/>
  <c r="B515" i="11"/>
  <c r="F515" i="11" s="1"/>
  <c r="F514" i="11"/>
  <c r="E514" i="11"/>
  <c r="D514" i="11"/>
  <c r="B514" i="11"/>
  <c r="H513" i="11"/>
  <c r="F513" i="11"/>
  <c r="B513" i="11"/>
  <c r="B512" i="11"/>
  <c r="E511" i="11"/>
  <c r="D511" i="11"/>
  <c r="B511" i="11"/>
  <c r="F511" i="11" s="1"/>
  <c r="F510" i="11"/>
  <c r="E510" i="11"/>
  <c r="D510" i="11"/>
  <c r="B510" i="11"/>
  <c r="H510" i="11" s="1"/>
  <c r="F509" i="11"/>
  <c r="E509" i="11"/>
  <c r="D509" i="11"/>
  <c r="B509" i="11"/>
  <c r="E508" i="11"/>
  <c r="D508" i="11"/>
  <c r="B508" i="11"/>
  <c r="H507" i="11"/>
  <c r="F507" i="11"/>
  <c r="E507" i="11"/>
  <c r="D507" i="11"/>
  <c r="B507" i="11"/>
  <c r="H506" i="11"/>
  <c r="F506" i="11"/>
  <c r="E506" i="11"/>
  <c r="D506" i="11"/>
  <c r="B506" i="11"/>
  <c r="E505" i="11"/>
  <c r="D505" i="11"/>
  <c r="B505" i="11"/>
  <c r="E504" i="11"/>
  <c r="D504" i="11"/>
  <c r="B504" i="11"/>
  <c r="H504" i="11" s="1"/>
  <c r="H503" i="11"/>
  <c r="E503" i="11"/>
  <c r="D503" i="11"/>
  <c r="B503" i="11"/>
  <c r="F503" i="11" s="1"/>
  <c r="H502" i="11"/>
  <c r="F502" i="11"/>
  <c r="E502" i="11"/>
  <c r="D502" i="11"/>
  <c r="B502" i="11"/>
  <c r="H501" i="11"/>
  <c r="F501" i="11"/>
  <c r="E501" i="11"/>
  <c r="D501" i="11"/>
  <c r="B501" i="11"/>
  <c r="E500" i="11"/>
  <c r="D500" i="11"/>
  <c r="B500" i="11"/>
  <c r="H500" i="11" s="1"/>
  <c r="F499" i="11"/>
  <c r="E499" i="11"/>
  <c r="D499" i="11"/>
  <c r="B499" i="11"/>
  <c r="F498" i="11"/>
  <c r="E498" i="11"/>
  <c r="D498" i="11"/>
  <c r="B498" i="11"/>
  <c r="F497" i="11"/>
  <c r="E497" i="11"/>
  <c r="D497" i="11"/>
  <c r="B497" i="11"/>
  <c r="E496" i="11"/>
  <c r="D496" i="11"/>
  <c r="B496" i="11"/>
  <c r="H496" i="11" s="1"/>
  <c r="G493" i="11"/>
  <c r="F493" i="11"/>
  <c r="E493" i="11"/>
  <c r="D493" i="11"/>
  <c r="C493" i="11"/>
  <c r="B493" i="11"/>
  <c r="A493" i="11"/>
  <c r="B478" i="11"/>
  <c r="B476" i="11"/>
  <c r="C475" i="11"/>
  <c r="B475" i="11"/>
  <c r="B474" i="11"/>
  <c r="B473" i="11"/>
  <c r="B472" i="11"/>
  <c r="B471" i="11"/>
  <c r="B470" i="11"/>
  <c r="B469" i="11"/>
  <c r="B468" i="11"/>
  <c r="B465" i="11"/>
  <c r="C464" i="11"/>
  <c r="B464" i="11"/>
  <c r="B463" i="11"/>
  <c r="C459" i="11"/>
  <c r="B459" i="11"/>
  <c r="B458" i="11"/>
  <c r="B455" i="11"/>
  <c r="B454" i="11"/>
  <c r="B453" i="11"/>
  <c r="C448" i="11"/>
  <c r="C447" i="11"/>
  <c r="C446" i="11"/>
  <c r="C445" i="11"/>
  <c r="C444" i="11"/>
  <c r="B444" i="11"/>
  <c r="C440" i="11"/>
  <c r="C439" i="11"/>
  <c r="B439" i="11"/>
  <c r="C438" i="11"/>
  <c r="B438" i="11"/>
  <c r="B440" i="11" s="1"/>
  <c r="B437" i="11"/>
  <c r="B436" i="11"/>
  <c r="B435" i="11"/>
  <c r="D434" i="11"/>
  <c r="B434" i="11"/>
  <c r="D433" i="11"/>
  <c r="B433" i="11"/>
  <c r="B432" i="11"/>
  <c r="B431" i="11"/>
  <c r="B430" i="11"/>
  <c r="B429" i="11"/>
  <c r="B428" i="11"/>
  <c r="B427" i="11"/>
  <c r="D424" i="11"/>
  <c r="B424" i="11"/>
  <c r="B423" i="11"/>
  <c r="D421" i="11"/>
  <c r="B421" i="11"/>
  <c r="C420" i="11"/>
  <c r="B420" i="11"/>
  <c r="D418" i="11"/>
  <c r="B418" i="11"/>
  <c r="B417" i="11"/>
  <c r="D415" i="11"/>
  <c r="B415" i="11"/>
  <c r="C414" i="11"/>
  <c r="B414" i="11"/>
  <c r="A412" i="11"/>
  <c r="D390" i="11"/>
  <c r="B441" i="11" s="1"/>
  <c r="D372" i="11"/>
  <c r="D367" i="11"/>
  <c r="D361" i="11"/>
  <c r="N817" i="11" s="1"/>
  <c r="D329" i="11"/>
  <c r="D328" i="11"/>
  <c r="D330" i="11" s="1"/>
  <c r="D339" i="11" s="1"/>
  <c r="C482" i="11" s="1"/>
  <c r="D319" i="11"/>
  <c r="D314" i="11"/>
  <c r="D290" i="11"/>
  <c r="D283" i="11"/>
  <c r="D277" i="11"/>
  <c r="D275" i="11"/>
  <c r="D265" i="11"/>
  <c r="D292" i="11" s="1"/>
  <c r="D341" i="11" s="1"/>
  <c r="C481" i="11" s="1"/>
  <c r="D260" i="11"/>
  <c r="D240" i="11"/>
  <c r="B447" i="11" s="1"/>
  <c r="D236" i="11"/>
  <c r="B446" i="11" s="1"/>
  <c r="D229" i="11"/>
  <c r="B445" i="11" s="1"/>
  <c r="D221" i="11"/>
  <c r="CD722" i="11" s="1"/>
  <c r="D217" i="11"/>
  <c r="C217" i="11"/>
  <c r="B217" i="11"/>
  <c r="E216" i="11"/>
  <c r="E215" i="11"/>
  <c r="E214" i="11"/>
  <c r="E213" i="11"/>
  <c r="E212" i="11"/>
  <c r="E211" i="11"/>
  <c r="E210" i="11"/>
  <c r="E209" i="11"/>
  <c r="E217" i="11" s="1"/>
  <c r="C478" i="11" s="1"/>
  <c r="D204" i="11"/>
  <c r="C204" i="11"/>
  <c r="B204" i="11"/>
  <c r="E203" i="11"/>
  <c r="E202" i="11"/>
  <c r="C474" i="11" s="1"/>
  <c r="E201" i="11"/>
  <c r="E200" i="11"/>
  <c r="C473" i="11" s="1"/>
  <c r="E199" i="11"/>
  <c r="C472" i="11" s="1"/>
  <c r="E198" i="11"/>
  <c r="C471" i="11" s="1"/>
  <c r="E197" i="11"/>
  <c r="C470" i="11" s="1"/>
  <c r="E196" i="11"/>
  <c r="C469" i="11" s="1"/>
  <c r="E195" i="11"/>
  <c r="C468" i="11" s="1"/>
  <c r="D190" i="11"/>
  <c r="D437" i="11" s="1"/>
  <c r="D186" i="11"/>
  <c r="D436" i="11" s="1"/>
  <c r="D181" i="11"/>
  <c r="D438" i="11" s="1"/>
  <c r="D177" i="11"/>
  <c r="D173" i="11"/>
  <c r="D428" i="11" s="1"/>
  <c r="E154" i="11"/>
  <c r="E153" i="11"/>
  <c r="E152" i="11"/>
  <c r="E151" i="11"/>
  <c r="C421" i="11" s="1"/>
  <c r="E150" i="11"/>
  <c r="E148" i="11"/>
  <c r="E147" i="11"/>
  <c r="E146" i="11"/>
  <c r="E145" i="11"/>
  <c r="C418" i="11" s="1"/>
  <c r="E144" i="11"/>
  <c r="C417" i="11" s="1"/>
  <c r="E142" i="11"/>
  <c r="D464" i="11" s="1"/>
  <c r="E141" i="11"/>
  <c r="D463" i="11" s="1"/>
  <c r="E140" i="11"/>
  <c r="E139" i="11"/>
  <c r="C415" i="11" s="1"/>
  <c r="E138" i="11"/>
  <c r="E127" i="11"/>
  <c r="CE80" i="11"/>
  <c r="CF79" i="11"/>
  <c r="CE79" i="11"/>
  <c r="CE78" i="11"/>
  <c r="CE77" i="11"/>
  <c r="Q816" i="11" s="1"/>
  <c r="CF76" i="11"/>
  <c r="AV75" i="11"/>
  <c r="N779" i="11" s="1"/>
  <c r="AU75" i="11"/>
  <c r="N778" i="11" s="1"/>
  <c r="AT75" i="11"/>
  <c r="N777" i="11" s="1"/>
  <c r="AS75" i="11"/>
  <c r="N776" i="11" s="1"/>
  <c r="AR75" i="11"/>
  <c r="N775" i="11" s="1"/>
  <c r="AQ75" i="11"/>
  <c r="N774" i="11" s="1"/>
  <c r="AP75" i="11"/>
  <c r="N773" i="11" s="1"/>
  <c r="AO75" i="11"/>
  <c r="N772" i="11" s="1"/>
  <c r="AN75" i="11"/>
  <c r="N771" i="11" s="1"/>
  <c r="AM75" i="11"/>
  <c r="N770" i="11" s="1"/>
  <c r="AL75" i="11"/>
  <c r="N769" i="11" s="1"/>
  <c r="AK75" i="11"/>
  <c r="N768" i="11" s="1"/>
  <c r="AJ75" i="11"/>
  <c r="N767" i="11" s="1"/>
  <c r="AI75" i="11"/>
  <c r="N766" i="11" s="1"/>
  <c r="AH75" i="11"/>
  <c r="N765" i="11" s="1"/>
  <c r="AG75" i="11"/>
  <c r="N764" i="11" s="1"/>
  <c r="AF75" i="11"/>
  <c r="N763" i="11" s="1"/>
  <c r="AE75" i="11"/>
  <c r="N762" i="11" s="1"/>
  <c r="AD75" i="11"/>
  <c r="N761" i="11" s="1"/>
  <c r="AC75" i="11"/>
  <c r="N760" i="11" s="1"/>
  <c r="AB75" i="11"/>
  <c r="N759" i="11" s="1"/>
  <c r="AA75" i="11"/>
  <c r="N758" i="11" s="1"/>
  <c r="Z75" i="11"/>
  <c r="N757" i="11" s="1"/>
  <c r="Y75" i="11"/>
  <c r="N756" i="11" s="1"/>
  <c r="X75" i="11"/>
  <c r="N755" i="11" s="1"/>
  <c r="W75" i="11"/>
  <c r="N754" i="11" s="1"/>
  <c r="V75" i="11"/>
  <c r="N753" i="11" s="1"/>
  <c r="U75" i="11"/>
  <c r="N752" i="11" s="1"/>
  <c r="T75" i="11"/>
  <c r="N751" i="11" s="1"/>
  <c r="S75" i="11"/>
  <c r="N750" i="11" s="1"/>
  <c r="R75" i="11"/>
  <c r="N749" i="11" s="1"/>
  <c r="Q75" i="11"/>
  <c r="N748" i="11" s="1"/>
  <c r="P75" i="11"/>
  <c r="N747" i="11" s="1"/>
  <c r="O75" i="11"/>
  <c r="N746" i="11" s="1"/>
  <c r="N75" i="11"/>
  <c r="N745" i="11" s="1"/>
  <c r="M75" i="11"/>
  <c r="N744" i="11" s="1"/>
  <c r="L75" i="11"/>
  <c r="N743" i="11" s="1"/>
  <c r="K75" i="11"/>
  <c r="N742" i="11" s="1"/>
  <c r="J75" i="11"/>
  <c r="N741" i="11" s="1"/>
  <c r="I75" i="11"/>
  <c r="N740" i="11" s="1"/>
  <c r="H75" i="11"/>
  <c r="N739" i="11" s="1"/>
  <c r="G75" i="11"/>
  <c r="N738" i="11" s="1"/>
  <c r="F75" i="11"/>
  <c r="N737" i="11" s="1"/>
  <c r="E75" i="11"/>
  <c r="N736" i="11" s="1"/>
  <c r="D75" i="11"/>
  <c r="N735" i="11" s="1"/>
  <c r="C75" i="11"/>
  <c r="N734" i="11" s="1"/>
  <c r="CE74" i="11"/>
  <c r="CE73" i="11"/>
  <c r="O816" i="11" s="1"/>
  <c r="CD71" i="11"/>
  <c r="C575" i="11" s="1"/>
  <c r="CE70" i="11"/>
  <c r="M816" i="11" s="1"/>
  <c r="CE69" i="11"/>
  <c r="L816" i="11" s="1"/>
  <c r="CE68" i="11"/>
  <c r="K816" i="11" s="1"/>
  <c r="CC67" i="11"/>
  <c r="J812" i="11" s="1"/>
  <c r="CA67" i="11"/>
  <c r="J810" i="11" s="1"/>
  <c r="BW67" i="11"/>
  <c r="J806" i="11" s="1"/>
  <c r="BU67" i="11"/>
  <c r="J804" i="11" s="1"/>
  <c r="BS67" i="11"/>
  <c r="J802" i="11" s="1"/>
  <c r="BQ67" i="11"/>
  <c r="J800" i="11" s="1"/>
  <c r="BO67" i="11"/>
  <c r="J798" i="11" s="1"/>
  <c r="BM67" i="11"/>
  <c r="J796" i="11" s="1"/>
  <c r="BK67" i="11"/>
  <c r="J794" i="11" s="1"/>
  <c r="BG67" i="11"/>
  <c r="J790" i="11" s="1"/>
  <c r="BE67" i="11"/>
  <c r="J788" i="11" s="1"/>
  <c r="BC67" i="11"/>
  <c r="J786" i="11" s="1"/>
  <c r="AY67" i="11"/>
  <c r="J782" i="11" s="1"/>
  <c r="AW67" i="11"/>
  <c r="J780" i="11" s="1"/>
  <c r="AU67" i="11"/>
  <c r="J778" i="11" s="1"/>
  <c r="AQ67" i="11"/>
  <c r="J774" i="11" s="1"/>
  <c r="AO67" i="11"/>
  <c r="J772" i="11" s="1"/>
  <c r="AM67" i="11"/>
  <c r="J770" i="11" s="1"/>
  <c r="AI67" i="11"/>
  <c r="J766" i="11" s="1"/>
  <c r="AG67" i="11"/>
  <c r="J764" i="11" s="1"/>
  <c r="AE67" i="11"/>
  <c r="J762" i="11" s="1"/>
  <c r="AD67" i="11"/>
  <c r="J761" i="11" s="1"/>
  <c r="AA67" i="11"/>
  <c r="J758" i="11" s="1"/>
  <c r="Y67" i="11"/>
  <c r="J756" i="11" s="1"/>
  <c r="W67" i="11"/>
  <c r="J754" i="11" s="1"/>
  <c r="S67" i="11"/>
  <c r="J750" i="11" s="1"/>
  <c r="Q67" i="11"/>
  <c r="J748" i="11" s="1"/>
  <c r="O67" i="11"/>
  <c r="J746" i="11" s="1"/>
  <c r="K67" i="11"/>
  <c r="J742" i="11" s="1"/>
  <c r="I67" i="11"/>
  <c r="J740" i="11" s="1"/>
  <c r="G67" i="11"/>
  <c r="J738" i="11" s="1"/>
  <c r="E67" i="11"/>
  <c r="J736" i="11" s="1"/>
  <c r="C67" i="11"/>
  <c r="CE66" i="11"/>
  <c r="I816" i="11" s="1"/>
  <c r="CE65" i="11"/>
  <c r="H816" i="11" s="1"/>
  <c r="CE64" i="11"/>
  <c r="CE63" i="11"/>
  <c r="CA62" i="11"/>
  <c r="BK62" i="11"/>
  <c r="AX62" i="11"/>
  <c r="CE61" i="11"/>
  <c r="CE60" i="11"/>
  <c r="B53" i="11"/>
  <c r="CC52" i="11"/>
  <c r="CB52" i="11"/>
  <c r="CB67" i="11" s="1"/>
  <c r="J811" i="11" s="1"/>
  <c r="CA52" i="11"/>
  <c r="BZ52" i="11"/>
  <c r="BZ67" i="11" s="1"/>
  <c r="J809" i="11" s="1"/>
  <c r="BY52" i="11"/>
  <c r="BY67" i="11" s="1"/>
  <c r="J808" i="11" s="1"/>
  <c r="BX52" i="11"/>
  <c r="BX67" i="11" s="1"/>
  <c r="J807" i="11" s="1"/>
  <c r="BW52" i="11"/>
  <c r="BV52" i="11"/>
  <c r="BV67" i="11" s="1"/>
  <c r="J805" i="11" s="1"/>
  <c r="BU52" i="11"/>
  <c r="BT52" i="11"/>
  <c r="BT67" i="11" s="1"/>
  <c r="J803" i="11" s="1"/>
  <c r="BS52" i="11"/>
  <c r="BR52" i="11"/>
  <c r="BR67" i="11" s="1"/>
  <c r="J801" i="11" s="1"/>
  <c r="BQ52" i="11"/>
  <c r="BP52" i="11"/>
  <c r="BP67" i="11" s="1"/>
  <c r="J799" i="11" s="1"/>
  <c r="BO52" i="11"/>
  <c r="BN52" i="11"/>
  <c r="BN67" i="11" s="1"/>
  <c r="J797" i="11" s="1"/>
  <c r="BM52" i="11"/>
  <c r="BL52" i="11"/>
  <c r="BL67" i="11" s="1"/>
  <c r="J795" i="11" s="1"/>
  <c r="BK52" i="11"/>
  <c r="BJ52" i="11"/>
  <c r="BJ67" i="11" s="1"/>
  <c r="J793" i="11" s="1"/>
  <c r="BI52" i="11"/>
  <c r="BI67" i="11" s="1"/>
  <c r="J792" i="11" s="1"/>
  <c r="BH52" i="11"/>
  <c r="BH67" i="11" s="1"/>
  <c r="J791" i="11" s="1"/>
  <c r="BG52" i="11"/>
  <c r="BF52" i="11"/>
  <c r="BF67" i="11" s="1"/>
  <c r="J789" i="11" s="1"/>
  <c r="BE52" i="11"/>
  <c r="BD52" i="11"/>
  <c r="BD67" i="11" s="1"/>
  <c r="J787" i="11" s="1"/>
  <c r="BC52" i="11"/>
  <c r="BB52" i="11"/>
  <c r="BB67" i="11" s="1"/>
  <c r="J785" i="11" s="1"/>
  <c r="BA52" i="11"/>
  <c r="BA67" i="11" s="1"/>
  <c r="J784" i="11" s="1"/>
  <c r="AZ52" i="11"/>
  <c r="AZ67" i="11" s="1"/>
  <c r="J783" i="11" s="1"/>
  <c r="AY52" i="11"/>
  <c r="AX52" i="11"/>
  <c r="AX67" i="11" s="1"/>
  <c r="J781" i="11" s="1"/>
  <c r="AW52" i="11"/>
  <c r="AV52" i="11"/>
  <c r="AV67" i="11" s="1"/>
  <c r="J779" i="11" s="1"/>
  <c r="AU52" i="11"/>
  <c r="AT52" i="11"/>
  <c r="AT67" i="11" s="1"/>
  <c r="J777" i="11" s="1"/>
  <c r="AS52" i="11"/>
  <c r="AS67" i="11" s="1"/>
  <c r="J776" i="11" s="1"/>
  <c r="AR52" i="11"/>
  <c r="AR67" i="11" s="1"/>
  <c r="J775" i="11" s="1"/>
  <c r="AQ52" i="11"/>
  <c r="AP52" i="11"/>
  <c r="AP67" i="11" s="1"/>
  <c r="J773" i="11" s="1"/>
  <c r="AO52" i="11"/>
  <c r="AN52" i="11"/>
  <c r="AN67" i="11" s="1"/>
  <c r="J771" i="11" s="1"/>
  <c r="AM52" i="11"/>
  <c r="AL52" i="11"/>
  <c r="AL67" i="11" s="1"/>
  <c r="J769" i="11" s="1"/>
  <c r="AK52" i="11"/>
  <c r="AK67" i="11" s="1"/>
  <c r="J768" i="11" s="1"/>
  <c r="AJ52" i="11"/>
  <c r="AJ67" i="11" s="1"/>
  <c r="J767" i="11" s="1"/>
  <c r="AI52" i="11"/>
  <c r="AH52" i="11"/>
  <c r="AH67" i="11" s="1"/>
  <c r="J765" i="11" s="1"/>
  <c r="AG52" i="11"/>
  <c r="AF52" i="11"/>
  <c r="AF67" i="11" s="1"/>
  <c r="J763" i="11" s="1"/>
  <c r="AE52" i="11"/>
  <c r="AD52" i="11"/>
  <c r="AC52" i="11"/>
  <c r="AC67" i="11" s="1"/>
  <c r="J760" i="11" s="1"/>
  <c r="AB52" i="11"/>
  <c r="AB67" i="11" s="1"/>
  <c r="J759" i="11" s="1"/>
  <c r="AA52" i="11"/>
  <c r="Z52" i="11"/>
  <c r="Z67" i="11" s="1"/>
  <c r="J757" i="11" s="1"/>
  <c r="Y52" i="11"/>
  <c r="X52" i="11"/>
  <c r="X67" i="11" s="1"/>
  <c r="J755" i="11" s="1"/>
  <c r="W52" i="11"/>
  <c r="V52" i="11"/>
  <c r="V67" i="11" s="1"/>
  <c r="J753" i="11" s="1"/>
  <c r="U52" i="11"/>
  <c r="U67" i="11" s="1"/>
  <c r="J752" i="11" s="1"/>
  <c r="T52" i="11"/>
  <c r="T67" i="11" s="1"/>
  <c r="J751" i="11" s="1"/>
  <c r="S52" i="11"/>
  <c r="R52" i="11"/>
  <c r="R67" i="11" s="1"/>
  <c r="J749" i="11" s="1"/>
  <c r="Q52" i="11"/>
  <c r="P52" i="11"/>
  <c r="P67" i="11" s="1"/>
  <c r="J747" i="11" s="1"/>
  <c r="O52" i="11"/>
  <c r="N52" i="11"/>
  <c r="N67" i="11" s="1"/>
  <c r="J745" i="11" s="1"/>
  <c r="M52" i="11"/>
  <c r="M67" i="11" s="1"/>
  <c r="J744" i="11" s="1"/>
  <c r="L52" i="11"/>
  <c r="L67" i="11" s="1"/>
  <c r="J743" i="11" s="1"/>
  <c r="K52" i="11"/>
  <c r="J52" i="11"/>
  <c r="J67" i="11" s="1"/>
  <c r="J741" i="11" s="1"/>
  <c r="I52" i="11"/>
  <c r="H52" i="11"/>
  <c r="H67" i="11" s="1"/>
  <c r="J739" i="11" s="1"/>
  <c r="G52" i="11"/>
  <c r="F52" i="11"/>
  <c r="CE52" i="11" s="1"/>
  <c r="E52" i="11"/>
  <c r="D52" i="11"/>
  <c r="D67" i="11" s="1"/>
  <c r="J735" i="11" s="1"/>
  <c r="C52" i="11"/>
  <c r="CE51" i="11"/>
  <c r="B49" i="11"/>
  <c r="CB48" i="11"/>
  <c r="CB62" i="11" s="1"/>
  <c r="CA48" i="11"/>
  <c r="BZ48" i="11"/>
  <c r="BZ62" i="11" s="1"/>
  <c r="BX48" i="11"/>
  <c r="BX62" i="11" s="1"/>
  <c r="BV48" i="11"/>
  <c r="BV62" i="11" s="1"/>
  <c r="BT48" i="11"/>
  <c r="BT62" i="11" s="1"/>
  <c r="BP48" i="11"/>
  <c r="BP62" i="11" s="1"/>
  <c r="BN48" i="11"/>
  <c r="BN62" i="11" s="1"/>
  <c r="BL48" i="11"/>
  <c r="BL62" i="11" s="1"/>
  <c r="BK48" i="11"/>
  <c r="BJ48" i="11"/>
  <c r="BJ62" i="11" s="1"/>
  <c r="BH48" i="11"/>
  <c r="BH62" i="11" s="1"/>
  <c r="BC48" i="11"/>
  <c r="BC62" i="11" s="1"/>
  <c r="BB48" i="11"/>
  <c r="BB62" i="11" s="1"/>
  <c r="AZ48" i="11"/>
  <c r="AZ62" i="11" s="1"/>
  <c r="AX48" i="11"/>
  <c r="AV48" i="11"/>
  <c r="AV62" i="11" s="1"/>
  <c r="AU48" i="11"/>
  <c r="AU62" i="11" s="1"/>
  <c r="AP48" i="11"/>
  <c r="AP62" i="11" s="1"/>
  <c r="AN48" i="11"/>
  <c r="AN62" i="11" s="1"/>
  <c r="AM48" i="11"/>
  <c r="AM62" i="11" s="1"/>
  <c r="AL48" i="11"/>
  <c r="AL62" i="11" s="1"/>
  <c r="AJ48" i="11"/>
  <c r="AJ62" i="11" s="1"/>
  <c r="AH48" i="11"/>
  <c r="AH62" i="11" s="1"/>
  <c r="AD48" i="11"/>
  <c r="AD62" i="11" s="1"/>
  <c r="AB48" i="11"/>
  <c r="AB62" i="11" s="1"/>
  <c r="Z48" i="11"/>
  <c r="Z62" i="11" s="1"/>
  <c r="X48" i="11"/>
  <c r="X62" i="11" s="1"/>
  <c r="W48" i="11"/>
  <c r="W62" i="11" s="1"/>
  <c r="V48" i="11"/>
  <c r="V62" i="11" s="1"/>
  <c r="P48" i="11"/>
  <c r="P62" i="11" s="1"/>
  <c r="O48" i="11"/>
  <c r="O62" i="11" s="1"/>
  <c r="N48" i="11"/>
  <c r="N62" i="11" s="1"/>
  <c r="L48" i="11"/>
  <c r="L62" i="11" s="1"/>
  <c r="J48" i="11"/>
  <c r="J62" i="11" s="1"/>
  <c r="H48" i="11"/>
  <c r="H62" i="11" s="1"/>
  <c r="D48" i="11"/>
  <c r="D62" i="11" s="1"/>
  <c r="CE47" i="11"/>
  <c r="Q815" i="11" l="1"/>
  <c r="BN71" i="11"/>
  <c r="E797" i="11"/>
  <c r="E765" i="11"/>
  <c r="AH71" i="11"/>
  <c r="E805" i="11"/>
  <c r="BV71" i="11"/>
  <c r="E746" i="11"/>
  <c r="O71" i="11"/>
  <c r="E770" i="11"/>
  <c r="AM71" i="11"/>
  <c r="E754" i="11"/>
  <c r="W71" i="11"/>
  <c r="E786" i="11"/>
  <c r="BC71" i="11"/>
  <c r="E741" i="11"/>
  <c r="J71" i="11"/>
  <c r="E757" i="11"/>
  <c r="Z71" i="11"/>
  <c r="E773" i="11"/>
  <c r="AP71" i="11"/>
  <c r="E778" i="11"/>
  <c r="AU71" i="11"/>
  <c r="E767" i="11"/>
  <c r="AJ71" i="11"/>
  <c r="E743" i="11"/>
  <c r="L71" i="11"/>
  <c r="E755" i="11"/>
  <c r="X71" i="11"/>
  <c r="E769" i="11"/>
  <c r="AL71" i="11"/>
  <c r="E807" i="11"/>
  <c r="BX71" i="11"/>
  <c r="BI730" i="11"/>
  <c r="C816" i="11"/>
  <c r="H612" i="11"/>
  <c r="F67" i="11"/>
  <c r="J737" i="11" s="1"/>
  <c r="E793" i="11"/>
  <c r="BJ71" i="11"/>
  <c r="E745" i="11"/>
  <c r="N71" i="11"/>
  <c r="AZ71" i="11"/>
  <c r="E783" i="11"/>
  <c r="E795" i="11"/>
  <c r="BL71" i="11"/>
  <c r="E809" i="11"/>
  <c r="BZ71" i="11"/>
  <c r="D816" i="11"/>
  <c r="C427" i="11"/>
  <c r="BY48" i="11"/>
  <c r="BY62" i="11" s="1"/>
  <c r="BQ48" i="11"/>
  <c r="BQ62" i="11" s="1"/>
  <c r="BI48" i="11"/>
  <c r="BI62" i="11" s="1"/>
  <c r="BA48" i="11"/>
  <c r="BA62" i="11" s="1"/>
  <c r="AS48" i="11"/>
  <c r="AS62" i="11" s="1"/>
  <c r="AK48" i="11"/>
  <c r="AK62" i="11" s="1"/>
  <c r="AC48" i="11"/>
  <c r="AC62" i="11" s="1"/>
  <c r="U48" i="11"/>
  <c r="U62" i="11" s="1"/>
  <c r="M48" i="11"/>
  <c r="M62" i="11" s="1"/>
  <c r="E48" i="11"/>
  <c r="E62" i="11" s="1"/>
  <c r="BW48" i="11"/>
  <c r="BW62" i="11" s="1"/>
  <c r="BO48" i="11"/>
  <c r="BO62" i="11" s="1"/>
  <c r="BG48" i="11"/>
  <c r="BG62" i="11" s="1"/>
  <c r="AY48" i="11"/>
  <c r="AY62" i="11" s="1"/>
  <c r="AQ48" i="11"/>
  <c r="AQ62" i="11" s="1"/>
  <c r="AI48" i="11"/>
  <c r="AI62" i="11" s="1"/>
  <c r="AA48" i="11"/>
  <c r="AA62" i="11" s="1"/>
  <c r="S48" i="11"/>
  <c r="S62" i="11" s="1"/>
  <c r="K48" i="11"/>
  <c r="K62" i="11" s="1"/>
  <c r="C48" i="11"/>
  <c r="CC48" i="11"/>
  <c r="CC62" i="11" s="1"/>
  <c r="BU48" i="11"/>
  <c r="BU62" i="11" s="1"/>
  <c r="BM48" i="11"/>
  <c r="BM62" i="11" s="1"/>
  <c r="BE48" i="11"/>
  <c r="BE62" i="11" s="1"/>
  <c r="AW48" i="11"/>
  <c r="AW62" i="11" s="1"/>
  <c r="AO48" i="11"/>
  <c r="AO62" i="11" s="1"/>
  <c r="AG48" i="11"/>
  <c r="AG62" i="11" s="1"/>
  <c r="Y48" i="11"/>
  <c r="Y62" i="11" s="1"/>
  <c r="Q48" i="11"/>
  <c r="Q62" i="11" s="1"/>
  <c r="I48" i="11"/>
  <c r="I62" i="11" s="1"/>
  <c r="D465" i="11"/>
  <c r="E794" i="11"/>
  <c r="BK71" i="11"/>
  <c r="E771" i="11"/>
  <c r="AN71" i="11"/>
  <c r="F816" i="11"/>
  <c r="C429" i="11"/>
  <c r="E779" i="11"/>
  <c r="AV71" i="11"/>
  <c r="E781" i="11"/>
  <c r="AX71" i="11"/>
  <c r="E785" i="11"/>
  <c r="BB71" i="11"/>
  <c r="E811" i="11"/>
  <c r="CB71" i="11"/>
  <c r="E810" i="11"/>
  <c r="CA71" i="11"/>
  <c r="E759" i="11"/>
  <c r="AB71" i="11"/>
  <c r="E747" i="11"/>
  <c r="P71" i="11"/>
  <c r="E799" i="11"/>
  <c r="BP71" i="11"/>
  <c r="F48" i="11"/>
  <c r="F62" i="11" s="1"/>
  <c r="R48" i="11"/>
  <c r="R62" i="11" s="1"/>
  <c r="AR48" i="11"/>
  <c r="AR62" i="11" s="1"/>
  <c r="BD48" i="11"/>
  <c r="BD62" i="11" s="1"/>
  <c r="BR48" i="11"/>
  <c r="BR62" i="11" s="1"/>
  <c r="E735" i="11"/>
  <c r="D71" i="11"/>
  <c r="E761" i="11"/>
  <c r="AD71" i="11"/>
  <c r="AE48" i="11"/>
  <c r="AE62" i="11" s="1"/>
  <c r="G48" i="11"/>
  <c r="G62" i="11" s="1"/>
  <c r="T48" i="11"/>
  <c r="T62" i="11" s="1"/>
  <c r="AF48" i="11"/>
  <c r="AF62" i="11" s="1"/>
  <c r="AT48" i="11"/>
  <c r="AT62" i="11" s="1"/>
  <c r="BF48" i="11"/>
  <c r="BF62" i="11" s="1"/>
  <c r="BS48" i="11"/>
  <c r="BS62" i="11" s="1"/>
  <c r="E739" i="11"/>
  <c r="H71" i="11"/>
  <c r="E753" i="11"/>
  <c r="V71" i="11"/>
  <c r="E791" i="11"/>
  <c r="BH71" i="11"/>
  <c r="E803" i="11"/>
  <c r="BT71" i="11"/>
  <c r="J734" i="11"/>
  <c r="J815" i="11" s="1"/>
  <c r="CE67" i="11"/>
  <c r="G816" i="11"/>
  <c r="F612" i="11"/>
  <c r="E204" i="11"/>
  <c r="C476" i="11" s="1"/>
  <c r="C432" i="11"/>
  <c r="D435" i="11"/>
  <c r="C463" i="11"/>
  <c r="F500" i="11"/>
  <c r="N815" i="11"/>
  <c r="D242" i="11"/>
  <c r="B448" i="11" s="1"/>
  <c r="F496" i="11"/>
  <c r="F508" i="11"/>
  <c r="F512" i="11"/>
  <c r="F517" i="11"/>
  <c r="F522" i="11"/>
  <c r="F536" i="11"/>
  <c r="CF77" i="11"/>
  <c r="D368" i="11"/>
  <c r="D373" i="11" s="1"/>
  <c r="D391" i="11" s="1"/>
  <c r="D393" i="11" s="1"/>
  <c r="D396" i="11" s="1"/>
  <c r="F504" i="11"/>
  <c r="H530" i="11"/>
  <c r="F545" i="11"/>
  <c r="H515" i="11"/>
  <c r="H531" i="11"/>
  <c r="F531" i="11"/>
  <c r="F532" i="11"/>
  <c r="R816" i="11"/>
  <c r="I612" i="11"/>
  <c r="S816" i="11"/>
  <c r="J612" i="11"/>
  <c r="C430" i="11"/>
  <c r="C458" i="11"/>
  <c r="H505" i="11"/>
  <c r="F505" i="11"/>
  <c r="F516" i="11"/>
  <c r="C434" i="11"/>
  <c r="T816" i="11"/>
  <c r="L612" i="11"/>
  <c r="C431" i="11"/>
  <c r="H523" i="11"/>
  <c r="F523" i="11"/>
  <c r="G612" i="11"/>
  <c r="CE75" i="11"/>
  <c r="F539" i="11"/>
  <c r="F815" i="11"/>
  <c r="P815" i="11"/>
  <c r="G815" i="11"/>
  <c r="F537" i="11"/>
  <c r="F546" i="11"/>
  <c r="H815" i="11"/>
  <c r="R815" i="11"/>
  <c r="S815" i="11"/>
  <c r="K815" i="11"/>
  <c r="T815" i="11"/>
  <c r="M815" i="11"/>
  <c r="O817" i="10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H550" i="10"/>
  <c r="E546" i="10"/>
  <c r="H546" i="10"/>
  <c r="E545" i="10"/>
  <c r="H544" i="10"/>
  <c r="F544" i="10"/>
  <c r="E544" i="10"/>
  <c r="F540" i="10"/>
  <c r="E540" i="10"/>
  <c r="H540" i="10"/>
  <c r="H539" i="10"/>
  <c r="E539" i="10"/>
  <c r="F539" i="10"/>
  <c r="H538" i="10"/>
  <c r="E538" i="10"/>
  <c r="F538" i="10"/>
  <c r="E537" i="10"/>
  <c r="H537" i="10"/>
  <c r="F536" i="10"/>
  <c r="E536" i="10"/>
  <c r="H536" i="10"/>
  <c r="H535" i="10"/>
  <c r="F535" i="10"/>
  <c r="E535" i="10"/>
  <c r="H534" i="10"/>
  <c r="E534" i="10"/>
  <c r="F534" i="10"/>
  <c r="F533" i="10"/>
  <c r="E533" i="10"/>
  <c r="H533" i="10"/>
  <c r="E532" i="10"/>
  <c r="H532" i="10"/>
  <c r="H531" i="10"/>
  <c r="E531" i="10"/>
  <c r="F531" i="10"/>
  <c r="H530" i="10"/>
  <c r="F530" i="10"/>
  <c r="E530" i="10"/>
  <c r="H529" i="10"/>
  <c r="F529" i="10"/>
  <c r="E529" i="10"/>
  <c r="F528" i="10"/>
  <c r="E528" i="10"/>
  <c r="H528" i="10"/>
  <c r="H527" i="10"/>
  <c r="F527" i="10"/>
  <c r="E527" i="10"/>
  <c r="H526" i="10"/>
  <c r="E526" i="10"/>
  <c r="F526" i="10"/>
  <c r="F525" i="10"/>
  <c r="E525" i="10"/>
  <c r="H525" i="10"/>
  <c r="E524" i="10"/>
  <c r="H524" i="10"/>
  <c r="E523" i="10"/>
  <c r="H522" i="10"/>
  <c r="F522" i="10"/>
  <c r="E522" i="10"/>
  <c r="H521" i="10"/>
  <c r="F521" i="10"/>
  <c r="H520" i="10"/>
  <c r="E520" i="10"/>
  <c r="F520" i="10"/>
  <c r="E519" i="10"/>
  <c r="H519" i="10"/>
  <c r="E518" i="10"/>
  <c r="E517" i="10"/>
  <c r="H517" i="10"/>
  <c r="H516" i="10"/>
  <c r="F516" i="10"/>
  <c r="E516" i="10"/>
  <c r="H515" i="10"/>
  <c r="F515" i="10"/>
  <c r="E515" i="10"/>
  <c r="E514" i="10"/>
  <c r="H514" i="10"/>
  <c r="F513" i="10"/>
  <c r="H512" i="10"/>
  <c r="F512" i="10"/>
  <c r="F511" i="10"/>
  <c r="E511" i="10"/>
  <c r="H511" i="10"/>
  <c r="E510" i="10"/>
  <c r="H510" i="10"/>
  <c r="H509" i="10"/>
  <c r="F509" i="10"/>
  <c r="E509" i="10"/>
  <c r="H508" i="10"/>
  <c r="E508" i="10"/>
  <c r="F508" i="10"/>
  <c r="E507" i="10"/>
  <c r="H507" i="10"/>
  <c r="E506" i="10"/>
  <c r="H506" i="10"/>
  <c r="H505" i="10"/>
  <c r="F505" i="10"/>
  <c r="E505" i="10"/>
  <c r="H504" i="10"/>
  <c r="F504" i="10"/>
  <c r="E504" i="10"/>
  <c r="E503" i="10"/>
  <c r="H503" i="10"/>
  <c r="E502" i="10"/>
  <c r="E501" i="10"/>
  <c r="H501" i="10"/>
  <c r="H500" i="10"/>
  <c r="E500" i="10"/>
  <c r="F500" i="10"/>
  <c r="H499" i="10"/>
  <c r="F499" i="10"/>
  <c r="E499" i="10"/>
  <c r="F498" i="10"/>
  <c r="E498" i="10"/>
  <c r="H498" i="10"/>
  <c r="E497" i="10"/>
  <c r="H497" i="10"/>
  <c r="H496" i="10"/>
  <c r="E496" i="10"/>
  <c r="F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N817" i="10" s="1"/>
  <c r="D329" i="10"/>
  <c r="D328" i="10"/>
  <c r="D319" i="10"/>
  <c r="D314" i="10"/>
  <c r="D290" i="10"/>
  <c r="D283" i="10"/>
  <c r="D275" i="10"/>
  <c r="D265" i="10"/>
  <c r="D260" i="10"/>
  <c r="D240" i="10"/>
  <c r="B447" i="10" s="1"/>
  <c r="D236" i="10"/>
  <c r="B446" i="10" s="1"/>
  <c r="D229" i="10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T816" i="10" s="1"/>
  <c r="CF79" i="10"/>
  <c r="CE79" i="10"/>
  <c r="CE78" i="10"/>
  <c r="CE77" i="10"/>
  <c r="Q816" i="10" s="1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CD71" i="10"/>
  <c r="C575" i="10" s="1"/>
  <c r="CE70" i="10"/>
  <c r="C458" i="10" s="1"/>
  <c r="CE69" i="10"/>
  <c r="L816" i="10" s="1"/>
  <c r="CE68" i="10"/>
  <c r="CE66" i="10"/>
  <c r="CE65" i="10"/>
  <c r="H816" i="10" s="1"/>
  <c r="CE64" i="10"/>
  <c r="C430" i="10" s="1"/>
  <c r="CE63" i="10"/>
  <c r="F816" i="10" s="1"/>
  <c r="CE61" i="10"/>
  <c r="BZ48" i="10" s="1"/>
  <c r="BZ62" i="10" s="1"/>
  <c r="CE60" i="10"/>
  <c r="H612" i="10" s="1"/>
  <c r="B53" i="10"/>
  <c r="CE51" i="10"/>
  <c r="B49" i="10"/>
  <c r="CE47" i="10"/>
  <c r="C621" i="11" l="1"/>
  <c r="C561" i="11"/>
  <c r="C703" i="11"/>
  <c r="C531" i="11"/>
  <c r="G531" i="11" s="1"/>
  <c r="C695" i="11"/>
  <c r="C523" i="11"/>
  <c r="G523" i="11" s="1"/>
  <c r="E749" i="11"/>
  <c r="R71" i="11"/>
  <c r="C647" i="11"/>
  <c r="C572" i="11"/>
  <c r="E788" i="11"/>
  <c r="BE71" i="11"/>
  <c r="E766" i="11"/>
  <c r="AI71" i="11"/>
  <c r="E752" i="11"/>
  <c r="U71" i="11"/>
  <c r="C679" i="11"/>
  <c r="C507" i="11"/>
  <c r="G507" i="11" s="1"/>
  <c r="C644" i="11"/>
  <c r="C569" i="11"/>
  <c r="C701" i="11"/>
  <c r="C529" i="11"/>
  <c r="C675" i="11"/>
  <c r="C503" i="11"/>
  <c r="G503" i="11" s="1"/>
  <c r="C508" i="11"/>
  <c r="C680" i="11"/>
  <c r="E740" i="11"/>
  <c r="I71" i="11"/>
  <c r="C617" i="11"/>
  <c r="C555" i="11"/>
  <c r="C640" i="11"/>
  <c r="C565" i="11"/>
  <c r="E802" i="11"/>
  <c r="BS71" i="11"/>
  <c r="E737" i="11"/>
  <c r="F71" i="11"/>
  <c r="C713" i="11"/>
  <c r="C541" i="11"/>
  <c r="E796" i="11"/>
  <c r="BM71" i="11"/>
  <c r="E774" i="11"/>
  <c r="AQ71" i="11"/>
  <c r="E760" i="11"/>
  <c r="AC71" i="11"/>
  <c r="E789" i="11"/>
  <c r="BF71" i="11"/>
  <c r="C642" i="11"/>
  <c r="C567" i="11"/>
  <c r="C636" i="11"/>
  <c r="C553" i="11"/>
  <c r="E777" i="11"/>
  <c r="AT71" i="11"/>
  <c r="C622" i="11"/>
  <c r="C573" i="11"/>
  <c r="E748" i="11"/>
  <c r="Q71" i="11"/>
  <c r="E812" i="11"/>
  <c r="CC71" i="11"/>
  <c r="E790" i="11"/>
  <c r="BG71" i="11"/>
  <c r="E776" i="11"/>
  <c r="AS71" i="11"/>
  <c r="C633" i="11"/>
  <c r="C548" i="11"/>
  <c r="AF71" i="11"/>
  <c r="E763" i="11"/>
  <c r="C681" i="11"/>
  <c r="C509" i="11"/>
  <c r="E756" i="11"/>
  <c r="Y71" i="11"/>
  <c r="CE48" i="11"/>
  <c r="C62" i="11"/>
  <c r="E798" i="11"/>
  <c r="BO71" i="11"/>
  <c r="E784" i="11"/>
  <c r="BA71" i="11"/>
  <c r="C637" i="11"/>
  <c r="C557" i="11"/>
  <c r="C689" i="11"/>
  <c r="C517" i="11"/>
  <c r="C707" i="11"/>
  <c r="C535" i="11"/>
  <c r="G535" i="11" s="1"/>
  <c r="C688" i="11"/>
  <c r="C516" i="11"/>
  <c r="C699" i="11"/>
  <c r="C527" i="11"/>
  <c r="G527" i="11" s="1"/>
  <c r="C669" i="11"/>
  <c r="C497" i="11"/>
  <c r="E782" i="11"/>
  <c r="AY71" i="11"/>
  <c r="C646" i="11"/>
  <c r="C571" i="11"/>
  <c r="C687" i="11"/>
  <c r="C515" i="11"/>
  <c r="G515" i="11" s="1"/>
  <c r="E751" i="11"/>
  <c r="T71" i="11"/>
  <c r="E801" i="11"/>
  <c r="BR71" i="11"/>
  <c r="C547" i="11"/>
  <c r="C632" i="11"/>
  <c r="C705" i="11"/>
  <c r="C533" i="11"/>
  <c r="G533" i="11" s="1"/>
  <c r="E764" i="11"/>
  <c r="AG71" i="11"/>
  <c r="E742" i="11"/>
  <c r="K71" i="11"/>
  <c r="E806" i="11"/>
  <c r="BW71" i="11"/>
  <c r="E792" i="11"/>
  <c r="BI71" i="11"/>
  <c r="C712" i="11"/>
  <c r="C540" i="11"/>
  <c r="G540" i="11" s="1"/>
  <c r="E738" i="11"/>
  <c r="G71" i="11"/>
  <c r="E787" i="11"/>
  <c r="BD71" i="11"/>
  <c r="C693" i="11"/>
  <c r="C521" i="11"/>
  <c r="E772" i="11"/>
  <c r="AO71" i="11"/>
  <c r="E750" i="11"/>
  <c r="S71" i="11"/>
  <c r="E736" i="11"/>
  <c r="E71" i="11"/>
  <c r="E800" i="11"/>
  <c r="BQ71" i="11"/>
  <c r="C505" i="11"/>
  <c r="G505" i="11" s="1"/>
  <c r="C677" i="11"/>
  <c r="C691" i="11"/>
  <c r="C519" i="11"/>
  <c r="C704" i="11"/>
  <c r="C532" i="11"/>
  <c r="G532" i="11" s="1"/>
  <c r="E804" i="11"/>
  <c r="BU71" i="11"/>
  <c r="E768" i="11"/>
  <c r="AK71" i="11"/>
  <c r="N816" i="11"/>
  <c r="K612" i="11"/>
  <c r="C465" i="11"/>
  <c r="J816" i="11"/>
  <c r="C433" i="11"/>
  <c r="C673" i="11"/>
  <c r="C501" i="11"/>
  <c r="G501" i="11" s="1"/>
  <c r="E762" i="11"/>
  <c r="AE71" i="11"/>
  <c r="E775" i="11"/>
  <c r="AR71" i="11"/>
  <c r="C616" i="11"/>
  <c r="C543" i="11"/>
  <c r="C635" i="11"/>
  <c r="C556" i="11"/>
  <c r="E780" i="11"/>
  <c r="AW71" i="11"/>
  <c r="E758" i="11"/>
  <c r="AA71" i="11"/>
  <c r="E744" i="11"/>
  <c r="M71" i="11"/>
  <c r="E808" i="11"/>
  <c r="BY71" i="11"/>
  <c r="C628" i="11"/>
  <c r="C545" i="11"/>
  <c r="G545" i="11" s="1"/>
  <c r="C619" i="11"/>
  <c r="C559" i="11"/>
  <c r="C431" i="10"/>
  <c r="D464" i="10"/>
  <c r="AE48" i="10"/>
  <c r="AE62" i="10" s="1"/>
  <c r="D463" i="10"/>
  <c r="D465" i="10" s="1"/>
  <c r="O48" i="10"/>
  <c r="O62" i="10" s="1"/>
  <c r="E746" i="10" s="1"/>
  <c r="B440" i="10"/>
  <c r="G48" i="10"/>
  <c r="G62" i="10" s="1"/>
  <c r="E738" i="10" s="1"/>
  <c r="AM48" i="10"/>
  <c r="AM62" i="10" s="1"/>
  <c r="E770" i="10" s="1"/>
  <c r="BO48" i="10"/>
  <c r="BO62" i="10" s="1"/>
  <c r="E798" i="10" s="1"/>
  <c r="K48" i="10"/>
  <c r="K62" i="10" s="1"/>
  <c r="E742" i="10" s="1"/>
  <c r="AA48" i="10"/>
  <c r="AA62" i="10" s="1"/>
  <c r="AQ48" i="10"/>
  <c r="AQ62" i="10" s="1"/>
  <c r="E774" i="10" s="1"/>
  <c r="BW48" i="10"/>
  <c r="BW62" i="10" s="1"/>
  <c r="E806" i="10" s="1"/>
  <c r="CF77" i="10"/>
  <c r="C473" i="10"/>
  <c r="E217" i="10"/>
  <c r="C478" i="10" s="1"/>
  <c r="D330" i="10"/>
  <c r="D339" i="10" s="1"/>
  <c r="C482" i="10" s="1"/>
  <c r="D368" i="10"/>
  <c r="D373" i="10" s="1"/>
  <c r="D391" i="10" s="1"/>
  <c r="D393" i="10" s="1"/>
  <c r="D396" i="10" s="1"/>
  <c r="B444" i="10"/>
  <c r="C48" i="10"/>
  <c r="C62" i="10" s="1"/>
  <c r="S48" i="10"/>
  <c r="S62" i="10" s="1"/>
  <c r="E750" i="10" s="1"/>
  <c r="AI48" i="10"/>
  <c r="AI62" i="10" s="1"/>
  <c r="E766" i="10" s="1"/>
  <c r="BG48" i="10"/>
  <c r="BG62" i="10" s="1"/>
  <c r="E790" i="10" s="1"/>
  <c r="C429" i="10"/>
  <c r="B465" i="10"/>
  <c r="AY48" i="10"/>
  <c r="AY62" i="10" s="1"/>
  <c r="E782" i="10" s="1"/>
  <c r="W48" i="10"/>
  <c r="W62" i="10" s="1"/>
  <c r="E754" i="10" s="1"/>
  <c r="G612" i="10"/>
  <c r="E758" i="10"/>
  <c r="E809" i="10"/>
  <c r="E762" i="10"/>
  <c r="BC48" i="10"/>
  <c r="BC62" i="10" s="1"/>
  <c r="CA48" i="10"/>
  <c r="CA62" i="10" s="1"/>
  <c r="P48" i="10"/>
  <c r="P62" i="10" s="1"/>
  <c r="AF48" i="10"/>
  <c r="AF62" i="10" s="1"/>
  <c r="BD48" i="10"/>
  <c r="BD62" i="10" s="1"/>
  <c r="CB48" i="10"/>
  <c r="CB62" i="10" s="1"/>
  <c r="O816" i="10"/>
  <c r="C463" i="10"/>
  <c r="CE75" i="10"/>
  <c r="Q48" i="10"/>
  <c r="Q62" i="10" s="1"/>
  <c r="AG48" i="10"/>
  <c r="AG62" i="10" s="1"/>
  <c r="AO48" i="10"/>
  <c r="AO62" i="10" s="1"/>
  <c r="BE48" i="10"/>
  <c r="BE62" i="10" s="1"/>
  <c r="BU48" i="10"/>
  <c r="BU62" i="10" s="1"/>
  <c r="P816" i="10"/>
  <c r="CF76" i="10"/>
  <c r="H52" i="10" s="1"/>
  <c r="H67" i="10" s="1"/>
  <c r="J739" i="10" s="1"/>
  <c r="J48" i="10"/>
  <c r="J62" i="10" s="1"/>
  <c r="R48" i="10"/>
  <c r="R62" i="10" s="1"/>
  <c r="Z48" i="10"/>
  <c r="Z62" i="10" s="1"/>
  <c r="AH48" i="10"/>
  <c r="AH62" i="10" s="1"/>
  <c r="AP48" i="10"/>
  <c r="AP62" i="10" s="1"/>
  <c r="AX48" i="10"/>
  <c r="AX62" i="10" s="1"/>
  <c r="BF48" i="10"/>
  <c r="BF62" i="10" s="1"/>
  <c r="BN48" i="10"/>
  <c r="BN62" i="10" s="1"/>
  <c r="BV48" i="10"/>
  <c r="BV62" i="10" s="1"/>
  <c r="D438" i="10"/>
  <c r="K816" i="10"/>
  <c r="C434" i="10"/>
  <c r="F524" i="10"/>
  <c r="F532" i="10"/>
  <c r="H545" i="10"/>
  <c r="F545" i="10"/>
  <c r="F546" i="10"/>
  <c r="D48" i="10"/>
  <c r="D62" i="10" s="1"/>
  <c r="T48" i="10"/>
  <c r="T62" i="10" s="1"/>
  <c r="AJ48" i="10"/>
  <c r="AJ62" i="10" s="1"/>
  <c r="AZ48" i="10"/>
  <c r="AZ62" i="10" s="1"/>
  <c r="BP48" i="10"/>
  <c r="BP62" i="10" s="1"/>
  <c r="F537" i="10"/>
  <c r="E48" i="10"/>
  <c r="E62" i="10" s="1"/>
  <c r="M48" i="10"/>
  <c r="M62" i="10" s="1"/>
  <c r="U48" i="10"/>
  <c r="U62" i="10" s="1"/>
  <c r="AC48" i="10"/>
  <c r="AC62" i="10" s="1"/>
  <c r="AK48" i="10"/>
  <c r="AK62" i="10" s="1"/>
  <c r="AS48" i="10"/>
  <c r="AS62" i="10" s="1"/>
  <c r="BA48" i="10"/>
  <c r="BA62" i="10" s="1"/>
  <c r="BI48" i="10"/>
  <c r="BI62" i="10" s="1"/>
  <c r="BQ48" i="10"/>
  <c r="BQ62" i="10" s="1"/>
  <c r="BY48" i="10"/>
  <c r="BY62" i="10" s="1"/>
  <c r="K52" i="10"/>
  <c r="K67" i="10" s="1"/>
  <c r="J742" i="10" s="1"/>
  <c r="BW52" i="10"/>
  <c r="BW67" i="10" s="1"/>
  <c r="J806" i="10" s="1"/>
  <c r="G816" i="10"/>
  <c r="F612" i="10"/>
  <c r="S816" i="10"/>
  <c r="J612" i="10"/>
  <c r="C468" i="10"/>
  <c r="E204" i="10"/>
  <c r="C476" i="10" s="1"/>
  <c r="F501" i="10"/>
  <c r="F507" i="10"/>
  <c r="F514" i="10"/>
  <c r="F517" i="10"/>
  <c r="F523" i="10"/>
  <c r="H523" i="10"/>
  <c r="F550" i="10"/>
  <c r="B476" i="10"/>
  <c r="D277" i="10"/>
  <c r="L48" i="10"/>
  <c r="L62" i="10" s="1"/>
  <c r="AB48" i="10"/>
  <c r="AB62" i="10" s="1"/>
  <c r="AR48" i="10"/>
  <c r="AR62" i="10" s="1"/>
  <c r="BH48" i="10"/>
  <c r="BH62" i="10" s="1"/>
  <c r="BX48" i="10"/>
  <c r="BX62" i="10" s="1"/>
  <c r="R816" i="10"/>
  <c r="I612" i="10"/>
  <c r="F48" i="10"/>
  <c r="F62" i="10" s="1"/>
  <c r="N48" i="10"/>
  <c r="N62" i="10" s="1"/>
  <c r="V48" i="10"/>
  <c r="V62" i="10" s="1"/>
  <c r="AD48" i="10"/>
  <c r="AD62" i="10" s="1"/>
  <c r="AL48" i="10"/>
  <c r="AL62" i="10" s="1"/>
  <c r="AT48" i="10"/>
  <c r="AT62" i="10" s="1"/>
  <c r="BB48" i="10"/>
  <c r="BB62" i="10" s="1"/>
  <c r="BJ48" i="10"/>
  <c r="BJ62" i="10" s="1"/>
  <c r="BR48" i="10"/>
  <c r="BR62" i="10" s="1"/>
  <c r="D52" i="10"/>
  <c r="D67" i="10" s="1"/>
  <c r="J735" i="10" s="1"/>
  <c r="BP52" i="10"/>
  <c r="BP67" i="10" s="1"/>
  <c r="J799" i="10" s="1"/>
  <c r="C816" i="10"/>
  <c r="BI730" i="10"/>
  <c r="M816" i="10"/>
  <c r="D242" i="10"/>
  <c r="B448" i="10" s="1"/>
  <c r="B445" i="10"/>
  <c r="C440" i="10"/>
  <c r="F497" i="10"/>
  <c r="F503" i="10"/>
  <c r="F519" i="10"/>
  <c r="D612" i="10"/>
  <c r="D816" i="10"/>
  <c r="C427" i="10"/>
  <c r="H502" i="10"/>
  <c r="F502" i="10"/>
  <c r="H518" i="10"/>
  <c r="F518" i="10"/>
  <c r="BK48" i="10"/>
  <c r="BK62" i="10" s="1"/>
  <c r="I816" i="10"/>
  <c r="C432" i="10"/>
  <c r="H48" i="10"/>
  <c r="H62" i="10" s="1"/>
  <c r="AN48" i="10"/>
  <c r="AN62" i="10" s="1"/>
  <c r="BT48" i="10"/>
  <c r="BT62" i="10" s="1"/>
  <c r="H513" i="10"/>
  <c r="AU48" i="10"/>
  <c r="AU62" i="10" s="1"/>
  <c r="BS48" i="10"/>
  <c r="BS62" i="10" s="1"/>
  <c r="X48" i="10"/>
  <c r="X62" i="10" s="1"/>
  <c r="AV48" i="10"/>
  <c r="AV62" i="10" s="1"/>
  <c r="BL48" i="10"/>
  <c r="BL62" i="10" s="1"/>
  <c r="I48" i="10"/>
  <c r="I62" i="10" s="1"/>
  <c r="Y48" i="10"/>
  <c r="Y62" i="10" s="1"/>
  <c r="AW48" i="10"/>
  <c r="AW62" i="10" s="1"/>
  <c r="BM48" i="10"/>
  <c r="BM62" i="10" s="1"/>
  <c r="CC48" i="10"/>
  <c r="CC62" i="10" s="1"/>
  <c r="D292" i="10"/>
  <c r="D341" i="10" s="1"/>
  <c r="C481" i="10" s="1"/>
  <c r="L612" i="10"/>
  <c r="N815" i="10"/>
  <c r="D815" i="10"/>
  <c r="M815" i="10"/>
  <c r="F506" i="10"/>
  <c r="F510" i="10"/>
  <c r="H815" i="10"/>
  <c r="Q815" i="10"/>
  <c r="I815" i="10"/>
  <c r="R815" i="10"/>
  <c r="K815" i="10"/>
  <c r="S815" i="10"/>
  <c r="C815" i="10"/>
  <c r="L815" i="10"/>
  <c r="T815" i="10"/>
  <c r="F815" i="10"/>
  <c r="O815" i="10"/>
  <c r="G815" i="10"/>
  <c r="P815" i="10"/>
  <c r="C709" i="11" l="1"/>
  <c r="C537" i="11"/>
  <c r="G537" i="11" s="1"/>
  <c r="C676" i="11"/>
  <c r="C504" i="11"/>
  <c r="G504" i="11" s="1"/>
  <c r="C631" i="11"/>
  <c r="C542" i="11"/>
  <c r="C702" i="11"/>
  <c r="C530" i="11"/>
  <c r="G530" i="11" s="1"/>
  <c r="C706" i="11"/>
  <c r="C534" i="11"/>
  <c r="G534" i="11" s="1"/>
  <c r="C698" i="11"/>
  <c r="C526" i="11"/>
  <c r="C685" i="11"/>
  <c r="C513" i="11"/>
  <c r="G513" i="11" s="1"/>
  <c r="G497" i="11"/>
  <c r="H497" i="11" s="1"/>
  <c r="G517" i="11"/>
  <c r="H517" i="11"/>
  <c r="E734" i="11"/>
  <c r="E815" i="11" s="1"/>
  <c r="C71" i="11"/>
  <c r="CE62" i="11"/>
  <c r="C682" i="11"/>
  <c r="C510" i="11"/>
  <c r="G510" i="11" s="1"/>
  <c r="C638" i="11"/>
  <c r="C558" i="11"/>
  <c r="C686" i="11"/>
  <c r="C514" i="11"/>
  <c r="C683" i="11"/>
  <c r="C511" i="11"/>
  <c r="C641" i="11"/>
  <c r="C566" i="11"/>
  <c r="G521" i="11"/>
  <c r="H521" i="11"/>
  <c r="C634" i="11"/>
  <c r="C554" i="11"/>
  <c r="C690" i="11"/>
  <c r="C518" i="11"/>
  <c r="C538" i="11"/>
  <c r="G538" i="11" s="1"/>
  <c r="C710" i="11"/>
  <c r="C629" i="11"/>
  <c r="C551" i="11"/>
  <c r="H529" i="11"/>
  <c r="G529" i="11"/>
  <c r="C700" i="11"/>
  <c r="C528" i="11"/>
  <c r="C623" i="11"/>
  <c r="C562" i="11"/>
  <c r="C645" i="11"/>
  <c r="C570" i="11"/>
  <c r="C678" i="11"/>
  <c r="C506" i="11"/>
  <c r="G506" i="11" s="1"/>
  <c r="C670" i="11"/>
  <c r="C498" i="11"/>
  <c r="C549" i="11"/>
  <c r="C624" i="11"/>
  <c r="C643" i="11"/>
  <c r="C568" i="11"/>
  <c r="G516" i="11"/>
  <c r="H516" i="11"/>
  <c r="C630" i="11"/>
  <c r="C546" i="11"/>
  <c r="H509" i="11"/>
  <c r="G509" i="11"/>
  <c r="C618" i="11"/>
  <c r="C552" i="11"/>
  <c r="C711" i="11"/>
  <c r="C539" i="11"/>
  <c r="G539" i="11" s="1"/>
  <c r="C694" i="11"/>
  <c r="C522" i="11"/>
  <c r="C671" i="11"/>
  <c r="C499" i="11"/>
  <c r="C674" i="11"/>
  <c r="C502" i="11"/>
  <c r="G502" i="11" s="1"/>
  <c r="C550" i="11"/>
  <c r="C614" i="11"/>
  <c r="C692" i="11"/>
  <c r="C520" i="11"/>
  <c r="G520" i="11" s="1"/>
  <c r="H519" i="11"/>
  <c r="G519" i="11"/>
  <c r="C500" i="11"/>
  <c r="G500" i="11" s="1"/>
  <c r="C672" i="11"/>
  <c r="C626" i="11"/>
  <c r="C563" i="11"/>
  <c r="C544" i="11"/>
  <c r="C625" i="11"/>
  <c r="C627" i="11"/>
  <c r="C560" i="11"/>
  <c r="C574" i="11"/>
  <c r="C620" i="11"/>
  <c r="C708" i="11"/>
  <c r="C536" i="11"/>
  <c r="G536" i="11" s="1"/>
  <c r="C639" i="11"/>
  <c r="C564" i="11"/>
  <c r="C684" i="11"/>
  <c r="C512" i="11"/>
  <c r="C696" i="11"/>
  <c r="C524" i="11"/>
  <c r="C697" i="11"/>
  <c r="C525" i="11"/>
  <c r="G525" i="11" s="1"/>
  <c r="G508" i="11"/>
  <c r="H508" i="11"/>
  <c r="BH52" i="10"/>
  <c r="BH67" i="10" s="1"/>
  <c r="J791" i="10" s="1"/>
  <c r="BO52" i="10"/>
  <c r="BO67" i="10" s="1"/>
  <c r="J798" i="10" s="1"/>
  <c r="C52" i="10"/>
  <c r="AZ52" i="10"/>
  <c r="AZ67" i="10" s="1"/>
  <c r="J783" i="10" s="1"/>
  <c r="BG52" i="10"/>
  <c r="BG67" i="10" s="1"/>
  <c r="J790" i="10" s="1"/>
  <c r="CB52" i="10"/>
  <c r="CB67" i="10" s="1"/>
  <c r="J811" i="10" s="1"/>
  <c r="AR52" i="10"/>
  <c r="AR67" i="10" s="1"/>
  <c r="J775" i="10" s="1"/>
  <c r="AY52" i="10"/>
  <c r="AY67" i="10" s="1"/>
  <c r="J782" i="10" s="1"/>
  <c r="BD52" i="10"/>
  <c r="BD67" i="10" s="1"/>
  <c r="J787" i="10" s="1"/>
  <c r="AJ52" i="10"/>
  <c r="AJ67" i="10" s="1"/>
  <c r="J767" i="10" s="1"/>
  <c r="AQ52" i="10"/>
  <c r="AQ67" i="10" s="1"/>
  <c r="J774" i="10" s="1"/>
  <c r="AV52" i="10"/>
  <c r="AV67" i="10" s="1"/>
  <c r="J779" i="10" s="1"/>
  <c r="AB52" i="10"/>
  <c r="AB67" i="10" s="1"/>
  <c r="J759" i="10" s="1"/>
  <c r="AI52" i="10"/>
  <c r="AI67" i="10" s="1"/>
  <c r="J766" i="10" s="1"/>
  <c r="AF52" i="10"/>
  <c r="AF67" i="10" s="1"/>
  <c r="J763" i="10" s="1"/>
  <c r="T52" i="10"/>
  <c r="T67" i="10" s="1"/>
  <c r="J751" i="10" s="1"/>
  <c r="AA52" i="10"/>
  <c r="AA67" i="10" s="1"/>
  <c r="J758" i="10" s="1"/>
  <c r="X52" i="10"/>
  <c r="X67" i="10" s="1"/>
  <c r="J755" i="10" s="1"/>
  <c r="BX52" i="10"/>
  <c r="BX67" i="10" s="1"/>
  <c r="J807" i="10" s="1"/>
  <c r="L52" i="10"/>
  <c r="L67" i="10" s="1"/>
  <c r="J743" i="10" s="1"/>
  <c r="S52" i="10"/>
  <c r="S67" i="10" s="1"/>
  <c r="J750" i="10" s="1"/>
  <c r="BL52" i="10"/>
  <c r="BL67" i="10" s="1"/>
  <c r="J795" i="10" s="1"/>
  <c r="P52" i="10"/>
  <c r="P67" i="10" s="1"/>
  <c r="J747" i="10" s="1"/>
  <c r="BO71" i="10"/>
  <c r="C560" i="10" s="1"/>
  <c r="BW71" i="10"/>
  <c r="C568" i="10" s="1"/>
  <c r="AQ71" i="10"/>
  <c r="BT52" i="10"/>
  <c r="BT67" i="10" s="1"/>
  <c r="J803" i="10" s="1"/>
  <c r="AN52" i="10"/>
  <c r="AN67" i="10" s="1"/>
  <c r="J771" i="10" s="1"/>
  <c r="E739" i="10"/>
  <c r="H71" i="10"/>
  <c r="E793" i="10"/>
  <c r="E744" i="10"/>
  <c r="E748" i="10"/>
  <c r="CE48" i="10"/>
  <c r="E807" i="10"/>
  <c r="BX71" i="10"/>
  <c r="E805" i="10"/>
  <c r="N816" i="10"/>
  <c r="K612" i="10"/>
  <c r="C465" i="10"/>
  <c r="E812" i="10"/>
  <c r="E802" i="10"/>
  <c r="E794" i="10"/>
  <c r="E769" i="10"/>
  <c r="E791" i="10"/>
  <c r="BH71" i="10"/>
  <c r="E784" i="10"/>
  <c r="E799" i="10"/>
  <c r="BP71" i="10"/>
  <c r="E797" i="10"/>
  <c r="BS52" i="10"/>
  <c r="BS67" i="10" s="1"/>
  <c r="J802" i="10" s="1"/>
  <c r="AU52" i="10"/>
  <c r="AU67" i="10" s="1"/>
  <c r="J778" i="10" s="1"/>
  <c r="AE52" i="10"/>
  <c r="AE67" i="10" s="1"/>
  <c r="O52" i="10"/>
  <c r="O67" i="10" s="1"/>
  <c r="BZ52" i="10"/>
  <c r="BZ67" i="10" s="1"/>
  <c r="BJ52" i="10"/>
  <c r="BJ67" i="10" s="1"/>
  <c r="J793" i="10" s="1"/>
  <c r="AL52" i="10"/>
  <c r="AL67" i="10" s="1"/>
  <c r="J769" i="10" s="1"/>
  <c r="AD52" i="10"/>
  <c r="AD67" i="10" s="1"/>
  <c r="J761" i="10" s="1"/>
  <c r="F52" i="10"/>
  <c r="F67" i="10" s="1"/>
  <c r="J737" i="10" s="1"/>
  <c r="BY52" i="10"/>
  <c r="BY67" i="10" s="1"/>
  <c r="J808" i="10" s="1"/>
  <c r="BI52" i="10"/>
  <c r="BI67" i="10" s="1"/>
  <c r="J792" i="10" s="1"/>
  <c r="AS52" i="10"/>
  <c r="AS67" i="10" s="1"/>
  <c r="J776" i="10" s="1"/>
  <c r="U52" i="10"/>
  <c r="U67" i="10" s="1"/>
  <c r="J752" i="10" s="1"/>
  <c r="E52" i="10"/>
  <c r="E67" i="10" s="1"/>
  <c r="J736" i="10" s="1"/>
  <c r="BB52" i="10"/>
  <c r="BB67" i="10" s="1"/>
  <c r="J785" i="10" s="1"/>
  <c r="N52" i="10"/>
  <c r="N67" i="10" s="1"/>
  <c r="J745" i="10" s="1"/>
  <c r="AC52" i="10"/>
  <c r="AC67" i="10" s="1"/>
  <c r="J760" i="10" s="1"/>
  <c r="BF52" i="10"/>
  <c r="BF67" i="10" s="1"/>
  <c r="J789" i="10" s="1"/>
  <c r="AP52" i="10"/>
  <c r="AP67" i="10" s="1"/>
  <c r="J773" i="10" s="1"/>
  <c r="R52" i="10"/>
  <c r="R67" i="10" s="1"/>
  <c r="J749" i="10" s="1"/>
  <c r="BV52" i="10"/>
  <c r="BV67" i="10" s="1"/>
  <c r="J805" i="10" s="1"/>
  <c r="AX52" i="10"/>
  <c r="AX67" i="10" s="1"/>
  <c r="J781" i="10" s="1"/>
  <c r="Z52" i="10"/>
  <c r="Z67" i="10" s="1"/>
  <c r="J757" i="10" s="1"/>
  <c r="J52" i="10"/>
  <c r="J67" i="10" s="1"/>
  <c r="J741" i="10" s="1"/>
  <c r="BN52" i="10"/>
  <c r="BN67" i="10" s="1"/>
  <c r="J797" i="10" s="1"/>
  <c r="AH52" i="10"/>
  <c r="AH67" i="10" s="1"/>
  <c r="J765" i="10" s="1"/>
  <c r="CA52" i="10"/>
  <c r="CA67" i="10" s="1"/>
  <c r="J810" i="10" s="1"/>
  <c r="BK52" i="10"/>
  <c r="BK67" i="10" s="1"/>
  <c r="J794" i="10" s="1"/>
  <c r="BC52" i="10"/>
  <c r="BC67" i="10" s="1"/>
  <c r="J786" i="10" s="1"/>
  <c r="AM52" i="10"/>
  <c r="AM67" i="10" s="1"/>
  <c r="W52" i="10"/>
  <c r="W67" i="10" s="1"/>
  <c r="G52" i="10"/>
  <c r="G67" i="10" s="1"/>
  <c r="BR52" i="10"/>
  <c r="BR67" i="10" s="1"/>
  <c r="J801" i="10" s="1"/>
  <c r="AT52" i="10"/>
  <c r="AT67" i="10" s="1"/>
  <c r="J777" i="10" s="1"/>
  <c r="V52" i="10"/>
  <c r="V67" i="10" s="1"/>
  <c r="J753" i="10" s="1"/>
  <c r="BQ52" i="10"/>
  <c r="BQ67" i="10" s="1"/>
  <c r="J800" i="10" s="1"/>
  <c r="BA52" i="10"/>
  <c r="BA67" i="10" s="1"/>
  <c r="J784" i="10" s="1"/>
  <c r="AK52" i="10"/>
  <c r="AK67" i="10" s="1"/>
  <c r="J768" i="10" s="1"/>
  <c r="M52" i="10"/>
  <c r="M67" i="10" s="1"/>
  <c r="J744" i="10" s="1"/>
  <c r="BE52" i="10"/>
  <c r="BE67" i="10" s="1"/>
  <c r="J788" i="10" s="1"/>
  <c r="AO52" i="10"/>
  <c r="AO67" i="10" s="1"/>
  <c r="J772" i="10" s="1"/>
  <c r="Y52" i="10"/>
  <c r="Y67" i="10" s="1"/>
  <c r="J756" i="10" s="1"/>
  <c r="Q52" i="10"/>
  <c r="Q67" i="10" s="1"/>
  <c r="J748" i="10" s="1"/>
  <c r="AG52" i="10"/>
  <c r="AG67" i="10" s="1"/>
  <c r="J764" i="10" s="1"/>
  <c r="CC52" i="10"/>
  <c r="CC67" i="10" s="1"/>
  <c r="J812" i="10" s="1"/>
  <c r="AW52" i="10"/>
  <c r="AW67" i="10" s="1"/>
  <c r="J780" i="10" s="1"/>
  <c r="BU52" i="10"/>
  <c r="BU67" i="10" s="1"/>
  <c r="J804" i="10" s="1"/>
  <c r="I52" i="10"/>
  <c r="I67" i="10" s="1"/>
  <c r="J740" i="10" s="1"/>
  <c r="BM52" i="10"/>
  <c r="BM67" i="10" s="1"/>
  <c r="J796" i="10" s="1"/>
  <c r="BG71" i="10"/>
  <c r="E808" i="10"/>
  <c r="E764" i="10"/>
  <c r="E785" i="10"/>
  <c r="E800" i="10"/>
  <c r="E761" i="10"/>
  <c r="E789" i="10"/>
  <c r="E804" i="10"/>
  <c r="S71" i="10"/>
  <c r="E778" i="10"/>
  <c r="AU71" i="10"/>
  <c r="E783" i="10"/>
  <c r="AZ71" i="10"/>
  <c r="E753" i="10"/>
  <c r="E767" i="10"/>
  <c r="AJ71" i="10"/>
  <c r="E781" i="10"/>
  <c r="C643" i="10"/>
  <c r="E756" i="10"/>
  <c r="E803" i="10"/>
  <c r="E745" i="10"/>
  <c r="E743" i="10"/>
  <c r="L71" i="10"/>
  <c r="E760" i="10"/>
  <c r="E751" i="10"/>
  <c r="E773" i="10"/>
  <c r="AP71" i="10"/>
  <c r="E788" i="10"/>
  <c r="E787" i="10"/>
  <c r="BD71" i="10"/>
  <c r="E795" i="10"/>
  <c r="BL71" i="10"/>
  <c r="E757" i="10"/>
  <c r="E736" i="10"/>
  <c r="E796" i="10"/>
  <c r="E775" i="10"/>
  <c r="AR71" i="10"/>
  <c r="E776" i="10"/>
  <c r="AS71" i="10"/>
  <c r="E780" i="10"/>
  <c r="E759" i="10"/>
  <c r="AB71" i="10"/>
  <c r="E768" i="10"/>
  <c r="E811" i="10"/>
  <c r="CB71" i="10"/>
  <c r="E740" i="10"/>
  <c r="E771" i="10"/>
  <c r="E801" i="10"/>
  <c r="E737" i="10"/>
  <c r="C67" i="10"/>
  <c r="E752" i="10"/>
  <c r="E735" i="10"/>
  <c r="D71" i="10"/>
  <c r="E765" i="10"/>
  <c r="E772" i="10"/>
  <c r="E763" i="10"/>
  <c r="AF71" i="10"/>
  <c r="K71" i="10"/>
  <c r="AI71" i="10"/>
  <c r="E747" i="10"/>
  <c r="P71" i="10"/>
  <c r="E779" i="10"/>
  <c r="AV71" i="10"/>
  <c r="E749" i="10"/>
  <c r="E810" i="10"/>
  <c r="CA71" i="10"/>
  <c r="C708" i="10"/>
  <c r="C536" i="10"/>
  <c r="G536" i="10" s="1"/>
  <c r="E755" i="10"/>
  <c r="X71" i="10"/>
  <c r="E777" i="10"/>
  <c r="E792" i="10"/>
  <c r="BI71" i="10"/>
  <c r="E741" i="10"/>
  <c r="E786" i="10"/>
  <c r="AA71" i="10"/>
  <c r="CE62" i="10"/>
  <c r="E734" i="10"/>
  <c r="G550" i="11" l="1"/>
  <c r="H550" i="11"/>
  <c r="G524" i="11"/>
  <c r="H524" i="11"/>
  <c r="G512" i="11"/>
  <c r="H512" i="11"/>
  <c r="H499" i="11"/>
  <c r="G499" i="11"/>
  <c r="G522" i="11"/>
  <c r="H522" i="11"/>
  <c r="G546" i="11"/>
  <c r="H546" i="11"/>
  <c r="G498" i="11"/>
  <c r="H498" i="11"/>
  <c r="G544" i="11"/>
  <c r="H544" i="11" s="1"/>
  <c r="H528" i="11"/>
  <c r="G528" i="11"/>
  <c r="G518" i="11"/>
  <c r="H518" i="11"/>
  <c r="H511" i="11"/>
  <c r="G511" i="11"/>
  <c r="E816" i="11"/>
  <c r="C428" i="11"/>
  <c r="C441" i="11" s="1"/>
  <c r="CE71" i="11"/>
  <c r="C716" i="11" s="1"/>
  <c r="C715" i="11"/>
  <c r="C648" i="11"/>
  <c r="M716" i="11" s="1"/>
  <c r="Y816" i="11" s="1"/>
  <c r="D615" i="11"/>
  <c r="C668" i="11"/>
  <c r="C496" i="11"/>
  <c r="G496" i="11" s="1"/>
  <c r="H526" i="11"/>
  <c r="G526" i="11"/>
  <c r="H514" i="11"/>
  <c r="G514" i="11"/>
  <c r="T71" i="10"/>
  <c r="C627" i="10"/>
  <c r="AY71" i="10"/>
  <c r="U71" i="10"/>
  <c r="AD71" i="10"/>
  <c r="Z71" i="10"/>
  <c r="AN71" i="10"/>
  <c r="AG71" i="10"/>
  <c r="C698" i="10" s="1"/>
  <c r="BN71" i="10"/>
  <c r="AC71" i="10"/>
  <c r="C694" i="10" s="1"/>
  <c r="AO71" i="10"/>
  <c r="C706" i="10" s="1"/>
  <c r="F71" i="10"/>
  <c r="C671" i="10" s="1"/>
  <c r="BA71" i="10"/>
  <c r="C630" i="10" s="1"/>
  <c r="BM71" i="10"/>
  <c r="C558" i="10" s="1"/>
  <c r="BC71" i="10"/>
  <c r="C548" i="10" s="1"/>
  <c r="BR71" i="10"/>
  <c r="C626" i="10" s="1"/>
  <c r="V71" i="10"/>
  <c r="BE71" i="10"/>
  <c r="C550" i="10" s="1"/>
  <c r="G550" i="10" s="1"/>
  <c r="BT71" i="10"/>
  <c r="C640" i="10" s="1"/>
  <c r="BS71" i="10"/>
  <c r="Q71" i="10"/>
  <c r="C682" i="10" s="1"/>
  <c r="AT71" i="10"/>
  <c r="C539" i="10" s="1"/>
  <c r="G539" i="10" s="1"/>
  <c r="AH71" i="10"/>
  <c r="C699" i="10" s="1"/>
  <c r="AW71" i="10"/>
  <c r="C631" i="10" s="1"/>
  <c r="BF71" i="10"/>
  <c r="C629" i="10" s="1"/>
  <c r="BY71" i="10"/>
  <c r="C570" i="10" s="1"/>
  <c r="I71" i="10"/>
  <c r="C502" i="10" s="1"/>
  <c r="G502" i="10" s="1"/>
  <c r="N71" i="10"/>
  <c r="C679" i="10" s="1"/>
  <c r="Y71" i="10"/>
  <c r="C518" i="10" s="1"/>
  <c r="G518" i="10" s="1"/>
  <c r="BK71" i="10"/>
  <c r="C635" i="10" s="1"/>
  <c r="J734" i="10"/>
  <c r="CE67" i="10"/>
  <c r="CE71" i="10" s="1"/>
  <c r="C716" i="10" s="1"/>
  <c r="E71" i="10"/>
  <c r="J770" i="10"/>
  <c r="AM71" i="10"/>
  <c r="C621" i="10"/>
  <c r="C561" i="10"/>
  <c r="C556" i="10"/>
  <c r="J71" i="10"/>
  <c r="C509" i="10"/>
  <c r="G509" i="10" s="1"/>
  <c r="C681" i="10"/>
  <c r="CE52" i="10"/>
  <c r="C545" i="10"/>
  <c r="G545" i="10" s="1"/>
  <c r="C628" i="10"/>
  <c r="J809" i="10"/>
  <c r="BZ71" i="10"/>
  <c r="BV71" i="10"/>
  <c r="C499" i="10"/>
  <c r="G499" i="10" s="1"/>
  <c r="C622" i="10"/>
  <c r="C573" i="10"/>
  <c r="C538" i="10"/>
  <c r="G538" i="10" s="1"/>
  <c r="C710" i="10"/>
  <c r="C691" i="10"/>
  <c r="C519" i="10"/>
  <c r="G519" i="10" s="1"/>
  <c r="C535" i="10"/>
  <c r="G535" i="10" s="1"/>
  <c r="C707" i="10"/>
  <c r="C507" i="10"/>
  <c r="G507" i="10" s="1"/>
  <c r="C523" i="10"/>
  <c r="G523" i="10" s="1"/>
  <c r="C695" i="10"/>
  <c r="J746" i="10"/>
  <c r="O71" i="10"/>
  <c r="C546" i="10"/>
  <c r="G546" i="10" s="1"/>
  <c r="C639" i="10"/>
  <c r="C564" i="10"/>
  <c r="M71" i="10"/>
  <c r="E815" i="10"/>
  <c r="C554" i="10"/>
  <c r="C634" i="10"/>
  <c r="C647" i="10"/>
  <c r="C572" i="10"/>
  <c r="C700" i="10"/>
  <c r="C528" i="10"/>
  <c r="G528" i="10" s="1"/>
  <c r="AX71" i="10"/>
  <c r="C712" i="10"/>
  <c r="C540" i="10"/>
  <c r="G540" i="10" s="1"/>
  <c r="J762" i="10"/>
  <c r="AE71" i="10"/>
  <c r="C569" i="10"/>
  <c r="C644" i="10"/>
  <c r="E816" i="10"/>
  <c r="C428" i="10"/>
  <c r="C544" i="10"/>
  <c r="G544" i="10" s="1"/>
  <c r="C625" i="10"/>
  <c r="C497" i="10"/>
  <c r="G497" i="10" s="1"/>
  <c r="C669" i="10"/>
  <c r="AK71" i="10"/>
  <c r="C709" i="10"/>
  <c r="C537" i="10"/>
  <c r="G537" i="10" s="1"/>
  <c r="C557" i="10"/>
  <c r="C637" i="10"/>
  <c r="C685" i="10"/>
  <c r="C513" i="10"/>
  <c r="G513" i="10" s="1"/>
  <c r="BQ71" i="10"/>
  <c r="C552" i="10"/>
  <c r="C618" i="10"/>
  <c r="C553" i="10"/>
  <c r="C636" i="10"/>
  <c r="CC71" i="10"/>
  <c r="BJ71" i="10"/>
  <c r="C71" i="10"/>
  <c r="C711" i="10"/>
  <c r="R71" i="10"/>
  <c r="C676" i="10"/>
  <c r="C504" i="10"/>
  <c r="G504" i="10" s="1"/>
  <c r="C701" i="10"/>
  <c r="C529" i="10"/>
  <c r="G529" i="10" s="1"/>
  <c r="C684" i="10"/>
  <c r="C512" i="10"/>
  <c r="G512" i="10" s="1"/>
  <c r="C692" i="10"/>
  <c r="C520" i="10"/>
  <c r="G520" i="10" s="1"/>
  <c r="C697" i="10"/>
  <c r="C525" i="10"/>
  <c r="G525" i="10" s="1"/>
  <c r="C686" i="10"/>
  <c r="C514" i="10"/>
  <c r="G514" i="10" s="1"/>
  <c r="C705" i="10"/>
  <c r="C533" i="10"/>
  <c r="G533" i="10" s="1"/>
  <c r="C693" i="10"/>
  <c r="C521" i="10"/>
  <c r="G521" i="10" s="1"/>
  <c r="C638" i="10"/>
  <c r="C549" i="10"/>
  <c r="C624" i="10"/>
  <c r="C522" i="10"/>
  <c r="G522" i="10" s="1"/>
  <c r="BU71" i="10"/>
  <c r="BB71" i="10"/>
  <c r="J738" i="10"/>
  <c r="G71" i="10"/>
  <c r="C619" i="10"/>
  <c r="C559" i="10"/>
  <c r="AL71" i="10"/>
  <c r="C673" i="10"/>
  <c r="C501" i="10"/>
  <c r="G501" i="10" s="1"/>
  <c r="C677" i="10"/>
  <c r="C505" i="10"/>
  <c r="G505" i="10" s="1"/>
  <c r="C689" i="10"/>
  <c r="C517" i="10"/>
  <c r="G517" i="10" s="1"/>
  <c r="C713" i="10"/>
  <c r="C541" i="10"/>
  <c r="C687" i="10"/>
  <c r="C515" i="10"/>
  <c r="G515" i="10" s="1"/>
  <c r="J754" i="10"/>
  <c r="W71" i="10"/>
  <c r="D712" i="11" l="1"/>
  <c r="D704" i="11"/>
  <c r="D696" i="11"/>
  <c r="D688" i="11"/>
  <c r="D709" i="11"/>
  <c r="D701" i="11"/>
  <c r="D693" i="11"/>
  <c r="D685" i="11"/>
  <c r="D706" i="11"/>
  <c r="D698" i="11"/>
  <c r="D690" i="11"/>
  <c r="D711" i="11"/>
  <c r="D703" i="11"/>
  <c r="D695" i="11"/>
  <c r="D687" i="11"/>
  <c r="D708" i="11"/>
  <c r="D700" i="11"/>
  <c r="D692" i="11"/>
  <c r="D684" i="11"/>
  <c r="D713" i="11"/>
  <c r="D705" i="11"/>
  <c r="D697" i="11"/>
  <c r="D710" i="11"/>
  <c r="D702" i="11"/>
  <c r="D694" i="11"/>
  <c r="D686" i="11"/>
  <c r="D682" i="11"/>
  <c r="D679" i="11"/>
  <c r="D671" i="11"/>
  <c r="D625" i="11"/>
  <c r="D676" i="11"/>
  <c r="D668" i="11"/>
  <c r="D628" i="11"/>
  <c r="D707" i="11"/>
  <c r="D681" i="11"/>
  <c r="D673" i="11"/>
  <c r="D689" i="11"/>
  <c r="D678" i="11"/>
  <c r="D670" i="11"/>
  <c r="D647" i="11"/>
  <c r="D646" i="11"/>
  <c r="D645" i="11"/>
  <c r="D675" i="11"/>
  <c r="D644" i="11"/>
  <c r="D643" i="11"/>
  <c r="D642" i="11"/>
  <c r="D641" i="11"/>
  <c r="D640" i="11"/>
  <c r="D639" i="11"/>
  <c r="D638" i="11"/>
  <c r="D637" i="11"/>
  <c r="D636" i="11"/>
  <c r="D635" i="11"/>
  <c r="D634" i="11"/>
  <c r="D633" i="11"/>
  <c r="D632" i="11"/>
  <c r="D631" i="11"/>
  <c r="D630" i="11"/>
  <c r="D624" i="11"/>
  <c r="D699" i="11"/>
  <c r="D680" i="11"/>
  <c r="D672" i="11"/>
  <c r="D620" i="11"/>
  <c r="D616" i="11"/>
  <c r="D691" i="11"/>
  <c r="D677" i="11"/>
  <c r="D669" i="11"/>
  <c r="D627" i="11"/>
  <c r="D622" i="11"/>
  <c r="D621" i="11"/>
  <c r="D619" i="11"/>
  <c r="D674" i="11"/>
  <c r="D626" i="11"/>
  <c r="D618" i="11"/>
  <c r="D617" i="11"/>
  <c r="D716" i="11"/>
  <c r="D683" i="11"/>
  <c r="D629" i="11"/>
  <c r="D623" i="11"/>
  <c r="C526" i="10"/>
  <c r="G526" i="10" s="1"/>
  <c r="C563" i="10"/>
  <c r="C645" i="10"/>
  <c r="C674" i="10"/>
  <c r="C534" i="10"/>
  <c r="G534" i="10" s="1"/>
  <c r="C633" i="10"/>
  <c r="C565" i="10"/>
  <c r="C614" i="10"/>
  <c r="C542" i="10"/>
  <c r="C527" i="10"/>
  <c r="G527" i="10" s="1"/>
  <c r="C551" i="10"/>
  <c r="C510" i="10"/>
  <c r="G510" i="10" s="1"/>
  <c r="C690" i="10"/>
  <c r="C680" i="10"/>
  <c r="C508" i="10"/>
  <c r="G508" i="10" s="1"/>
  <c r="C670" i="10"/>
  <c r="C498" i="10"/>
  <c r="G498" i="10" s="1"/>
  <c r="C683" i="10"/>
  <c r="C511" i="10"/>
  <c r="G511" i="10" s="1"/>
  <c r="C702" i="10"/>
  <c r="C530" i="10"/>
  <c r="G530" i="10" s="1"/>
  <c r="C543" i="10"/>
  <c r="C616" i="10"/>
  <c r="C678" i="10"/>
  <c r="C506" i="10"/>
  <c r="G506" i="10" s="1"/>
  <c r="C704" i="10"/>
  <c r="C532" i="10"/>
  <c r="G532" i="10" s="1"/>
  <c r="C688" i="10"/>
  <c r="C516" i="10"/>
  <c r="G516" i="10" s="1"/>
  <c r="C623" i="10"/>
  <c r="C562" i="10"/>
  <c r="C567" i="10"/>
  <c r="C642" i="10"/>
  <c r="C496" i="10"/>
  <c r="G496" i="10" s="1"/>
  <c r="C668" i="10"/>
  <c r="C632" i="10"/>
  <c r="C547" i="10"/>
  <c r="C617" i="10"/>
  <c r="C555" i="10"/>
  <c r="J816" i="10"/>
  <c r="C433" i="10"/>
  <c r="C441" i="10" s="1"/>
  <c r="C703" i="10"/>
  <c r="C531" i="10"/>
  <c r="G531" i="10" s="1"/>
  <c r="C500" i="10"/>
  <c r="G500" i="10" s="1"/>
  <c r="C672" i="10"/>
  <c r="C675" i="10"/>
  <c r="C503" i="10"/>
  <c r="G503" i="10" s="1"/>
  <c r="C646" i="10"/>
  <c r="C571" i="10"/>
  <c r="C566" i="10"/>
  <c r="C641" i="10"/>
  <c r="C574" i="10"/>
  <c r="C620" i="10"/>
  <c r="C524" i="10"/>
  <c r="G524" i="10" s="1"/>
  <c r="C696" i="10"/>
  <c r="D615" i="10"/>
  <c r="J815" i="10"/>
  <c r="D715" i="11" l="1"/>
  <c r="E623" i="11"/>
  <c r="E612" i="11"/>
  <c r="C648" i="10"/>
  <c r="M716" i="10" s="1"/>
  <c r="Y816" i="10" s="1"/>
  <c r="D706" i="10"/>
  <c r="D698" i="10"/>
  <c r="D690" i="10"/>
  <c r="D682" i="10"/>
  <c r="D711" i="10"/>
  <c r="D710" i="10"/>
  <c r="D702" i="10"/>
  <c r="D694" i="10"/>
  <c r="D686" i="10"/>
  <c r="D716" i="10"/>
  <c r="D685" i="10"/>
  <c r="D684" i="10"/>
  <c r="D683" i="10"/>
  <c r="D679" i="10"/>
  <c r="D671" i="10"/>
  <c r="D625" i="10"/>
  <c r="D676" i="10"/>
  <c r="D668" i="10"/>
  <c r="D701" i="10"/>
  <c r="D700" i="10"/>
  <c r="D699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97" i="10"/>
  <c r="D678" i="10"/>
  <c r="D646" i="10"/>
  <c r="D621" i="10"/>
  <c r="D713" i="10"/>
  <c r="D703" i="10"/>
  <c r="D672" i="10"/>
  <c r="D628" i="10"/>
  <c r="D616" i="10"/>
  <c r="D707" i="10"/>
  <c r="D704" i="10"/>
  <c r="D687" i="10"/>
  <c r="D674" i="10"/>
  <c r="D629" i="10"/>
  <c r="D619" i="10"/>
  <c r="D689" i="10"/>
  <c r="D708" i="10"/>
  <c r="D693" i="10"/>
  <c r="D626" i="10"/>
  <c r="D622" i="10"/>
  <c r="D695" i="10"/>
  <c r="D688" i="10"/>
  <c r="D677" i="10"/>
  <c r="D673" i="10"/>
  <c r="D645" i="10"/>
  <c r="D712" i="10"/>
  <c r="D709" i="10"/>
  <c r="D630" i="10"/>
  <c r="D618" i="10"/>
  <c r="D680" i="10"/>
  <c r="D647" i="10"/>
  <c r="D623" i="10"/>
  <c r="D670" i="10"/>
  <c r="D627" i="10"/>
  <c r="D669" i="10"/>
  <c r="D681" i="10"/>
  <c r="D692" i="10"/>
  <c r="D617" i="10"/>
  <c r="D691" i="10"/>
  <c r="D624" i="10"/>
  <c r="D696" i="10"/>
  <c r="D705" i="10"/>
  <c r="D620" i="10"/>
  <c r="C715" i="10"/>
  <c r="E709" i="11" l="1"/>
  <c r="E701" i="11"/>
  <c r="E693" i="11"/>
  <c r="E685" i="11"/>
  <c r="E706" i="11"/>
  <c r="E698" i="11"/>
  <c r="E690" i="11"/>
  <c r="E711" i="11"/>
  <c r="E703" i="11"/>
  <c r="E695" i="11"/>
  <c r="E687" i="11"/>
  <c r="E708" i="11"/>
  <c r="E700" i="11"/>
  <c r="E692" i="11"/>
  <c r="E684" i="11"/>
  <c r="E713" i="11"/>
  <c r="E705" i="11"/>
  <c r="E697" i="11"/>
  <c r="E689" i="11"/>
  <c r="E710" i="11"/>
  <c r="E702" i="11"/>
  <c r="E716" i="11"/>
  <c r="E707" i="11"/>
  <c r="E699" i="11"/>
  <c r="E691" i="11"/>
  <c r="E676" i="11"/>
  <c r="E668" i="11"/>
  <c r="E628" i="11"/>
  <c r="E696" i="11"/>
  <c r="E681" i="11"/>
  <c r="E673" i="11"/>
  <c r="E678" i="11"/>
  <c r="E670" i="11"/>
  <c r="E647" i="11"/>
  <c r="E646" i="11"/>
  <c r="E645" i="11"/>
  <c r="E629" i="11"/>
  <c r="E626" i="11"/>
  <c r="E712" i="11"/>
  <c r="E686" i="11"/>
  <c r="E675" i="11"/>
  <c r="E644" i="11"/>
  <c r="E643" i="11"/>
  <c r="E642" i="11"/>
  <c r="E641" i="11"/>
  <c r="E640" i="11"/>
  <c r="E639" i="11"/>
  <c r="E638" i="11"/>
  <c r="E680" i="11"/>
  <c r="E672" i="11"/>
  <c r="E694" i="11"/>
  <c r="E677" i="11"/>
  <c r="E669" i="11"/>
  <c r="E627" i="11"/>
  <c r="E704" i="11"/>
  <c r="E688" i="11"/>
  <c r="E683" i="11"/>
  <c r="E674" i="11"/>
  <c r="E682" i="11"/>
  <c r="E636" i="11"/>
  <c r="E632" i="11"/>
  <c r="E635" i="11"/>
  <c r="E631" i="11"/>
  <c r="E679" i="11"/>
  <c r="E625" i="11"/>
  <c r="E634" i="11"/>
  <c r="E630" i="11"/>
  <c r="E624" i="11"/>
  <c r="E671" i="11"/>
  <c r="E637" i="11"/>
  <c r="E633" i="11"/>
  <c r="E623" i="10"/>
  <c r="E716" i="10" s="1"/>
  <c r="D715" i="10"/>
  <c r="E612" i="10"/>
  <c r="E711" i="10" s="1"/>
  <c r="E715" i="11" l="1"/>
  <c r="F624" i="11"/>
  <c r="E627" i="10"/>
  <c r="E626" i="10"/>
  <c r="E670" i="10"/>
  <c r="E694" i="10"/>
  <c r="E671" i="10"/>
  <c r="E682" i="10"/>
  <c r="E629" i="10"/>
  <c r="E639" i="10"/>
  <c r="E631" i="10"/>
  <c r="E645" i="10"/>
  <c r="E679" i="10"/>
  <c r="E713" i="10"/>
  <c r="E681" i="10"/>
  <c r="E691" i="10"/>
  <c r="E684" i="10"/>
  <c r="E638" i="10"/>
  <c r="E644" i="10"/>
  <c r="E686" i="10"/>
  <c r="E699" i="10"/>
  <c r="E685" i="10"/>
  <c r="E637" i="10"/>
  <c r="E678" i="10"/>
  <c r="E643" i="10"/>
  <c r="E690" i="10"/>
  <c r="E689" i="10"/>
  <c r="E680" i="10"/>
  <c r="E709" i="10"/>
  <c r="E707" i="10"/>
  <c r="E674" i="10"/>
  <c r="E698" i="10"/>
  <c r="E630" i="10"/>
  <c r="E675" i="10"/>
  <c r="E708" i="10"/>
  <c r="E625" i="10"/>
  <c r="E646" i="10"/>
  <c r="E704" i="10"/>
  <c r="E677" i="10"/>
  <c r="E693" i="10"/>
  <c r="E692" i="10"/>
  <c r="E696" i="10"/>
  <c r="E628" i="10"/>
  <c r="E676" i="10"/>
  <c r="E647" i="10"/>
  <c r="E633" i="10"/>
  <c r="E672" i="10"/>
  <c r="E636" i="10"/>
  <c r="E669" i="10"/>
  <c r="E635" i="10"/>
  <c r="E688" i="10"/>
  <c r="E624" i="10"/>
  <c r="E706" i="10"/>
  <c r="E697" i="10"/>
  <c r="E668" i="10"/>
  <c r="E687" i="10"/>
  <c r="E640" i="10"/>
  <c r="E695" i="10"/>
  <c r="E701" i="10"/>
  <c r="E705" i="10"/>
  <c r="E632" i="10"/>
  <c r="E712" i="10"/>
  <c r="E703" i="10"/>
  <c r="E702" i="10"/>
  <c r="E634" i="10"/>
  <c r="E710" i="10"/>
  <c r="E642" i="10"/>
  <c r="E641" i="10"/>
  <c r="E700" i="10"/>
  <c r="E673" i="10"/>
  <c r="E683" i="10"/>
  <c r="F706" i="11" l="1"/>
  <c r="F698" i="11"/>
  <c r="F690" i="11"/>
  <c r="F711" i="11"/>
  <c r="F703" i="11"/>
  <c r="F695" i="11"/>
  <c r="F687" i="11"/>
  <c r="F708" i="11"/>
  <c r="F700" i="11"/>
  <c r="F692" i="11"/>
  <c r="F684" i="11"/>
  <c r="F713" i="11"/>
  <c r="F705" i="11"/>
  <c r="F697" i="11"/>
  <c r="F689" i="11"/>
  <c r="F710" i="11"/>
  <c r="F702" i="11"/>
  <c r="F694" i="11"/>
  <c r="F686" i="11"/>
  <c r="F716" i="11"/>
  <c r="F707" i="11"/>
  <c r="F699" i="11"/>
  <c r="F712" i="11"/>
  <c r="F704" i="11"/>
  <c r="F696" i="11"/>
  <c r="F688" i="11"/>
  <c r="F693" i="11"/>
  <c r="F681" i="11"/>
  <c r="F673" i="11"/>
  <c r="F678" i="11"/>
  <c r="F670" i="11"/>
  <c r="F647" i="11"/>
  <c r="F646" i="11"/>
  <c r="F645" i="11"/>
  <c r="F629" i="11"/>
  <c r="F626" i="11"/>
  <c r="F701" i="11"/>
  <c r="F675" i="11"/>
  <c r="F644" i="11"/>
  <c r="F643" i="11"/>
  <c r="F642" i="11"/>
  <c r="F641" i="11"/>
  <c r="F640" i="11"/>
  <c r="F639" i="11"/>
  <c r="F638" i="11"/>
  <c r="F637" i="11"/>
  <c r="F636" i="11"/>
  <c r="F635" i="11"/>
  <c r="F634" i="11"/>
  <c r="F633" i="11"/>
  <c r="F632" i="11"/>
  <c r="F631" i="11"/>
  <c r="F630" i="11"/>
  <c r="F680" i="11"/>
  <c r="F672" i="11"/>
  <c r="F677" i="11"/>
  <c r="F669" i="11"/>
  <c r="F627" i="11"/>
  <c r="F691" i="11"/>
  <c r="F683" i="11"/>
  <c r="F674" i="11"/>
  <c r="F685" i="11"/>
  <c r="F682" i="11"/>
  <c r="F679" i="11"/>
  <c r="F671" i="11"/>
  <c r="F625" i="11"/>
  <c r="F709" i="11"/>
  <c r="F676" i="11"/>
  <c r="F628" i="11"/>
  <c r="F668" i="11"/>
  <c r="E715" i="10"/>
  <c r="F624" i="10"/>
  <c r="F715" i="11" l="1"/>
  <c r="G625" i="11"/>
  <c r="F708" i="10"/>
  <c r="F700" i="10"/>
  <c r="F692" i="10"/>
  <c r="F684" i="10"/>
  <c r="F713" i="10"/>
  <c r="F712" i="10"/>
  <c r="F704" i="10"/>
  <c r="F696" i="10"/>
  <c r="F688" i="10"/>
  <c r="F709" i="10"/>
  <c r="F681" i="10"/>
  <c r="F673" i="10"/>
  <c r="F710" i="10"/>
  <c r="F707" i="10"/>
  <c r="F706" i="10"/>
  <c r="F705" i="10"/>
  <c r="F678" i="10"/>
  <c r="F670" i="10"/>
  <c r="F647" i="10"/>
  <c r="F646" i="10"/>
  <c r="F645" i="10"/>
  <c r="F695" i="10"/>
  <c r="F694" i="10"/>
  <c r="F693" i="10"/>
  <c r="F677" i="10"/>
  <c r="F669" i="10"/>
  <c r="F716" i="10"/>
  <c r="F703" i="10"/>
  <c r="F689" i="10"/>
  <c r="F686" i="10"/>
  <c r="F683" i="10"/>
  <c r="F679" i="10"/>
  <c r="F672" i="10"/>
  <c r="F641" i="10"/>
  <c r="F632" i="10"/>
  <c r="F628" i="10"/>
  <c r="F626" i="10"/>
  <c r="F711" i="10"/>
  <c r="F680" i="10"/>
  <c r="F644" i="10"/>
  <c r="F636" i="10"/>
  <c r="F668" i="10"/>
  <c r="F637" i="10"/>
  <c r="F634" i="10"/>
  <c r="F630" i="10"/>
  <c r="F627" i="10"/>
  <c r="F701" i="10"/>
  <c r="F675" i="10"/>
  <c r="F640" i="10"/>
  <c r="F635" i="10"/>
  <c r="F690" i="10"/>
  <c r="F685" i="10"/>
  <c r="F699" i="10"/>
  <c r="F676" i="10"/>
  <c r="F674" i="10"/>
  <c r="F643" i="10"/>
  <c r="F642" i="10"/>
  <c r="F631" i="10"/>
  <c r="F698" i="10"/>
  <c r="F638" i="10"/>
  <c r="F702" i="10"/>
  <c r="F697" i="10"/>
  <c r="F687" i="10"/>
  <c r="F682" i="10"/>
  <c r="F633" i="10"/>
  <c r="F625" i="10"/>
  <c r="F691" i="10"/>
  <c r="F671" i="10"/>
  <c r="F629" i="10"/>
  <c r="F639" i="10"/>
  <c r="G711" i="11" l="1"/>
  <c r="G703" i="11"/>
  <c r="G695" i="11"/>
  <c r="G687" i="11"/>
  <c r="G708" i="11"/>
  <c r="G700" i="11"/>
  <c r="G692" i="11"/>
  <c r="G684" i="11"/>
  <c r="G713" i="11"/>
  <c r="G705" i="11"/>
  <c r="G697" i="11"/>
  <c r="G689" i="11"/>
  <c r="G710" i="11"/>
  <c r="G702" i="11"/>
  <c r="G694" i="11"/>
  <c r="G686" i="11"/>
  <c r="G716" i="11"/>
  <c r="G707" i="11"/>
  <c r="G699" i="11"/>
  <c r="G691" i="11"/>
  <c r="G712" i="11"/>
  <c r="G704" i="11"/>
  <c r="G696" i="11"/>
  <c r="G709" i="11"/>
  <c r="G701" i="11"/>
  <c r="G693" i="11"/>
  <c r="G685" i="11"/>
  <c r="G690" i="11"/>
  <c r="G678" i="11"/>
  <c r="G670" i="11"/>
  <c r="G647" i="11"/>
  <c r="G646" i="11"/>
  <c r="G645" i="11"/>
  <c r="G629" i="11"/>
  <c r="G626" i="11"/>
  <c r="G675" i="11"/>
  <c r="G644" i="11"/>
  <c r="G643" i="11"/>
  <c r="G642" i="11"/>
  <c r="G641" i="11"/>
  <c r="G640" i="11"/>
  <c r="G639" i="11"/>
  <c r="G638" i="11"/>
  <c r="G637" i="11"/>
  <c r="G636" i="11"/>
  <c r="G635" i="11"/>
  <c r="G634" i="11"/>
  <c r="G633" i="11"/>
  <c r="G632" i="11"/>
  <c r="G631" i="11"/>
  <c r="G630" i="11"/>
  <c r="G680" i="11"/>
  <c r="G672" i="11"/>
  <c r="G706" i="11"/>
  <c r="G677" i="11"/>
  <c r="G669" i="11"/>
  <c r="G683" i="11"/>
  <c r="G674" i="11"/>
  <c r="G688" i="11"/>
  <c r="G682" i="11"/>
  <c r="G679" i="11"/>
  <c r="G671" i="11"/>
  <c r="G698" i="11"/>
  <c r="G676" i="11"/>
  <c r="G668" i="11"/>
  <c r="G628" i="11"/>
  <c r="G681" i="11"/>
  <c r="G627" i="11"/>
  <c r="G673" i="11"/>
  <c r="F715" i="10"/>
  <c r="G625" i="10"/>
  <c r="G715" i="11" l="1"/>
  <c r="H628" i="11"/>
  <c r="G713" i="10"/>
  <c r="G705" i="10"/>
  <c r="G697" i="10"/>
  <c r="G689" i="10"/>
  <c r="G681" i="10"/>
  <c r="G710" i="10"/>
  <c r="G709" i="10"/>
  <c r="G701" i="10"/>
  <c r="G693" i="10"/>
  <c r="G685" i="10"/>
  <c r="G708" i="10"/>
  <c r="G707" i="10"/>
  <c r="G706" i="10"/>
  <c r="G678" i="10"/>
  <c r="G670" i="10"/>
  <c r="G647" i="10"/>
  <c r="G646" i="10"/>
  <c r="G645" i="10"/>
  <c r="G629" i="10"/>
  <c r="G626" i="10"/>
  <c r="G704" i="10"/>
  <c r="G703" i="10"/>
  <c r="G702" i="10"/>
  <c r="G675" i="10"/>
  <c r="G644" i="10"/>
  <c r="G643" i="10"/>
  <c r="G642" i="10"/>
  <c r="G641" i="10"/>
  <c r="G640" i="10"/>
  <c r="G639" i="10"/>
  <c r="G638" i="10"/>
  <c r="G637" i="10"/>
  <c r="G636" i="10"/>
  <c r="G635" i="10"/>
  <c r="G692" i="10"/>
  <c r="G691" i="10"/>
  <c r="G690" i="10"/>
  <c r="G674" i="10"/>
  <c r="G711" i="10"/>
  <c r="G680" i="10"/>
  <c r="G698" i="10"/>
  <c r="G695" i="10"/>
  <c r="G673" i="10"/>
  <c r="G633" i="10"/>
  <c r="G712" i="10"/>
  <c r="G699" i="10"/>
  <c r="G696" i="10"/>
  <c r="G682" i="10"/>
  <c r="G676" i="10"/>
  <c r="G669" i="10"/>
  <c r="G683" i="10"/>
  <c r="G700" i="10"/>
  <c r="G671" i="10"/>
  <c r="G716" i="10"/>
  <c r="G694" i="10"/>
  <c r="G684" i="10"/>
  <c r="G627" i="10"/>
  <c r="G631" i="10"/>
  <c r="G688" i="10"/>
  <c r="G679" i="10"/>
  <c r="G672" i="10"/>
  <c r="G630" i="10"/>
  <c r="G687" i="10"/>
  <c r="G677" i="10"/>
  <c r="G686" i="10"/>
  <c r="G668" i="10"/>
  <c r="G632" i="10"/>
  <c r="G628" i="10"/>
  <c r="G634" i="10"/>
  <c r="H708" i="11" l="1"/>
  <c r="H700" i="11"/>
  <c r="H692" i="11"/>
  <c r="H684" i="11"/>
  <c r="H713" i="11"/>
  <c r="H705" i="11"/>
  <c r="H697" i="11"/>
  <c r="H689" i="11"/>
  <c r="H710" i="11"/>
  <c r="H702" i="11"/>
  <c r="H694" i="11"/>
  <c r="H686" i="11"/>
  <c r="H716" i="11"/>
  <c r="H707" i="11"/>
  <c r="H699" i="11"/>
  <c r="H691" i="11"/>
  <c r="H683" i="11"/>
  <c r="H712" i="11"/>
  <c r="H704" i="11"/>
  <c r="H696" i="11"/>
  <c r="H688" i="11"/>
  <c r="H709" i="11"/>
  <c r="H701" i="11"/>
  <c r="H706" i="11"/>
  <c r="H698" i="11"/>
  <c r="H690" i="11"/>
  <c r="H687" i="11"/>
  <c r="H675" i="11"/>
  <c r="H644" i="11"/>
  <c r="H643" i="11"/>
  <c r="H642" i="11"/>
  <c r="H641" i="11"/>
  <c r="H640" i="11"/>
  <c r="H639" i="11"/>
  <c r="H638" i="11"/>
  <c r="H637" i="11"/>
  <c r="H636" i="11"/>
  <c r="H635" i="11"/>
  <c r="H634" i="11"/>
  <c r="H633" i="11"/>
  <c r="H632" i="11"/>
  <c r="H631" i="11"/>
  <c r="H630" i="11"/>
  <c r="H680" i="11"/>
  <c r="H672" i="11"/>
  <c r="H695" i="11"/>
  <c r="H677" i="11"/>
  <c r="H669" i="11"/>
  <c r="H674" i="11"/>
  <c r="H711" i="11"/>
  <c r="H682" i="11"/>
  <c r="H679" i="11"/>
  <c r="H671" i="11"/>
  <c r="H685" i="11"/>
  <c r="H676" i="11"/>
  <c r="H668" i="11"/>
  <c r="H681" i="11"/>
  <c r="H673" i="11"/>
  <c r="H670" i="11"/>
  <c r="H703" i="11"/>
  <c r="H693" i="11"/>
  <c r="H647" i="11"/>
  <c r="H678" i="11"/>
  <c r="H646" i="11"/>
  <c r="H645" i="11"/>
  <c r="H629" i="11"/>
  <c r="H628" i="10"/>
  <c r="H702" i="10" s="1"/>
  <c r="G715" i="10"/>
  <c r="H710" i="10"/>
  <c r="H686" i="10"/>
  <c r="H716" i="10"/>
  <c r="H706" i="10"/>
  <c r="H698" i="10"/>
  <c r="H690" i="10"/>
  <c r="H682" i="10"/>
  <c r="H703" i="10"/>
  <c r="H675" i="10"/>
  <c r="H644" i="10"/>
  <c r="H643" i="10"/>
  <c r="H642" i="10"/>
  <c r="H641" i="10"/>
  <c r="H639" i="10"/>
  <c r="H638" i="10"/>
  <c r="H637" i="10"/>
  <c r="H636" i="10"/>
  <c r="H635" i="10"/>
  <c r="H634" i="10"/>
  <c r="H633" i="10"/>
  <c r="H631" i="10"/>
  <c r="H630" i="10"/>
  <c r="H711" i="10"/>
  <c r="H701" i="10"/>
  <c r="H700" i="10"/>
  <c r="H699" i="10"/>
  <c r="H680" i="10"/>
  <c r="H672" i="10"/>
  <c r="H713" i="10"/>
  <c r="H689" i="10"/>
  <c r="H688" i="10"/>
  <c r="H687" i="10"/>
  <c r="H679" i="10"/>
  <c r="H671" i="10"/>
  <c r="H695" i="10"/>
  <c r="H692" i="10"/>
  <c r="H673" i="10"/>
  <c r="H709" i="10"/>
  <c r="H684" i="10"/>
  <c r="H674" i="10"/>
  <c r="H647" i="10"/>
  <c r="H629" i="10"/>
  <c r="H685" i="10"/>
  <c r="H677" i="10"/>
  <c r="H696" i="10"/>
  <c r="H691" i="10"/>
  <c r="H645" i="10"/>
  <c r="H669" i="10"/>
  <c r="H676" i="10"/>
  <c r="H708" i="10"/>
  <c r="H693" i="10"/>
  <c r="H683" i="10"/>
  <c r="H707" i="10"/>
  <c r="H697" i="10"/>
  <c r="H712" i="10"/>
  <c r="H678" i="10"/>
  <c r="H668" i="10"/>
  <c r="H681" i="10"/>
  <c r="H670" i="10"/>
  <c r="H646" i="10"/>
  <c r="H715" i="11" l="1"/>
  <c r="I629" i="11"/>
  <c r="H704" i="10"/>
  <c r="H694" i="10"/>
  <c r="H632" i="10"/>
  <c r="H640" i="10"/>
  <c r="H705" i="10"/>
  <c r="H715" i="10"/>
  <c r="I629" i="10"/>
  <c r="I713" i="11" l="1"/>
  <c r="I705" i="11"/>
  <c r="I697" i="11"/>
  <c r="I689" i="11"/>
  <c r="I710" i="11"/>
  <c r="I702" i="11"/>
  <c r="I694" i="11"/>
  <c r="I686" i="11"/>
  <c r="I716" i="11"/>
  <c r="I707" i="11"/>
  <c r="I699" i="11"/>
  <c r="I691" i="11"/>
  <c r="I683" i="11"/>
  <c r="I712" i="11"/>
  <c r="I704" i="11"/>
  <c r="I696" i="11"/>
  <c r="I688" i="11"/>
  <c r="I709" i="11"/>
  <c r="I701" i="11"/>
  <c r="I693" i="11"/>
  <c r="I685" i="11"/>
  <c r="I706" i="11"/>
  <c r="I698" i="11"/>
  <c r="I711" i="11"/>
  <c r="I703" i="11"/>
  <c r="I695" i="11"/>
  <c r="I687" i="11"/>
  <c r="I708" i="11"/>
  <c r="I684" i="11"/>
  <c r="I680" i="11"/>
  <c r="I672" i="11"/>
  <c r="I677" i="11"/>
  <c r="I669" i="11"/>
  <c r="I692" i="11"/>
  <c r="I674" i="11"/>
  <c r="I700" i="11"/>
  <c r="I682" i="11"/>
  <c r="I679" i="11"/>
  <c r="I671" i="11"/>
  <c r="I676" i="11"/>
  <c r="I668" i="11"/>
  <c r="I681" i="11"/>
  <c r="I673" i="11"/>
  <c r="I678" i="11"/>
  <c r="I670" i="11"/>
  <c r="I647" i="11"/>
  <c r="I646" i="11"/>
  <c r="I645" i="11"/>
  <c r="I643" i="11"/>
  <c r="I636" i="11"/>
  <c r="I632" i="11"/>
  <c r="I675" i="11"/>
  <c r="I642" i="11"/>
  <c r="I641" i="11"/>
  <c r="I635" i="11"/>
  <c r="I631" i="11"/>
  <c r="I640" i="11"/>
  <c r="I690" i="11"/>
  <c r="I639" i="11"/>
  <c r="I634" i="11"/>
  <c r="I630" i="11"/>
  <c r="I638" i="11"/>
  <c r="I637" i="11"/>
  <c r="I633" i="11"/>
  <c r="I644" i="11"/>
  <c r="I716" i="10"/>
  <c r="I707" i="10"/>
  <c r="I699" i="10"/>
  <c r="I691" i="10"/>
  <c r="I683" i="10"/>
  <c r="I712" i="10"/>
  <c r="I711" i="10"/>
  <c r="I703" i="10"/>
  <c r="I695" i="10"/>
  <c r="I687" i="10"/>
  <c r="I710" i="10"/>
  <c r="I702" i="10"/>
  <c r="I701" i="10"/>
  <c r="I700" i="10"/>
  <c r="I680" i="10"/>
  <c r="I672" i="10"/>
  <c r="I698" i="10"/>
  <c r="I697" i="10"/>
  <c r="I696" i="10"/>
  <c r="I677" i="10"/>
  <c r="I669" i="10"/>
  <c r="I686" i="10"/>
  <c r="I685" i="10"/>
  <c r="I684" i="10"/>
  <c r="I676" i="10"/>
  <c r="I668" i="10"/>
  <c r="I709" i="10"/>
  <c r="I706" i="10"/>
  <c r="I674" i="10"/>
  <c r="I647" i="10"/>
  <c r="I644" i="10"/>
  <c r="I636" i="10"/>
  <c r="I633" i="10"/>
  <c r="I681" i="10"/>
  <c r="I639" i="10"/>
  <c r="I688" i="10"/>
  <c r="I670" i="10"/>
  <c r="I640" i="10"/>
  <c r="I631" i="10"/>
  <c r="I705" i="10"/>
  <c r="I690" i="10"/>
  <c r="I673" i="10"/>
  <c r="I671" i="10"/>
  <c r="I713" i="10"/>
  <c r="I642" i="10"/>
  <c r="I637" i="10"/>
  <c r="I630" i="10"/>
  <c r="I689" i="10"/>
  <c r="I646" i="10"/>
  <c r="I704" i="10"/>
  <c r="I694" i="10"/>
  <c r="I634" i="10"/>
  <c r="I693" i="10"/>
  <c r="I679" i="10"/>
  <c r="I675" i="10"/>
  <c r="I692" i="10"/>
  <c r="I682" i="10"/>
  <c r="I678" i="10"/>
  <c r="I645" i="10"/>
  <c r="I641" i="10"/>
  <c r="I632" i="10"/>
  <c r="I643" i="10"/>
  <c r="I635" i="10"/>
  <c r="I708" i="10"/>
  <c r="I638" i="10"/>
  <c r="I715" i="11" l="1"/>
  <c r="J630" i="11"/>
  <c r="I715" i="10"/>
  <c r="J630" i="10"/>
  <c r="J710" i="11" l="1"/>
  <c r="J702" i="11"/>
  <c r="J694" i="11"/>
  <c r="J686" i="11"/>
  <c r="J716" i="11"/>
  <c r="J707" i="11"/>
  <c r="J699" i="11"/>
  <c r="J691" i="11"/>
  <c r="J683" i="11"/>
  <c r="J712" i="11"/>
  <c r="J704" i="11"/>
  <c r="J696" i="11"/>
  <c r="J688" i="11"/>
  <c r="J709" i="11"/>
  <c r="J701" i="11"/>
  <c r="J693" i="11"/>
  <c r="J685" i="11"/>
  <c r="J706" i="11"/>
  <c r="J698" i="11"/>
  <c r="J690" i="11"/>
  <c r="J711" i="11"/>
  <c r="J703" i="11"/>
  <c r="J695" i="11"/>
  <c r="J708" i="11"/>
  <c r="J700" i="11"/>
  <c r="J692" i="11"/>
  <c r="J684" i="11"/>
  <c r="J677" i="11"/>
  <c r="J669" i="11"/>
  <c r="J713" i="11"/>
  <c r="J674" i="11"/>
  <c r="J689" i="11"/>
  <c r="J682" i="11"/>
  <c r="J679" i="11"/>
  <c r="J671" i="11"/>
  <c r="J676" i="11"/>
  <c r="J668" i="11"/>
  <c r="J705" i="11"/>
  <c r="J681" i="11"/>
  <c r="J673" i="11"/>
  <c r="J678" i="11"/>
  <c r="J670" i="11"/>
  <c r="J647" i="11"/>
  <c r="J646" i="11"/>
  <c r="J645" i="11"/>
  <c r="J675" i="11"/>
  <c r="J644" i="11"/>
  <c r="K644" i="11" s="1"/>
  <c r="J643" i="11"/>
  <c r="J642" i="11"/>
  <c r="J641" i="11"/>
  <c r="J640" i="11"/>
  <c r="J639" i="11"/>
  <c r="J638" i="11"/>
  <c r="J637" i="11"/>
  <c r="J636" i="11"/>
  <c r="J635" i="11"/>
  <c r="J634" i="11"/>
  <c r="J633" i="11"/>
  <c r="J632" i="11"/>
  <c r="J631" i="11"/>
  <c r="J697" i="11"/>
  <c r="J680" i="11"/>
  <c r="J687" i="11"/>
  <c r="J672" i="11"/>
  <c r="J712" i="10"/>
  <c r="J704" i="10"/>
  <c r="J696" i="10"/>
  <c r="J688" i="10"/>
  <c r="J709" i="10"/>
  <c r="J708" i="10"/>
  <c r="J700" i="10"/>
  <c r="J692" i="10"/>
  <c r="J684" i="10"/>
  <c r="J711" i="10"/>
  <c r="J699" i="10"/>
  <c r="J698" i="10"/>
  <c r="J697" i="10"/>
  <c r="J677" i="10"/>
  <c r="J669" i="10"/>
  <c r="J695" i="10"/>
  <c r="J694" i="10"/>
  <c r="J693" i="10"/>
  <c r="J674" i="10"/>
  <c r="J683" i="10"/>
  <c r="J682" i="10"/>
  <c r="J673" i="10"/>
  <c r="J681" i="10"/>
  <c r="J639" i="10"/>
  <c r="J701" i="10"/>
  <c r="J690" i="10"/>
  <c r="J687" i="10"/>
  <c r="J675" i="10"/>
  <c r="J668" i="10"/>
  <c r="J645" i="10"/>
  <c r="J642" i="10"/>
  <c r="J634" i="10"/>
  <c r="J710" i="10"/>
  <c r="J705" i="10"/>
  <c r="J702" i="10"/>
  <c r="J691" i="10"/>
  <c r="J678" i="10"/>
  <c r="J671" i="10"/>
  <c r="J646" i="10"/>
  <c r="J643" i="10"/>
  <c r="J635" i="10"/>
  <c r="J706" i="10"/>
  <c r="J686" i="10"/>
  <c r="J679" i="10"/>
  <c r="J713" i="10"/>
  <c r="J685" i="10"/>
  <c r="J637" i="10"/>
  <c r="J707" i="10"/>
  <c r="J647" i="10"/>
  <c r="J632" i="10"/>
  <c r="J672" i="10"/>
  <c r="J670" i="10"/>
  <c r="J641" i="10"/>
  <c r="J636" i="10"/>
  <c r="J716" i="10"/>
  <c r="J689" i="10"/>
  <c r="J638" i="10"/>
  <c r="J703" i="10"/>
  <c r="J633" i="10"/>
  <c r="J644" i="10"/>
  <c r="J640" i="10"/>
  <c r="J680" i="10"/>
  <c r="J676" i="10"/>
  <c r="J631" i="10"/>
  <c r="K716" i="11" l="1"/>
  <c r="K707" i="11"/>
  <c r="K699" i="11"/>
  <c r="K691" i="11"/>
  <c r="K683" i="11"/>
  <c r="K712" i="11"/>
  <c r="K704" i="11"/>
  <c r="K696" i="11"/>
  <c r="K688" i="11"/>
  <c r="K709" i="11"/>
  <c r="K701" i="11"/>
  <c r="K693" i="11"/>
  <c r="K685" i="11"/>
  <c r="K706" i="11"/>
  <c r="K698" i="11"/>
  <c r="K690" i="11"/>
  <c r="K682" i="11"/>
  <c r="K711" i="11"/>
  <c r="K703" i="11"/>
  <c r="K695" i="11"/>
  <c r="K687" i="11"/>
  <c r="K708" i="11"/>
  <c r="K700" i="11"/>
  <c r="K713" i="11"/>
  <c r="K705" i="11"/>
  <c r="K697" i="11"/>
  <c r="K689" i="11"/>
  <c r="K702" i="11"/>
  <c r="K674" i="11"/>
  <c r="K692" i="11"/>
  <c r="K679" i="11"/>
  <c r="K671" i="11"/>
  <c r="K686" i="11"/>
  <c r="K676" i="11"/>
  <c r="K668" i="11"/>
  <c r="K681" i="11"/>
  <c r="K673" i="11"/>
  <c r="K694" i="11"/>
  <c r="K678" i="11"/>
  <c r="K670" i="11"/>
  <c r="K710" i="11"/>
  <c r="K675" i="11"/>
  <c r="K680" i="11"/>
  <c r="K672" i="11"/>
  <c r="K669" i="11"/>
  <c r="K684" i="11"/>
  <c r="K677" i="11"/>
  <c r="L647" i="11"/>
  <c r="J715" i="11"/>
  <c r="J715" i="10"/>
  <c r="K644" i="10"/>
  <c r="L647" i="10"/>
  <c r="K715" i="11" l="1"/>
  <c r="L712" i="11"/>
  <c r="M712" i="11" s="1"/>
  <c r="Y778" i="11" s="1"/>
  <c r="L704" i="11"/>
  <c r="M704" i="11" s="1"/>
  <c r="Y770" i="11" s="1"/>
  <c r="L696" i="11"/>
  <c r="M696" i="11" s="1"/>
  <c r="Y762" i="11" s="1"/>
  <c r="L688" i="11"/>
  <c r="M688" i="11" s="1"/>
  <c r="Y754" i="11" s="1"/>
  <c r="L709" i="11"/>
  <c r="M709" i="11" s="1"/>
  <c r="Y775" i="11" s="1"/>
  <c r="L701" i="11"/>
  <c r="M701" i="11" s="1"/>
  <c r="Y767" i="11" s="1"/>
  <c r="L693" i="11"/>
  <c r="M693" i="11" s="1"/>
  <c r="Y759" i="11" s="1"/>
  <c r="L685" i="11"/>
  <c r="M685" i="11" s="1"/>
  <c r="Y751" i="11" s="1"/>
  <c r="L706" i="11"/>
  <c r="M706" i="11" s="1"/>
  <c r="Y772" i="11" s="1"/>
  <c r="L698" i="11"/>
  <c r="M698" i="11" s="1"/>
  <c r="Y764" i="11" s="1"/>
  <c r="L690" i="11"/>
  <c r="M690" i="11" s="1"/>
  <c r="Y756" i="11" s="1"/>
  <c r="L682" i="11"/>
  <c r="M682" i="11" s="1"/>
  <c r="Y748" i="11" s="1"/>
  <c r="L711" i="11"/>
  <c r="M711" i="11" s="1"/>
  <c r="Y777" i="11" s="1"/>
  <c r="L703" i="11"/>
  <c r="M703" i="11" s="1"/>
  <c r="Y769" i="11" s="1"/>
  <c r="L695" i="11"/>
  <c r="M695" i="11" s="1"/>
  <c r="Y761" i="11" s="1"/>
  <c r="L687" i="11"/>
  <c r="M687" i="11" s="1"/>
  <c r="Y753" i="11" s="1"/>
  <c r="L708" i="11"/>
  <c r="M708" i="11" s="1"/>
  <c r="Y774" i="11" s="1"/>
  <c r="L700" i="11"/>
  <c r="M700" i="11" s="1"/>
  <c r="Y766" i="11" s="1"/>
  <c r="L692" i="11"/>
  <c r="M692" i="11" s="1"/>
  <c r="Y758" i="11" s="1"/>
  <c r="L684" i="11"/>
  <c r="M684" i="11" s="1"/>
  <c r="Y750" i="11" s="1"/>
  <c r="L713" i="11"/>
  <c r="M713" i="11" s="1"/>
  <c r="Y779" i="11" s="1"/>
  <c r="L705" i="11"/>
  <c r="M705" i="11" s="1"/>
  <c r="Y771" i="11" s="1"/>
  <c r="L697" i="11"/>
  <c r="M697" i="11" s="1"/>
  <c r="Y763" i="11" s="1"/>
  <c r="L710" i="11"/>
  <c r="M710" i="11" s="1"/>
  <c r="Y776" i="11" s="1"/>
  <c r="L702" i="11"/>
  <c r="M702" i="11" s="1"/>
  <c r="Y768" i="11" s="1"/>
  <c r="L694" i="11"/>
  <c r="M694" i="11" s="1"/>
  <c r="Y760" i="11" s="1"/>
  <c r="L686" i="11"/>
  <c r="M686" i="11" s="1"/>
  <c r="Y752" i="11" s="1"/>
  <c r="L679" i="11"/>
  <c r="M679" i="11" s="1"/>
  <c r="Y745" i="11" s="1"/>
  <c r="L671" i="11"/>
  <c r="M671" i="11" s="1"/>
  <c r="Y737" i="11" s="1"/>
  <c r="L707" i="11"/>
  <c r="M707" i="11" s="1"/>
  <c r="Y773" i="11" s="1"/>
  <c r="L689" i="11"/>
  <c r="M689" i="11" s="1"/>
  <c r="Y755" i="11" s="1"/>
  <c r="L676" i="11"/>
  <c r="M676" i="11" s="1"/>
  <c r="Y742" i="11" s="1"/>
  <c r="L668" i="11"/>
  <c r="L681" i="11"/>
  <c r="M681" i="11" s="1"/>
  <c r="Y747" i="11" s="1"/>
  <c r="L673" i="11"/>
  <c r="M673" i="11" s="1"/>
  <c r="Y739" i="11" s="1"/>
  <c r="L683" i="11"/>
  <c r="M683" i="11" s="1"/>
  <c r="Y749" i="11" s="1"/>
  <c r="L678" i="11"/>
  <c r="M678" i="11" s="1"/>
  <c r="Y744" i="11" s="1"/>
  <c r="L670" i="11"/>
  <c r="M670" i="11" s="1"/>
  <c r="Y736" i="11" s="1"/>
  <c r="L699" i="11"/>
  <c r="M699" i="11" s="1"/>
  <c r="Y765" i="11" s="1"/>
  <c r="L691" i="11"/>
  <c r="M691" i="11" s="1"/>
  <c r="Y757" i="11" s="1"/>
  <c r="L675" i="11"/>
  <c r="M675" i="11" s="1"/>
  <c r="Y741" i="11" s="1"/>
  <c r="L680" i="11"/>
  <c r="M680" i="11" s="1"/>
  <c r="Y746" i="11" s="1"/>
  <c r="L672" i="11"/>
  <c r="M672" i="11" s="1"/>
  <c r="Y738" i="11" s="1"/>
  <c r="L716" i="11"/>
  <c r="L677" i="11"/>
  <c r="M677" i="11" s="1"/>
  <c r="Y743" i="11" s="1"/>
  <c r="L669" i="11"/>
  <c r="M669" i="11" s="1"/>
  <c r="Y735" i="11" s="1"/>
  <c r="L674" i="11"/>
  <c r="M674" i="11" s="1"/>
  <c r="Y740" i="11" s="1"/>
  <c r="L706" i="10"/>
  <c r="L698" i="10"/>
  <c r="L690" i="10"/>
  <c r="L682" i="10"/>
  <c r="L711" i="10"/>
  <c r="L710" i="10"/>
  <c r="L702" i="10"/>
  <c r="L694" i="10"/>
  <c r="L686" i="10"/>
  <c r="L712" i="10"/>
  <c r="L693" i="10"/>
  <c r="L692" i="10"/>
  <c r="L691" i="10"/>
  <c r="L679" i="10"/>
  <c r="L671" i="10"/>
  <c r="M671" i="10" s="1"/>
  <c r="Y737" i="10" s="1"/>
  <c r="L713" i="10"/>
  <c r="L689" i="10"/>
  <c r="L688" i="10"/>
  <c r="L687" i="10"/>
  <c r="L676" i="10"/>
  <c r="L668" i="10"/>
  <c r="L708" i="10"/>
  <c r="L707" i="10"/>
  <c r="L675" i="10"/>
  <c r="M675" i="10" s="1"/>
  <c r="Y741" i="10" s="1"/>
  <c r="L704" i="10"/>
  <c r="L701" i="10"/>
  <c r="L669" i="10"/>
  <c r="L683" i="10"/>
  <c r="L672" i="10"/>
  <c r="L703" i="10"/>
  <c r="L681" i="10"/>
  <c r="L677" i="10"/>
  <c r="L695" i="10"/>
  <c r="L680" i="10"/>
  <c r="L697" i="10"/>
  <c r="L678" i="10"/>
  <c r="L696" i="10"/>
  <c r="L709" i="10"/>
  <c r="L684" i="10"/>
  <c r="L705" i="10"/>
  <c r="M705" i="10" s="1"/>
  <c r="Y771" i="10" s="1"/>
  <c r="L670" i="10"/>
  <c r="L674" i="10"/>
  <c r="L700" i="10"/>
  <c r="L685" i="10"/>
  <c r="L673" i="10"/>
  <c r="L716" i="10"/>
  <c r="L699" i="10"/>
  <c r="K709" i="10"/>
  <c r="K701" i="10"/>
  <c r="K693" i="10"/>
  <c r="K685" i="10"/>
  <c r="K713" i="10"/>
  <c r="K705" i="10"/>
  <c r="K697" i="10"/>
  <c r="K689" i="10"/>
  <c r="K696" i="10"/>
  <c r="K695" i="10"/>
  <c r="K694" i="10"/>
  <c r="K674" i="10"/>
  <c r="K712" i="10"/>
  <c r="K692" i="10"/>
  <c r="K691" i="10"/>
  <c r="K690" i="10"/>
  <c r="K679" i="10"/>
  <c r="K671" i="10"/>
  <c r="K716" i="10"/>
  <c r="K681" i="10"/>
  <c r="K678" i="10"/>
  <c r="K670" i="10"/>
  <c r="K698" i="10"/>
  <c r="K687" i="10"/>
  <c r="K684" i="10"/>
  <c r="K675" i="10"/>
  <c r="K668" i="10"/>
  <c r="K707" i="10"/>
  <c r="K704" i="10"/>
  <c r="K676" i="10"/>
  <c r="K708" i="10"/>
  <c r="K710" i="10"/>
  <c r="K700" i="10"/>
  <c r="K669" i="10"/>
  <c r="K702" i="10"/>
  <c r="K682" i="10"/>
  <c r="K680" i="10"/>
  <c r="K706" i="10"/>
  <c r="K686" i="10"/>
  <c r="K699" i="10"/>
  <c r="K688" i="10"/>
  <c r="K703" i="10"/>
  <c r="K711" i="10"/>
  <c r="K677" i="10"/>
  <c r="K673" i="10"/>
  <c r="K683" i="10"/>
  <c r="K672" i="10"/>
  <c r="L715" i="11" l="1"/>
  <c r="M668" i="11"/>
  <c r="M685" i="10"/>
  <c r="Y751" i="10" s="1"/>
  <c r="M681" i="10"/>
  <c r="Y747" i="10" s="1"/>
  <c r="M702" i="10"/>
  <c r="Y768" i="10" s="1"/>
  <c r="M707" i="10"/>
  <c r="Y773" i="10" s="1"/>
  <c r="M703" i="10"/>
  <c r="Y769" i="10" s="1"/>
  <c r="M677" i="10"/>
  <c r="Y743" i="10" s="1"/>
  <c r="M713" i="10"/>
  <c r="Y779" i="10" s="1"/>
  <c r="M694" i="10"/>
  <c r="Y760" i="10" s="1"/>
  <c r="M684" i="10"/>
  <c r="Y750" i="10" s="1"/>
  <c r="M709" i="10"/>
  <c r="Y775" i="10" s="1"/>
  <c r="M708" i="10"/>
  <c r="Y774" i="10" s="1"/>
  <c r="M679" i="10"/>
  <c r="Y745" i="10" s="1"/>
  <c r="M710" i="10"/>
  <c r="Y776" i="10" s="1"/>
  <c r="M673" i="10"/>
  <c r="Y739" i="10" s="1"/>
  <c r="M696" i="10"/>
  <c r="Y762" i="10" s="1"/>
  <c r="M672" i="10"/>
  <c r="Y738" i="10" s="1"/>
  <c r="L715" i="10"/>
  <c r="M668" i="10"/>
  <c r="M691" i="10"/>
  <c r="Y757" i="10" s="1"/>
  <c r="M711" i="10"/>
  <c r="Y777" i="10" s="1"/>
  <c r="M678" i="10"/>
  <c r="Y744" i="10" s="1"/>
  <c r="M683" i="10"/>
  <c r="Y749" i="10" s="1"/>
  <c r="M676" i="10"/>
  <c r="Y742" i="10" s="1"/>
  <c r="M692" i="10"/>
  <c r="Y758" i="10" s="1"/>
  <c r="M682" i="10"/>
  <c r="Y748" i="10" s="1"/>
  <c r="M700" i="10"/>
  <c r="Y766" i="10" s="1"/>
  <c r="M697" i="10"/>
  <c r="Y763" i="10" s="1"/>
  <c r="M669" i="10"/>
  <c r="Y735" i="10" s="1"/>
  <c r="M687" i="10"/>
  <c r="Y753" i="10" s="1"/>
  <c r="M693" i="10"/>
  <c r="Y759" i="10" s="1"/>
  <c r="M690" i="10"/>
  <c r="Y756" i="10" s="1"/>
  <c r="M674" i="10"/>
  <c r="Y740" i="10" s="1"/>
  <c r="M680" i="10"/>
  <c r="Y746" i="10" s="1"/>
  <c r="M701" i="10"/>
  <c r="Y767" i="10" s="1"/>
  <c r="M688" i="10"/>
  <c r="Y754" i="10" s="1"/>
  <c r="M712" i="10"/>
  <c r="Y778" i="10" s="1"/>
  <c r="M698" i="10"/>
  <c r="Y764" i="10" s="1"/>
  <c r="M699" i="10"/>
  <c r="Y765" i="10" s="1"/>
  <c r="K715" i="10"/>
  <c r="M670" i="10"/>
  <c r="Y736" i="10" s="1"/>
  <c r="M695" i="10"/>
  <c r="Y761" i="10" s="1"/>
  <c r="M704" i="10"/>
  <c r="Y770" i="10" s="1"/>
  <c r="M689" i="10"/>
  <c r="Y755" i="10" s="1"/>
  <c r="M686" i="10"/>
  <c r="Y752" i="10" s="1"/>
  <c r="M706" i="10"/>
  <c r="Y772" i="10" s="1"/>
  <c r="M715" i="11" l="1"/>
  <c r="Y734" i="11"/>
  <c r="Y815" i="11" s="1"/>
  <c r="M715" i="10"/>
  <c r="Y734" i="10"/>
  <c r="Y815" i="10" s="1"/>
  <c r="A493" i="1" l="1"/>
  <c r="A730" i="1"/>
  <c r="A726" i="1"/>
  <c r="A722" i="1"/>
  <c r="C115" i="8"/>
  <c r="CB730" i="1"/>
  <c r="C444" i="1"/>
  <c r="D367" i="1"/>
  <c r="C448" i="1" s="1"/>
  <c r="D221" i="1"/>
  <c r="B444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AE48" i="1" s="1"/>
  <c r="AE62" i="1" s="1"/>
  <c r="CE65" i="1"/>
  <c r="C431" i="1" s="1"/>
  <c r="CE63" i="1"/>
  <c r="I365" i="9" s="1"/>
  <c r="CE66" i="1"/>
  <c r="I368" i="9" s="1"/>
  <c r="CE68" i="1"/>
  <c r="I370" i="9" s="1"/>
  <c r="D75" i="1"/>
  <c r="AR75" i="1"/>
  <c r="AS75" i="1"/>
  <c r="N776" i="1" s="1"/>
  <c r="AT75" i="1"/>
  <c r="D218" i="9" s="1"/>
  <c r="AU75" i="1"/>
  <c r="AQ75" i="1"/>
  <c r="H186" i="9" s="1"/>
  <c r="AO75" i="1"/>
  <c r="AN75" i="1"/>
  <c r="AM75" i="1"/>
  <c r="N770" i="1" s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N751" i="1" s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AJ75" i="1"/>
  <c r="AL75" i="1"/>
  <c r="C186" i="9"/>
  <c r="AK75" i="1"/>
  <c r="I154" i="9" s="1"/>
  <c r="AG75" i="1"/>
  <c r="E154" i="9" s="1"/>
  <c r="AE75" i="1"/>
  <c r="AC75" i="1"/>
  <c r="H122" i="9" s="1"/>
  <c r="AB75" i="1"/>
  <c r="N759" i="1" s="1"/>
  <c r="Y75" i="1"/>
  <c r="D122" i="9" s="1"/>
  <c r="U75" i="1"/>
  <c r="N752" i="1" s="1"/>
  <c r="S75" i="1"/>
  <c r="E90" i="9" s="1"/>
  <c r="K75" i="1"/>
  <c r="J75" i="1"/>
  <c r="E75" i="1"/>
  <c r="E26" i="9" s="1"/>
  <c r="CE73" i="1"/>
  <c r="O816" i="1" s="1"/>
  <c r="CE74" i="1"/>
  <c r="C464" i="1" s="1"/>
  <c r="C75" i="1"/>
  <c r="C26" i="9" s="1"/>
  <c r="CE80" i="1"/>
  <c r="CE78" i="1"/>
  <c r="R816" i="1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B465" i="1" s="1"/>
  <c r="D372" i="1"/>
  <c r="C125" i="8" s="1"/>
  <c r="D260" i="1"/>
  <c r="D265" i="1"/>
  <c r="D275" i="1"/>
  <c r="D277" i="1" s="1"/>
  <c r="C35" i="8" s="1"/>
  <c r="D290" i="1"/>
  <c r="D314" i="1"/>
  <c r="C68" i="8" s="1"/>
  <c r="D319" i="1"/>
  <c r="C74" i="8" s="1"/>
  <c r="D328" i="1"/>
  <c r="C84" i="8" s="1"/>
  <c r="D329" i="1"/>
  <c r="C85" i="8" s="1"/>
  <c r="D229" i="1"/>
  <c r="D236" i="1"/>
  <c r="D240" i="1"/>
  <c r="B447" i="1" s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E196" i="1"/>
  <c r="C469" i="1" s="1"/>
  <c r="E197" i="1"/>
  <c r="C470" i="1" s="1"/>
  <c r="E198" i="1"/>
  <c r="E199" i="1"/>
  <c r="C472" i="1" s="1"/>
  <c r="E200" i="1"/>
  <c r="F12" i="6" s="1"/>
  <c r="E201" i="1"/>
  <c r="F13" i="6" s="1"/>
  <c r="E202" i="1"/>
  <c r="C474" i="1" s="1"/>
  <c r="E203" i="1"/>
  <c r="D204" i="1"/>
  <c r="E16" i="6" s="1"/>
  <c r="B204" i="1"/>
  <c r="C16" i="6" s="1"/>
  <c r="D190" i="1"/>
  <c r="D437" i="1" s="1"/>
  <c r="D186" i="1"/>
  <c r="D181" i="1"/>
  <c r="D435" i="1" s="1"/>
  <c r="D177" i="1"/>
  <c r="C20" i="5" s="1"/>
  <c r="E154" i="1"/>
  <c r="F28" i="4" s="1"/>
  <c r="E153" i="1"/>
  <c r="E152" i="1"/>
  <c r="D28" i="4" s="1"/>
  <c r="E151" i="1"/>
  <c r="C28" i="4" s="1"/>
  <c r="E150" i="1"/>
  <c r="E148" i="1"/>
  <c r="E147" i="1"/>
  <c r="E19" i="4" s="1"/>
  <c r="E146" i="1"/>
  <c r="D19" i="4" s="1"/>
  <c r="E145" i="1"/>
  <c r="C19" i="4" s="1"/>
  <c r="E144" i="1"/>
  <c r="B19" i="4" s="1"/>
  <c r="E141" i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55" i="1"/>
  <c r="N764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45" i="1"/>
  <c r="C432" i="1"/>
  <c r="C434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X48" i="1"/>
  <c r="X62" i="1" s="1"/>
  <c r="L48" i="1"/>
  <c r="L62" i="1" s="1"/>
  <c r="BI730" i="1"/>
  <c r="C816" i="1"/>
  <c r="N743" i="1"/>
  <c r="N769" i="1"/>
  <c r="C16" i="8"/>
  <c r="I377" i="9"/>
  <c r="I26" i="9"/>
  <c r="N740" i="1"/>
  <c r="F90" i="9"/>
  <c r="D366" i="9"/>
  <c r="G812" i="1"/>
  <c r="CE64" i="1"/>
  <c r="F612" i="1" s="1"/>
  <c r="D368" i="9"/>
  <c r="I812" i="1"/>
  <c r="C276" i="9"/>
  <c r="CE70" i="1"/>
  <c r="C458" i="1" s="1"/>
  <c r="P812" i="1"/>
  <c r="CE77" i="1"/>
  <c r="G612" i="1" s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D428" i="1" s="1"/>
  <c r="F24" i="6"/>
  <c r="CD722" i="1"/>
  <c r="CD71" i="1"/>
  <c r="E373" i="9" s="1"/>
  <c r="BM48" i="1"/>
  <c r="BM62" i="1" s="1"/>
  <c r="I268" i="9" s="1"/>
  <c r="N757" i="1"/>
  <c r="K816" i="1"/>
  <c r="C615" i="1"/>
  <c r="V815" i="1"/>
  <c r="I816" i="1"/>
  <c r="E372" i="9"/>
  <c r="BP48" i="1"/>
  <c r="BP62" i="1" s="1"/>
  <c r="E799" i="1" s="1"/>
  <c r="C119" i="8" l="1"/>
  <c r="N737" i="1"/>
  <c r="F816" i="1"/>
  <c r="N736" i="1"/>
  <c r="N747" i="1"/>
  <c r="C429" i="1"/>
  <c r="N774" i="1"/>
  <c r="L816" i="1"/>
  <c r="C440" i="1"/>
  <c r="N748" i="1"/>
  <c r="V48" i="1"/>
  <c r="V62" i="1" s="1"/>
  <c r="E753" i="1" s="1"/>
  <c r="AU48" i="1"/>
  <c r="AU62" i="1" s="1"/>
  <c r="G122" i="9"/>
  <c r="G10" i="4"/>
  <c r="BF48" i="1"/>
  <c r="BF62" i="1" s="1"/>
  <c r="E789" i="1" s="1"/>
  <c r="AI48" i="1"/>
  <c r="AI62" i="1" s="1"/>
  <c r="E766" i="1" s="1"/>
  <c r="N739" i="1"/>
  <c r="F8" i="6"/>
  <c r="N761" i="1"/>
  <c r="E48" i="1"/>
  <c r="E62" i="1" s="1"/>
  <c r="B440" i="1"/>
  <c r="N817" i="1"/>
  <c r="C112" i="8"/>
  <c r="C473" i="1"/>
  <c r="F9" i="6"/>
  <c r="C14" i="5"/>
  <c r="D5" i="7"/>
  <c r="CF76" i="1"/>
  <c r="H52" i="1" s="1"/>
  <c r="H67" i="1" s="1"/>
  <c r="D612" i="1"/>
  <c r="P816" i="1"/>
  <c r="I380" i="9"/>
  <c r="C141" i="8"/>
  <c r="N758" i="1"/>
  <c r="N763" i="1"/>
  <c r="D186" i="9"/>
  <c r="N745" i="1"/>
  <c r="N766" i="1"/>
  <c r="N768" i="1"/>
  <c r="C575" i="1"/>
  <c r="G816" i="1"/>
  <c r="C430" i="1"/>
  <c r="I366" i="9"/>
  <c r="BV48" i="1"/>
  <c r="BV62" i="1" s="1"/>
  <c r="D332" i="9" s="1"/>
  <c r="AK48" i="1"/>
  <c r="AK62" i="1" s="1"/>
  <c r="C33" i="8"/>
  <c r="N777" i="1"/>
  <c r="N52" i="1"/>
  <c r="N67" i="1" s="1"/>
  <c r="J745" i="1" s="1"/>
  <c r="E300" i="9"/>
  <c r="M816" i="1"/>
  <c r="J48" i="1"/>
  <c r="J62" i="1" s="1"/>
  <c r="N765" i="1"/>
  <c r="N760" i="1"/>
  <c r="C417" i="1"/>
  <c r="N734" i="1"/>
  <c r="G90" i="9"/>
  <c r="I372" i="9"/>
  <c r="F10" i="4"/>
  <c r="AJ48" i="1"/>
  <c r="AJ62" i="1" s="1"/>
  <c r="BG48" i="1"/>
  <c r="BG62" i="1" s="1"/>
  <c r="C268" i="9" s="1"/>
  <c r="E52" i="1"/>
  <c r="E67" i="1" s="1"/>
  <c r="J736" i="1" s="1"/>
  <c r="AP48" i="1"/>
  <c r="AP62" i="1" s="1"/>
  <c r="BW48" i="1"/>
  <c r="BW62" i="1" s="1"/>
  <c r="D816" i="1"/>
  <c r="AS48" i="1"/>
  <c r="AS62" i="1" s="1"/>
  <c r="E776" i="1" s="1"/>
  <c r="B10" i="4"/>
  <c r="AZ48" i="1"/>
  <c r="AZ62" i="1" s="1"/>
  <c r="I48" i="1"/>
  <c r="I62" i="1" s="1"/>
  <c r="I12" i="9" s="1"/>
  <c r="C218" i="9"/>
  <c r="N753" i="1"/>
  <c r="D368" i="1"/>
  <c r="C120" i="8" s="1"/>
  <c r="C415" i="1"/>
  <c r="C10" i="4"/>
  <c r="G19" i="4"/>
  <c r="F19" i="4"/>
  <c r="D463" i="1"/>
  <c r="E28" i="4"/>
  <c r="D436" i="1"/>
  <c r="C34" i="5"/>
  <c r="C475" i="1"/>
  <c r="F15" i="6"/>
  <c r="D32" i="6"/>
  <c r="D433" i="1"/>
  <c r="E186" i="9"/>
  <c r="N771" i="1"/>
  <c r="BG52" i="1"/>
  <c r="BG67" i="1" s="1"/>
  <c r="AZ52" i="1"/>
  <c r="AZ67" i="1" s="1"/>
  <c r="E796" i="1"/>
  <c r="E762" i="1"/>
  <c r="C140" i="9"/>
  <c r="AE52" i="1"/>
  <c r="AE67" i="1" s="1"/>
  <c r="C145" i="9" s="1"/>
  <c r="BT52" i="1"/>
  <c r="BT67" i="1" s="1"/>
  <c r="J803" i="1" s="1"/>
  <c r="AT52" i="1"/>
  <c r="AT67" i="1" s="1"/>
  <c r="E768" i="1"/>
  <c r="I140" i="9"/>
  <c r="D330" i="1"/>
  <c r="C86" i="8" s="1"/>
  <c r="F11" i="6"/>
  <c r="C154" i="9"/>
  <c r="N762" i="1"/>
  <c r="N754" i="1"/>
  <c r="I90" i="9"/>
  <c r="BK48" i="1"/>
  <c r="BK62" i="1" s="1"/>
  <c r="I363" i="9"/>
  <c r="T48" i="1"/>
  <c r="T62" i="1" s="1"/>
  <c r="H48" i="1"/>
  <c r="H62" i="1" s="1"/>
  <c r="G48" i="1"/>
  <c r="G62" i="1" s="1"/>
  <c r="G12" i="9" s="1"/>
  <c r="O48" i="1"/>
  <c r="O62" i="1" s="1"/>
  <c r="H44" i="9" s="1"/>
  <c r="BI48" i="1"/>
  <c r="BI62" i="1" s="1"/>
  <c r="BQ48" i="1"/>
  <c r="BQ62" i="1" s="1"/>
  <c r="AW48" i="1"/>
  <c r="AW62" i="1" s="1"/>
  <c r="G204" i="9" s="1"/>
  <c r="AG48" i="1"/>
  <c r="AG62" i="1" s="1"/>
  <c r="Q48" i="1"/>
  <c r="Q62" i="1" s="1"/>
  <c r="AY48" i="1"/>
  <c r="AY62" i="1" s="1"/>
  <c r="E782" i="1" s="1"/>
  <c r="K48" i="1"/>
  <c r="K62" i="1" s="1"/>
  <c r="BY48" i="1"/>
  <c r="BY62" i="1" s="1"/>
  <c r="E808" i="1" s="1"/>
  <c r="BT48" i="1"/>
  <c r="BT62" i="1" s="1"/>
  <c r="BJ48" i="1"/>
  <c r="BJ62" i="1" s="1"/>
  <c r="E793" i="1" s="1"/>
  <c r="BD48" i="1"/>
  <c r="BD62" i="1" s="1"/>
  <c r="AT48" i="1"/>
  <c r="AT62" i="1" s="1"/>
  <c r="AN48" i="1"/>
  <c r="AN62" i="1" s="1"/>
  <c r="AD48" i="1"/>
  <c r="AD62" i="1" s="1"/>
  <c r="I108" i="9" s="1"/>
  <c r="R48" i="1"/>
  <c r="R62" i="1" s="1"/>
  <c r="W48" i="1"/>
  <c r="W62" i="1" s="1"/>
  <c r="I76" i="9" s="1"/>
  <c r="AB48" i="1"/>
  <c r="AB62" i="1" s="1"/>
  <c r="D48" i="1"/>
  <c r="D62" i="1" s="1"/>
  <c r="E735" i="1" s="1"/>
  <c r="BS48" i="1"/>
  <c r="BS62" i="1" s="1"/>
  <c r="BA48" i="1"/>
  <c r="BA62" i="1" s="1"/>
  <c r="U48" i="1"/>
  <c r="U62" i="1" s="1"/>
  <c r="BU48" i="1"/>
  <c r="BU62" i="1" s="1"/>
  <c r="BE48" i="1"/>
  <c r="BE62" i="1" s="1"/>
  <c r="AO48" i="1"/>
  <c r="AO62" i="1" s="1"/>
  <c r="CC48" i="1"/>
  <c r="CC62" i="1" s="1"/>
  <c r="E812" i="1" s="1"/>
  <c r="BO48" i="1"/>
  <c r="BO62" i="1" s="1"/>
  <c r="AA48" i="1"/>
  <c r="AA62" i="1" s="1"/>
  <c r="F108" i="9" s="1"/>
  <c r="C48" i="1"/>
  <c r="BX48" i="1"/>
  <c r="BX62" i="1" s="1"/>
  <c r="BN48" i="1"/>
  <c r="BN62" i="1" s="1"/>
  <c r="C300" i="9" s="1"/>
  <c r="BH48" i="1"/>
  <c r="BH62" i="1" s="1"/>
  <c r="AX48" i="1"/>
  <c r="AX62" i="1" s="1"/>
  <c r="E781" i="1" s="1"/>
  <c r="AR48" i="1"/>
  <c r="AR62" i="1" s="1"/>
  <c r="AH48" i="1"/>
  <c r="AH62" i="1" s="1"/>
  <c r="E765" i="1" s="1"/>
  <c r="Z48" i="1"/>
  <c r="Z62" i="1" s="1"/>
  <c r="F48" i="1"/>
  <c r="F62" i="1" s="1"/>
  <c r="F12" i="9" s="1"/>
  <c r="P48" i="1"/>
  <c r="P62" i="1" s="1"/>
  <c r="BZ48" i="1"/>
  <c r="BZ62" i="1" s="1"/>
  <c r="AC48" i="1"/>
  <c r="AC62" i="1" s="1"/>
  <c r="H108" i="9" s="1"/>
  <c r="M48" i="1"/>
  <c r="M62" i="1" s="1"/>
  <c r="E744" i="1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CA48" i="1"/>
  <c r="CA62" i="1" s="1"/>
  <c r="BR48" i="1"/>
  <c r="BR62" i="1" s="1"/>
  <c r="E801" i="1" s="1"/>
  <c r="BL48" i="1"/>
  <c r="BL62" i="1" s="1"/>
  <c r="BB48" i="1"/>
  <c r="BB62" i="1" s="1"/>
  <c r="E236" i="9" s="1"/>
  <c r="AV48" i="1"/>
  <c r="AV62" i="1" s="1"/>
  <c r="AL48" i="1"/>
  <c r="AL62" i="1" s="1"/>
  <c r="E769" i="1" s="1"/>
  <c r="AF48" i="1"/>
  <c r="AF62" i="1" s="1"/>
  <c r="N48" i="1"/>
  <c r="N62" i="1" s="1"/>
  <c r="G44" i="9" s="1"/>
  <c r="S52" i="1"/>
  <c r="S67" i="1" s="1"/>
  <c r="AP52" i="1"/>
  <c r="AP67" i="1" s="1"/>
  <c r="J773" i="1" s="1"/>
  <c r="AB52" i="1"/>
  <c r="AB67" i="1" s="1"/>
  <c r="J759" i="1" s="1"/>
  <c r="C815" i="1"/>
  <c r="D815" i="1"/>
  <c r="F815" i="1"/>
  <c r="H815" i="1"/>
  <c r="I382" i="9"/>
  <c r="I612" i="1"/>
  <c r="H58" i="9"/>
  <c r="N746" i="1"/>
  <c r="I186" i="9"/>
  <c r="N775" i="1"/>
  <c r="BA52" i="1"/>
  <c r="BA67" i="1" s="1"/>
  <c r="J784" i="1" s="1"/>
  <c r="I52" i="1"/>
  <c r="I67" i="1" s="1"/>
  <c r="J740" i="1" s="1"/>
  <c r="AG52" i="1"/>
  <c r="AG67" i="1" s="1"/>
  <c r="J764" i="1" s="1"/>
  <c r="U52" i="1"/>
  <c r="U67" i="1" s="1"/>
  <c r="E740" i="1"/>
  <c r="I381" i="9"/>
  <c r="CF77" i="1"/>
  <c r="Q816" i="1"/>
  <c r="E44" i="9"/>
  <c r="E743" i="1"/>
  <c r="G186" i="9"/>
  <c r="N773" i="1"/>
  <c r="E218" i="9"/>
  <c r="N778" i="1"/>
  <c r="I815" i="1"/>
  <c r="G815" i="1"/>
  <c r="P815" i="1"/>
  <c r="Q815" i="1"/>
  <c r="R815" i="1"/>
  <c r="S815" i="1"/>
  <c r="G28" i="4"/>
  <c r="I362" i="9"/>
  <c r="C172" i="9"/>
  <c r="B446" i="1"/>
  <c r="D242" i="1"/>
  <c r="G140" i="9"/>
  <c r="E332" i="9"/>
  <c r="E12" i="9"/>
  <c r="E736" i="1"/>
  <c r="E738" i="1"/>
  <c r="C418" i="1"/>
  <c r="D438" i="1"/>
  <c r="E755" i="1"/>
  <c r="C108" i="9"/>
  <c r="F14" i="6"/>
  <c r="O815" i="1"/>
  <c r="T815" i="1"/>
  <c r="C471" i="1"/>
  <c r="F10" i="6"/>
  <c r="D26" i="9"/>
  <c r="N735" i="1"/>
  <c r="CE75" i="1"/>
  <c r="E778" i="1"/>
  <c r="E204" i="9"/>
  <c r="F7" i="6"/>
  <c r="E204" i="1"/>
  <c r="C468" i="1"/>
  <c r="I383" i="9"/>
  <c r="S816" i="1"/>
  <c r="D22" i="7"/>
  <c r="C40" i="5"/>
  <c r="E754" i="1"/>
  <c r="C420" i="1"/>
  <c r="B28" i="4"/>
  <c r="N772" i="1"/>
  <c r="F186" i="9"/>
  <c r="BD52" i="1"/>
  <c r="BD67" i="1" s="1"/>
  <c r="AM52" i="1"/>
  <c r="AM67" i="1" s="1"/>
  <c r="BF52" i="1"/>
  <c r="BF67" i="1" s="1"/>
  <c r="BF71" i="1" s="1"/>
  <c r="F52" i="1"/>
  <c r="F67" i="1" s="1"/>
  <c r="BY52" i="1"/>
  <c r="BY67" i="1" s="1"/>
  <c r="AY52" i="1"/>
  <c r="AY67" i="1" s="1"/>
  <c r="BM52" i="1"/>
  <c r="BM67" i="1" s="1"/>
  <c r="BM71" i="1" s="1"/>
  <c r="C638" i="1" s="1"/>
  <c r="CB52" i="1"/>
  <c r="CB67" i="1" s="1"/>
  <c r="AW52" i="1"/>
  <c r="AW67" i="1" s="1"/>
  <c r="T52" i="1"/>
  <c r="T67" i="1" s="1"/>
  <c r="BN52" i="1"/>
  <c r="BN67" i="1" s="1"/>
  <c r="M52" i="1"/>
  <c r="M67" i="1" s="1"/>
  <c r="AK52" i="1"/>
  <c r="AK67" i="1" s="1"/>
  <c r="BV52" i="1"/>
  <c r="BV67" i="1" s="1"/>
  <c r="D52" i="1"/>
  <c r="D67" i="1" s="1"/>
  <c r="AA52" i="1"/>
  <c r="AA67" i="1" s="1"/>
  <c r="BE52" i="1"/>
  <c r="BE67" i="1" s="1"/>
  <c r="AX52" i="1"/>
  <c r="AX67" i="1" s="1"/>
  <c r="G52" i="1"/>
  <c r="G67" i="1" s="1"/>
  <c r="G71" i="1" s="1"/>
  <c r="BR52" i="1"/>
  <c r="BR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AD52" i="1" l="1"/>
  <c r="AD67" i="1" s="1"/>
  <c r="BJ52" i="1"/>
  <c r="BJ67" i="1" s="1"/>
  <c r="J793" i="1" s="1"/>
  <c r="J52" i="1"/>
  <c r="J67" i="1" s="1"/>
  <c r="J741" i="1" s="1"/>
  <c r="L52" i="1"/>
  <c r="L67" i="1" s="1"/>
  <c r="L71" i="1" s="1"/>
  <c r="C505" i="1" s="1"/>
  <c r="G505" i="1" s="1"/>
  <c r="BQ52" i="1"/>
  <c r="BQ67" i="1" s="1"/>
  <c r="O52" i="1"/>
  <c r="O67" i="1" s="1"/>
  <c r="J746" i="1" s="1"/>
  <c r="H76" i="9"/>
  <c r="E761" i="1"/>
  <c r="E760" i="1"/>
  <c r="F273" i="9"/>
  <c r="E811" i="1"/>
  <c r="N71" i="1"/>
  <c r="G53" i="9" s="1"/>
  <c r="D364" i="9"/>
  <c r="E745" i="1"/>
  <c r="CB71" i="1"/>
  <c r="C373" i="9" s="1"/>
  <c r="E790" i="1"/>
  <c r="Y52" i="1"/>
  <c r="Y67" i="1" s="1"/>
  <c r="D113" i="9" s="1"/>
  <c r="AF52" i="1"/>
  <c r="AF67" i="1" s="1"/>
  <c r="AR52" i="1"/>
  <c r="AR67" i="1" s="1"/>
  <c r="I177" i="9" s="1"/>
  <c r="Q52" i="1"/>
  <c r="Q67" i="1" s="1"/>
  <c r="J748" i="1" s="1"/>
  <c r="BW52" i="1"/>
  <c r="BW67" i="1" s="1"/>
  <c r="J806" i="1" s="1"/>
  <c r="G332" i="9"/>
  <c r="E746" i="1"/>
  <c r="E806" i="1"/>
  <c r="I236" i="9"/>
  <c r="E785" i="1"/>
  <c r="W52" i="1"/>
  <c r="W67" i="1" s="1"/>
  <c r="W71" i="1" s="1"/>
  <c r="H172" i="9"/>
  <c r="AS52" i="1"/>
  <c r="AS67" i="1" s="1"/>
  <c r="C209" i="9" s="1"/>
  <c r="BU52" i="1"/>
  <c r="BU67" i="1" s="1"/>
  <c r="C337" i="9" s="1"/>
  <c r="C204" i="9"/>
  <c r="H17" i="9"/>
  <c r="H71" i="1"/>
  <c r="C673" i="1" s="1"/>
  <c r="J739" i="1"/>
  <c r="E145" i="9"/>
  <c r="AH52" i="1"/>
  <c r="AH67" i="1" s="1"/>
  <c r="F145" i="9" s="1"/>
  <c r="AV52" i="1"/>
  <c r="AV67" i="1" s="1"/>
  <c r="J779" i="1" s="1"/>
  <c r="BI52" i="1"/>
  <c r="BI67" i="1" s="1"/>
  <c r="E273" i="9" s="1"/>
  <c r="R52" i="1"/>
  <c r="R67" i="1" s="1"/>
  <c r="J749" i="1" s="1"/>
  <c r="AQ52" i="1"/>
  <c r="AQ67" i="1" s="1"/>
  <c r="AQ71" i="1" s="1"/>
  <c r="H181" i="9" s="1"/>
  <c r="BL52" i="1"/>
  <c r="BL67" i="1" s="1"/>
  <c r="J795" i="1" s="1"/>
  <c r="Z52" i="1"/>
  <c r="Z67" i="1" s="1"/>
  <c r="E113" i="9" s="1"/>
  <c r="X52" i="1"/>
  <c r="X67" i="1" s="1"/>
  <c r="X71" i="1" s="1"/>
  <c r="C117" i="9" s="1"/>
  <c r="E49" i="9"/>
  <c r="BS52" i="1"/>
  <c r="BS67" i="1" s="1"/>
  <c r="BO52" i="1"/>
  <c r="BO67" i="1" s="1"/>
  <c r="D305" i="9" s="1"/>
  <c r="BX52" i="1"/>
  <c r="BX67" i="1" s="1"/>
  <c r="J807" i="1" s="1"/>
  <c r="CC52" i="1"/>
  <c r="CC67" i="1" s="1"/>
  <c r="D369" i="9" s="1"/>
  <c r="BH52" i="1"/>
  <c r="BH67" i="1" s="1"/>
  <c r="BH71" i="1" s="1"/>
  <c r="E17" i="9"/>
  <c r="E71" i="1"/>
  <c r="C498" i="1" s="1"/>
  <c r="G498" i="1" s="1"/>
  <c r="J743" i="1"/>
  <c r="CA52" i="1"/>
  <c r="CA67" i="1" s="1"/>
  <c r="I337" i="9" s="1"/>
  <c r="BC52" i="1"/>
  <c r="BC67" i="1" s="1"/>
  <c r="F241" i="9" s="1"/>
  <c r="AO52" i="1"/>
  <c r="AO67" i="1" s="1"/>
  <c r="F177" i="9" s="1"/>
  <c r="C52" i="1"/>
  <c r="C67" i="1" s="1"/>
  <c r="C17" i="9" s="1"/>
  <c r="P52" i="1"/>
  <c r="P67" i="1" s="1"/>
  <c r="J747" i="1" s="1"/>
  <c r="AJ52" i="1"/>
  <c r="AJ67" i="1" s="1"/>
  <c r="AJ71" i="1" s="1"/>
  <c r="G113" i="9"/>
  <c r="G49" i="9"/>
  <c r="AI52" i="1"/>
  <c r="AI67" i="1" s="1"/>
  <c r="AI71" i="1" s="1"/>
  <c r="C700" i="1" s="1"/>
  <c r="K52" i="1"/>
  <c r="K67" i="1" s="1"/>
  <c r="J742" i="1" s="1"/>
  <c r="BB52" i="1"/>
  <c r="BB67" i="1" s="1"/>
  <c r="BB71" i="1" s="1"/>
  <c r="BK52" i="1"/>
  <c r="BK67" i="1" s="1"/>
  <c r="G273" i="9" s="1"/>
  <c r="AC52" i="1"/>
  <c r="AC67" i="1" s="1"/>
  <c r="H113" i="9" s="1"/>
  <c r="J762" i="1"/>
  <c r="I71" i="1"/>
  <c r="C674" i="1" s="1"/>
  <c r="H49" i="9"/>
  <c r="J804" i="1"/>
  <c r="AE71" i="1"/>
  <c r="O71" i="1"/>
  <c r="C508" i="1" s="1"/>
  <c r="G508" i="1" s="1"/>
  <c r="C677" i="1"/>
  <c r="BG71" i="1"/>
  <c r="C277" i="9" s="1"/>
  <c r="AX71" i="1"/>
  <c r="H213" i="9" s="1"/>
  <c r="BZ52" i="1"/>
  <c r="BZ67" i="1" s="1"/>
  <c r="BZ71" i="1" s="1"/>
  <c r="AN52" i="1"/>
  <c r="AN67" i="1" s="1"/>
  <c r="AN71" i="1" s="1"/>
  <c r="V52" i="1"/>
  <c r="V67" i="1" s="1"/>
  <c r="C81" i="9"/>
  <c r="AK71" i="1"/>
  <c r="AZ71" i="1"/>
  <c r="C245" i="9" s="1"/>
  <c r="AP71" i="1"/>
  <c r="C535" i="1" s="1"/>
  <c r="G535" i="1" s="1"/>
  <c r="AL52" i="1"/>
  <c r="AL67" i="1" s="1"/>
  <c r="J71" i="1"/>
  <c r="C503" i="1" s="1"/>
  <c r="G503" i="1" s="1"/>
  <c r="Y71" i="1"/>
  <c r="C518" i="1" s="1"/>
  <c r="G518" i="1" s="1"/>
  <c r="AT71" i="1"/>
  <c r="D213" i="9" s="1"/>
  <c r="AU52" i="1"/>
  <c r="AU67" i="1" s="1"/>
  <c r="AU71" i="1" s="1"/>
  <c r="BP52" i="1"/>
  <c r="BP67" i="1" s="1"/>
  <c r="F44" i="9"/>
  <c r="BR71" i="1"/>
  <c r="G309" i="9" s="1"/>
  <c r="G300" i="9"/>
  <c r="D339" i="1"/>
  <c r="C482" i="1" s="1"/>
  <c r="D373" i="1"/>
  <c r="D391" i="1" s="1"/>
  <c r="I277" i="9"/>
  <c r="C558" i="1"/>
  <c r="M71" i="1"/>
  <c r="C506" i="1" s="1"/>
  <c r="G506" i="1" s="1"/>
  <c r="H204" i="9"/>
  <c r="BY71" i="1"/>
  <c r="C570" i="1" s="1"/>
  <c r="D71" i="1"/>
  <c r="C497" i="1" s="1"/>
  <c r="G497" i="1" s="1"/>
  <c r="E773" i="1"/>
  <c r="E777" i="1"/>
  <c r="D465" i="1"/>
  <c r="E756" i="1"/>
  <c r="G177" i="9"/>
  <c r="AA71" i="1"/>
  <c r="C692" i="1" s="1"/>
  <c r="BV71" i="1"/>
  <c r="C642" i="1" s="1"/>
  <c r="G172" i="9"/>
  <c r="D241" i="9"/>
  <c r="D204" i="9"/>
  <c r="J754" i="1"/>
  <c r="I81" i="9"/>
  <c r="D108" i="9"/>
  <c r="I305" i="9"/>
  <c r="E805" i="1"/>
  <c r="E741" i="1"/>
  <c r="E783" i="1"/>
  <c r="C236" i="9"/>
  <c r="E767" i="1"/>
  <c r="H140" i="9"/>
  <c r="C44" i="9"/>
  <c r="E758" i="1"/>
  <c r="H332" i="9"/>
  <c r="E809" i="1"/>
  <c r="BN71" i="1"/>
  <c r="C619" i="1" s="1"/>
  <c r="F268" i="9"/>
  <c r="C49" i="9"/>
  <c r="D12" i="9"/>
  <c r="G81" i="9"/>
  <c r="J752" i="1"/>
  <c r="F204" i="9"/>
  <c r="E779" i="1"/>
  <c r="E810" i="1"/>
  <c r="CA71" i="1"/>
  <c r="I332" i="9"/>
  <c r="F71" i="1"/>
  <c r="E737" i="1"/>
  <c r="C62" i="1"/>
  <c r="CE48" i="1"/>
  <c r="E772" i="1"/>
  <c r="F172" i="9"/>
  <c r="D236" i="9"/>
  <c r="E784" i="1"/>
  <c r="BA71" i="1"/>
  <c r="E764" i="1"/>
  <c r="E140" i="9"/>
  <c r="AG71" i="1"/>
  <c r="D209" i="9"/>
  <c r="J777" i="1"/>
  <c r="J761" i="1"/>
  <c r="I113" i="9"/>
  <c r="C113" i="9"/>
  <c r="AM71" i="1"/>
  <c r="D172" i="9"/>
  <c r="E770" i="1"/>
  <c r="I204" i="9"/>
  <c r="E797" i="1"/>
  <c r="BJ71" i="1"/>
  <c r="C617" i="1" s="1"/>
  <c r="AD71" i="1"/>
  <c r="I117" i="9" s="1"/>
  <c r="F140" i="9"/>
  <c r="E108" i="9"/>
  <c r="E757" i="1"/>
  <c r="D268" i="9"/>
  <c r="E791" i="1"/>
  <c r="E788" i="1"/>
  <c r="H236" i="9"/>
  <c r="BE71" i="1"/>
  <c r="E802" i="1"/>
  <c r="BS71" i="1"/>
  <c r="H300" i="9"/>
  <c r="E749" i="1"/>
  <c r="D76" i="9"/>
  <c r="E787" i="1"/>
  <c r="BD71" i="1"/>
  <c r="G236" i="9"/>
  <c r="E742" i="1"/>
  <c r="D44" i="9"/>
  <c r="E780" i="1"/>
  <c r="AW71" i="1"/>
  <c r="G268" i="9"/>
  <c r="E794" i="1"/>
  <c r="J783" i="1"/>
  <c r="C241" i="9"/>
  <c r="E81" i="9"/>
  <c r="J750" i="1"/>
  <c r="AF71" i="1"/>
  <c r="E763" i="1"/>
  <c r="D140" i="9"/>
  <c r="H268" i="9"/>
  <c r="BL71" i="1"/>
  <c r="E795" i="1"/>
  <c r="E750" i="1"/>
  <c r="E76" i="9"/>
  <c r="S71" i="1"/>
  <c r="D300" i="9"/>
  <c r="E798" i="1"/>
  <c r="C332" i="9"/>
  <c r="E804" i="1"/>
  <c r="F300" i="9"/>
  <c r="E800" i="1"/>
  <c r="BQ71" i="1"/>
  <c r="E739" i="1"/>
  <c r="H12" i="9"/>
  <c r="N815" i="1"/>
  <c r="I17" i="9"/>
  <c r="AY71" i="1"/>
  <c r="I213" i="9" s="1"/>
  <c r="F236" i="9"/>
  <c r="E786" i="1"/>
  <c r="I44" i="9"/>
  <c r="E747" i="1"/>
  <c r="P71" i="1"/>
  <c r="E775" i="1"/>
  <c r="I172" i="9"/>
  <c r="F332" i="9"/>
  <c r="E807" i="1"/>
  <c r="G76" i="9"/>
  <c r="E752" i="1"/>
  <c r="U71" i="1"/>
  <c r="E759" i="1"/>
  <c r="G108" i="9"/>
  <c r="AB71" i="1"/>
  <c r="E172" i="9"/>
  <c r="E771" i="1"/>
  <c r="I300" i="9"/>
  <c r="BT71" i="1"/>
  <c r="E803" i="1"/>
  <c r="Q71" i="1"/>
  <c r="E748" i="1"/>
  <c r="C76" i="9"/>
  <c r="E268" i="9"/>
  <c r="E792" i="1"/>
  <c r="F76" i="9"/>
  <c r="E751" i="1"/>
  <c r="T71" i="1"/>
  <c r="I49" i="9"/>
  <c r="J790" i="1"/>
  <c r="C273" i="9"/>
  <c r="D145" i="9"/>
  <c r="J763" i="1"/>
  <c r="H501" i="1"/>
  <c r="F501" i="1"/>
  <c r="F517" i="1"/>
  <c r="F499" i="1"/>
  <c r="H505" i="1"/>
  <c r="F505" i="1"/>
  <c r="F497" i="1"/>
  <c r="F515" i="1"/>
  <c r="H515" i="1"/>
  <c r="J738" i="1"/>
  <c r="G17" i="9"/>
  <c r="I273" i="9"/>
  <c r="J796" i="1"/>
  <c r="D27" i="7"/>
  <c r="B448" i="1"/>
  <c r="F544" i="1"/>
  <c r="H536" i="1"/>
  <c r="F536" i="1"/>
  <c r="F528" i="1"/>
  <c r="F520" i="1"/>
  <c r="H520" i="1"/>
  <c r="D341" i="1"/>
  <c r="C481" i="1" s="1"/>
  <c r="C50" i="8"/>
  <c r="J781" i="1"/>
  <c r="H209" i="9"/>
  <c r="D337" i="9"/>
  <c r="J805" i="1"/>
  <c r="J751" i="1"/>
  <c r="F81" i="9"/>
  <c r="J782" i="1"/>
  <c r="I209" i="9"/>
  <c r="I241" i="9"/>
  <c r="J789" i="1"/>
  <c r="I378" i="9"/>
  <c r="K612" i="1"/>
  <c r="C465" i="1"/>
  <c r="N816" i="1"/>
  <c r="F32" i="6"/>
  <c r="C478" i="1"/>
  <c r="C305" i="9"/>
  <c r="J797" i="1"/>
  <c r="F498" i="1"/>
  <c r="C501" i="1"/>
  <c r="G501" i="1" s="1"/>
  <c r="J788" i="1"/>
  <c r="H241" i="9"/>
  <c r="J768" i="1"/>
  <c r="I145" i="9"/>
  <c r="G209" i="9"/>
  <c r="J780" i="1"/>
  <c r="J808" i="1"/>
  <c r="G337" i="9"/>
  <c r="D177" i="9"/>
  <c r="J770" i="1"/>
  <c r="C476" i="1"/>
  <c r="F16" i="6"/>
  <c r="C672" i="1"/>
  <c r="C500" i="1"/>
  <c r="G500" i="1" s="1"/>
  <c r="G21" i="9"/>
  <c r="I245" i="9"/>
  <c r="C629" i="1"/>
  <c r="C551" i="1"/>
  <c r="F516" i="1"/>
  <c r="J735" i="1"/>
  <c r="D17" i="9"/>
  <c r="J800" i="1"/>
  <c r="F305" i="9"/>
  <c r="F540" i="1"/>
  <c r="H540" i="1"/>
  <c r="F532" i="1"/>
  <c r="H532" i="1"/>
  <c r="F524" i="1"/>
  <c r="F550" i="1"/>
  <c r="G305" i="9"/>
  <c r="J801" i="1"/>
  <c r="F113" i="9"/>
  <c r="J758" i="1"/>
  <c r="F49" i="9"/>
  <c r="J744" i="1"/>
  <c r="C369" i="9"/>
  <c r="J811" i="1"/>
  <c r="F17" i="9"/>
  <c r="J737" i="1"/>
  <c r="J787" i="1"/>
  <c r="G241" i="9"/>
  <c r="C507" i="1"/>
  <c r="G507" i="1" s="1"/>
  <c r="C622" i="1" l="1"/>
  <c r="C573" i="1"/>
  <c r="E53" i="9"/>
  <c r="BK71" i="1"/>
  <c r="H273" i="9"/>
  <c r="C679" i="1"/>
  <c r="J775" i="1"/>
  <c r="AR71" i="1"/>
  <c r="C709" i="1" s="1"/>
  <c r="AH71" i="1"/>
  <c r="C699" i="1" s="1"/>
  <c r="BW71" i="1"/>
  <c r="J734" i="1"/>
  <c r="J756" i="1"/>
  <c r="J774" i="1"/>
  <c r="H21" i="9"/>
  <c r="C126" i="8"/>
  <c r="J810" i="1"/>
  <c r="J776" i="1"/>
  <c r="F337" i="9"/>
  <c r="D341" i="9"/>
  <c r="C528" i="1"/>
  <c r="G528" i="1" s="1"/>
  <c r="J766" i="1"/>
  <c r="E337" i="9"/>
  <c r="C536" i="1"/>
  <c r="G536" i="1" s="1"/>
  <c r="C708" i="1"/>
  <c r="E241" i="9"/>
  <c r="C309" i="9"/>
  <c r="C626" i="1"/>
  <c r="C678" i="1"/>
  <c r="C563" i="1"/>
  <c r="C618" i="1"/>
  <c r="G341" i="9"/>
  <c r="C628" i="1"/>
  <c r="C517" i="1"/>
  <c r="C689" i="1"/>
  <c r="E21" i="9"/>
  <c r="C670" i="1"/>
  <c r="C516" i="1"/>
  <c r="G516" i="1" s="1"/>
  <c r="C688" i="1"/>
  <c r="I85" i="9"/>
  <c r="C711" i="1"/>
  <c r="J794" i="1"/>
  <c r="H145" i="9"/>
  <c r="Z71" i="1"/>
  <c r="E117" i="9" s="1"/>
  <c r="C567" i="1"/>
  <c r="C102" i="8"/>
  <c r="J767" i="1"/>
  <c r="AV71" i="1"/>
  <c r="C541" i="1" s="1"/>
  <c r="J778" i="1"/>
  <c r="C552" i="1"/>
  <c r="C545" i="1"/>
  <c r="G545" i="1" s="1"/>
  <c r="J772" i="1"/>
  <c r="J757" i="1"/>
  <c r="G149" i="9"/>
  <c r="BU71" i="1"/>
  <c r="C641" i="1" s="1"/>
  <c r="AS71" i="1"/>
  <c r="C213" i="9" s="1"/>
  <c r="K71" i="1"/>
  <c r="D53" i="9" s="1"/>
  <c r="J798" i="1"/>
  <c r="F209" i="9"/>
  <c r="C632" i="1"/>
  <c r="E245" i="9"/>
  <c r="D21" i="9"/>
  <c r="C669" i="1"/>
  <c r="G145" i="9"/>
  <c r="J755" i="1"/>
  <c r="AO71" i="1"/>
  <c r="C706" i="1" s="1"/>
  <c r="D81" i="9"/>
  <c r="F53" i="9"/>
  <c r="C707" i="1"/>
  <c r="D49" i="9"/>
  <c r="BI71" i="1"/>
  <c r="E277" i="9" s="1"/>
  <c r="I21" i="9"/>
  <c r="H177" i="9"/>
  <c r="BO71" i="1"/>
  <c r="H305" i="9"/>
  <c r="J802" i="1"/>
  <c r="G181" i="9"/>
  <c r="BX71" i="1"/>
  <c r="C569" i="1" s="1"/>
  <c r="R71" i="1"/>
  <c r="D85" i="9" s="1"/>
  <c r="C502" i="1"/>
  <c r="G502" i="1" s="1"/>
  <c r="J785" i="1"/>
  <c r="J765" i="1"/>
  <c r="J760" i="1"/>
  <c r="AC71" i="1"/>
  <c r="D273" i="9"/>
  <c r="J791" i="1"/>
  <c r="J786" i="1"/>
  <c r="J792" i="1"/>
  <c r="J812" i="1"/>
  <c r="CC71" i="1"/>
  <c r="C695" i="1"/>
  <c r="BC71" i="1"/>
  <c r="F245" i="9" s="1"/>
  <c r="C559" i="1"/>
  <c r="C539" i="1"/>
  <c r="G539" i="1" s="1"/>
  <c r="C544" i="1"/>
  <c r="G544" i="1" s="1"/>
  <c r="H544" i="1" s="1"/>
  <c r="C675" i="1"/>
  <c r="C53" i="9"/>
  <c r="C523" i="1"/>
  <c r="G523" i="1" s="1"/>
  <c r="CE67" i="1"/>
  <c r="J816" i="1" s="1"/>
  <c r="C616" i="1"/>
  <c r="C543" i="1"/>
  <c r="C520" i="1"/>
  <c r="G520" i="1" s="1"/>
  <c r="C524" i="1"/>
  <c r="C696" i="1"/>
  <c r="C149" i="9"/>
  <c r="C680" i="1"/>
  <c r="H53" i="9"/>
  <c r="D117" i="9"/>
  <c r="C690" i="1"/>
  <c r="CE52" i="1"/>
  <c r="BP71" i="1"/>
  <c r="E305" i="9"/>
  <c r="J799" i="1"/>
  <c r="C530" i="1"/>
  <c r="G530" i="1" s="1"/>
  <c r="I149" i="9"/>
  <c r="C702" i="1"/>
  <c r="C540" i="1"/>
  <c r="G540" i="1" s="1"/>
  <c r="E213" i="9"/>
  <c r="C712" i="1"/>
  <c r="E209" i="9"/>
  <c r="J753" i="1"/>
  <c r="H81" i="9"/>
  <c r="V71" i="1"/>
  <c r="J771" i="1"/>
  <c r="E177" i="9"/>
  <c r="H337" i="9"/>
  <c r="J809" i="1"/>
  <c r="J769" i="1"/>
  <c r="AL71" i="1"/>
  <c r="C177" i="9"/>
  <c r="F277" i="9"/>
  <c r="C625" i="1"/>
  <c r="C645" i="1"/>
  <c r="C547" i="1"/>
  <c r="C555" i="1"/>
  <c r="F117" i="9"/>
  <c r="H149" i="9"/>
  <c r="C529" i="1"/>
  <c r="G529" i="1" s="1"/>
  <c r="C701" i="1"/>
  <c r="H498" i="1"/>
  <c r="C521" i="1"/>
  <c r="G521" i="1" s="1"/>
  <c r="G117" i="9"/>
  <c r="C693" i="1"/>
  <c r="I53" i="9"/>
  <c r="C681" i="1"/>
  <c r="C509" i="1"/>
  <c r="G509" i="1" s="1"/>
  <c r="G245" i="9"/>
  <c r="C624" i="1"/>
  <c r="C549" i="1"/>
  <c r="H245" i="9"/>
  <c r="C614" i="1"/>
  <c r="C550" i="1"/>
  <c r="C553" i="1"/>
  <c r="C636" i="1"/>
  <c r="D277" i="9"/>
  <c r="C698" i="1"/>
  <c r="C526" i="1"/>
  <c r="G526" i="1" s="1"/>
  <c r="E149" i="9"/>
  <c r="F21" i="9"/>
  <c r="C499" i="1"/>
  <c r="C671" i="1"/>
  <c r="C685" i="1"/>
  <c r="C513" i="1"/>
  <c r="G513" i="1" s="1"/>
  <c r="F85" i="9"/>
  <c r="C682" i="1"/>
  <c r="C85" i="9"/>
  <c r="C510" i="1"/>
  <c r="G510" i="1" s="1"/>
  <c r="C705" i="1"/>
  <c r="E181" i="9"/>
  <c r="C533" i="1"/>
  <c r="G533" i="1" s="1"/>
  <c r="I341" i="9"/>
  <c r="C572" i="1"/>
  <c r="C647" i="1"/>
  <c r="C571" i="1"/>
  <c r="C646" i="1"/>
  <c r="H341" i="9"/>
  <c r="F309" i="9"/>
  <c r="C623" i="1"/>
  <c r="C562" i="1"/>
  <c r="E85" i="9"/>
  <c r="C512" i="1"/>
  <c r="G512" i="1" s="1"/>
  <c r="C684" i="1"/>
  <c r="C557" i="1"/>
  <c r="C637" i="1"/>
  <c r="H277" i="9"/>
  <c r="C697" i="1"/>
  <c r="C525" i="1"/>
  <c r="G525" i="1" s="1"/>
  <c r="D149" i="9"/>
  <c r="G213" i="9"/>
  <c r="C631" i="1"/>
  <c r="C542" i="1"/>
  <c r="C639" i="1"/>
  <c r="C564" i="1"/>
  <c r="H309" i="9"/>
  <c r="E734" i="1"/>
  <c r="E815" i="1" s="1"/>
  <c r="C71" i="1"/>
  <c r="C12" i="9"/>
  <c r="CE62" i="1"/>
  <c r="H497" i="1"/>
  <c r="C640" i="1"/>
  <c r="I309" i="9"/>
  <c r="C565" i="1"/>
  <c r="G85" i="9"/>
  <c r="C686" i="1"/>
  <c r="C514" i="1"/>
  <c r="G514" i="1" s="1"/>
  <c r="C537" i="1"/>
  <c r="G537" i="1" s="1"/>
  <c r="I181" i="9"/>
  <c r="C556" i="1"/>
  <c r="G277" i="9"/>
  <c r="C635" i="1"/>
  <c r="C532" i="1"/>
  <c r="G532" i="1" s="1"/>
  <c r="C704" i="1"/>
  <c r="D181" i="9"/>
  <c r="D245" i="9"/>
  <c r="C630" i="1"/>
  <c r="C546" i="1"/>
  <c r="G546" i="1" s="1"/>
  <c r="F511" i="1"/>
  <c r="H496" i="1"/>
  <c r="F522" i="1"/>
  <c r="F510" i="1"/>
  <c r="H510" i="1"/>
  <c r="F513" i="1"/>
  <c r="H513" i="1"/>
  <c r="C142" i="8"/>
  <c r="D393" i="1"/>
  <c r="F538" i="1"/>
  <c r="H538" i="1"/>
  <c r="F534" i="1"/>
  <c r="H534" i="1"/>
  <c r="H502" i="1"/>
  <c r="F502" i="1"/>
  <c r="H504" i="1"/>
  <c r="F504" i="1"/>
  <c r="H530" i="1"/>
  <c r="F530" i="1"/>
  <c r="F512" i="1"/>
  <c r="F526" i="1"/>
  <c r="F503" i="1"/>
  <c r="H503" i="1"/>
  <c r="F508" i="1"/>
  <c r="H508" i="1" s="1"/>
  <c r="F514" i="1"/>
  <c r="H507" i="1"/>
  <c r="F507" i="1"/>
  <c r="H518" i="1"/>
  <c r="F518" i="1"/>
  <c r="F546" i="1"/>
  <c r="F506" i="1"/>
  <c r="H506" i="1"/>
  <c r="H500" i="1"/>
  <c r="F500" i="1"/>
  <c r="F509" i="1"/>
  <c r="C527" i="1" l="1"/>
  <c r="G527" i="1" s="1"/>
  <c r="F149" i="9"/>
  <c r="C568" i="1"/>
  <c r="E341" i="9"/>
  <c r="C643" i="1"/>
  <c r="H528" i="1"/>
  <c r="F341" i="9"/>
  <c r="H516" i="1"/>
  <c r="C644" i="1"/>
  <c r="F213" i="9"/>
  <c r="C710" i="1"/>
  <c r="C676" i="1"/>
  <c r="C504" i="1"/>
  <c r="G504" i="1" s="1"/>
  <c r="C683" i="1"/>
  <c r="C634" i="1"/>
  <c r="C511" i="1"/>
  <c r="G511" i="1" s="1"/>
  <c r="C341" i="9"/>
  <c r="C566" i="1"/>
  <c r="C554" i="1"/>
  <c r="G517" i="1"/>
  <c r="H517" i="1"/>
  <c r="C548" i="1"/>
  <c r="C519" i="1"/>
  <c r="G519" i="1" s="1"/>
  <c r="C691" i="1"/>
  <c r="H526" i="1"/>
  <c r="C538" i="1"/>
  <c r="G538" i="1" s="1"/>
  <c r="C713" i="1"/>
  <c r="C534" i="1"/>
  <c r="G534" i="1" s="1"/>
  <c r="F181" i="9"/>
  <c r="C620" i="1"/>
  <c r="D373" i="9"/>
  <c r="C574" i="1"/>
  <c r="C627" i="1"/>
  <c r="C560" i="1"/>
  <c r="D309" i="9"/>
  <c r="J815" i="1"/>
  <c r="C633" i="1"/>
  <c r="C694" i="1"/>
  <c r="H117" i="9"/>
  <c r="C522" i="1"/>
  <c r="I369" i="9"/>
  <c r="C433" i="1"/>
  <c r="H546" i="1"/>
  <c r="G524" i="1"/>
  <c r="H524" i="1"/>
  <c r="C515" i="1"/>
  <c r="G515" i="1" s="1"/>
  <c r="H85" i="9"/>
  <c r="C687" i="1"/>
  <c r="C181" i="9"/>
  <c r="C703" i="1"/>
  <c r="C531" i="1"/>
  <c r="G531" i="1" s="1"/>
  <c r="C561" i="1"/>
  <c r="C621" i="1"/>
  <c r="E309" i="9"/>
  <c r="H512" i="1"/>
  <c r="H514" i="1"/>
  <c r="H509" i="1"/>
  <c r="C496" i="1"/>
  <c r="G496" i="1" s="1"/>
  <c r="C21" i="9"/>
  <c r="C668" i="1"/>
  <c r="G499" i="1"/>
  <c r="H499" i="1"/>
  <c r="G550" i="1"/>
  <c r="H550" i="1" s="1"/>
  <c r="I364" i="9"/>
  <c r="C428" i="1"/>
  <c r="E816" i="1"/>
  <c r="CE71" i="1"/>
  <c r="D615" i="1"/>
  <c r="F496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F523" i="1"/>
  <c r="H523" i="1"/>
  <c r="F537" i="1"/>
  <c r="H537" i="1"/>
  <c r="F531" i="1"/>
  <c r="H531" i="1"/>
  <c r="C441" i="1" l="1"/>
  <c r="H519" i="1"/>
  <c r="H511" i="1"/>
  <c r="C648" i="1"/>
  <c r="M716" i="1" s="1"/>
  <c r="Y816" i="1" s="1"/>
  <c r="G522" i="1"/>
  <c r="H522" i="1"/>
  <c r="C715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C716" i="1"/>
  <c r="I373" i="9"/>
  <c r="E623" i="1" l="1"/>
  <c r="E612" i="1"/>
  <c r="D715" i="1"/>
  <c r="E716" i="1" l="1"/>
  <c r="E711" i="1"/>
  <c r="E635" i="1"/>
  <c r="E647" i="1"/>
  <c r="E669" i="1"/>
  <c r="E632" i="1"/>
  <c r="E695" i="1"/>
  <c r="E644" i="1"/>
  <c r="E699" i="1"/>
  <c r="E697" i="1"/>
  <c r="E643" i="1"/>
  <c r="E684" i="1"/>
  <c r="E681" i="1"/>
  <c r="E691" i="1"/>
  <c r="E677" i="1"/>
  <c r="E703" i="1"/>
  <c r="E625" i="1"/>
  <c r="E676" i="1"/>
  <c r="E631" i="1"/>
  <c r="E624" i="1"/>
  <c r="E710" i="1"/>
  <c r="E671" i="1"/>
  <c r="E687" i="1"/>
  <c r="E628" i="1"/>
  <c r="E668" i="1"/>
  <c r="E682" i="1"/>
  <c r="E638" i="1"/>
  <c r="E642" i="1"/>
  <c r="E705" i="1"/>
  <c r="E679" i="1"/>
  <c r="E690" i="1"/>
  <c r="E645" i="1"/>
  <c r="E627" i="1"/>
  <c r="E641" i="1"/>
  <c r="E683" i="1"/>
  <c r="E702" i="1"/>
  <c r="E633" i="1"/>
  <c r="E692" i="1"/>
  <c r="E672" i="1"/>
  <c r="E637" i="1"/>
  <c r="E704" i="1"/>
  <c r="E678" i="1"/>
  <c r="E712" i="1"/>
  <c r="E626" i="1"/>
  <c r="E688" i="1"/>
  <c r="E693" i="1"/>
  <c r="E629" i="1"/>
  <c r="E670" i="1"/>
  <c r="E634" i="1"/>
  <c r="E706" i="1"/>
  <c r="E701" i="1"/>
  <c r="E713" i="1"/>
  <c r="E673" i="1"/>
  <c r="E708" i="1"/>
  <c r="E636" i="1"/>
  <c r="E630" i="1"/>
  <c r="E640" i="1"/>
  <c r="E696" i="1"/>
  <c r="E686" i="1"/>
  <c r="E680" i="1"/>
  <c r="E709" i="1"/>
  <c r="E639" i="1"/>
  <c r="E689" i="1"/>
  <c r="E700" i="1"/>
  <c r="E707" i="1"/>
  <c r="E675" i="1"/>
  <c r="E694" i="1"/>
  <c r="E685" i="1"/>
  <c r="E646" i="1"/>
  <c r="E698" i="1"/>
  <c r="E674" i="1"/>
  <c r="E715" i="1" l="1"/>
  <c r="F624" i="1"/>
  <c r="F679" i="1" l="1"/>
  <c r="F713" i="1"/>
  <c r="F670" i="1"/>
  <c r="F683" i="1"/>
  <c r="F627" i="1"/>
  <c r="F675" i="1"/>
  <c r="F643" i="1"/>
  <c r="F711" i="1"/>
  <c r="F676" i="1"/>
  <c r="F712" i="1"/>
  <c r="F633" i="1"/>
  <c r="F637" i="1"/>
  <c r="F701" i="1"/>
  <c r="F707" i="1"/>
  <c r="F647" i="1"/>
  <c r="F673" i="1"/>
  <c r="F696" i="1"/>
  <c r="F646" i="1"/>
  <c r="F639" i="1"/>
  <c r="F691" i="1"/>
  <c r="F689" i="1"/>
  <c r="F632" i="1"/>
  <c r="F671" i="1"/>
  <c r="F705" i="1"/>
  <c r="F699" i="1"/>
  <c r="F708" i="1"/>
  <c r="F682" i="1"/>
  <c r="F644" i="1"/>
  <c r="F709" i="1"/>
  <c r="F694" i="1"/>
  <c r="F631" i="1"/>
  <c r="F688" i="1"/>
  <c r="F668" i="1"/>
  <c r="F681" i="1"/>
  <c r="F672" i="1"/>
  <c r="F703" i="1"/>
  <c r="F710" i="1"/>
  <c r="F629" i="1"/>
  <c r="F626" i="1"/>
  <c r="F674" i="1"/>
  <c r="F638" i="1"/>
  <c r="F645" i="1"/>
  <c r="F641" i="1"/>
  <c r="F678" i="1"/>
  <c r="F669" i="1"/>
  <c r="F716" i="1"/>
  <c r="F640" i="1"/>
  <c r="F692" i="1"/>
  <c r="F690" i="1"/>
  <c r="F680" i="1"/>
  <c r="F706" i="1"/>
  <c r="F687" i="1"/>
  <c r="F634" i="1"/>
  <c r="F704" i="1"/>
  <c r="F625" i="1"/>
  <c r="F686" i="1"/>
  <c r="F630" i="1"/>
  <c r="F693" i="1"/>
  <c r="F698" i="1"/>
  <c r="F685" i="1"/>
  <c r="F697" i="1"/>
  <c r="F700" i="1"/>
  <c r="F677" i="1"/>
  <c r="F635" i="1"/>
  <c r="F702" i="1"/>
  <c r="F642" i="1"/>
  <c r="F636" i="1"/>
  <c r="F695" i="1"/>
  <c r="F684" i="1"/>
  <c r="F628" i="1"/>
  <c r="F715" i="1" l="1"/>
  <c r="G625" i="1"/>
  <c r="G707" i="1" l="1"/>
  <c r="G711" i="1"/>
  <c r="G699" i="1"/>
  <c r="G637" i="1"/>
  <c r="G690" i="1"/>
  <c r="G633" i="1"/>
  <c r="G710" i="1"/>
  <c r="G706" i="1"/>
  <c r="G636" i="1"/>
  <c r="G678" i="1"/>
  <c r="G683" i="1"/>
  <c r="G712" i="1"/>
  <c r="G686" i="1"/>
  <c r="G713" i="1"/>
  <c r="G698" i="1"/>
  <c r="G687" i="1"/>
  <c r="G688" i="1"/>
  <c r="G677" i="1"/>
  <c r="G705" i="1"/>
  <c r="G635" i="1"/>
  <c r="G670" i="1"/>
  <c r="G626" i="1"/>
  <c r="G639" i="1"/>
  <c r="G643" i="1"/>
  <c r="G646" i="1"/>
  <c r="G692" i="1"/>
  <c r="G632" i="1"/>
  <c r="G689" i="1"/>
  <c r="G704" i="1"/>
  <c r="G640" i="1"/>
  <c r="G680" i="1"/>
  <c r="G645" i="1"/>
  <c r="G709" i="1"/>
  <c r="G671" i="1"/>
  <c r="G700" i="1"/>
  <c r="G716" i="1"/>
  <c r="G673" i="1"/>
  <c r="G696" i="1"/>
  <c r="G669" i="1"/>
  <c r="G675" i="1"/>
  <c r="G638" i="1"/>
  <c r="G679" i="1"/>
  <c r="G702" i="1"/>
  <c r="G676" i="1"/>
  <c r="G642" i="1"/>
  <c r="G685" i="1"/>
  <c r="G691" i="1"/>
  <c r="G674" i="1"/>
  <c r="G644" i="1"/>
  <c r="G668" i="1"/>
  <c r="G627" i="1"/>
  <c r="G672" i="1"/>
  <c r="G697" i="1"/>
  <c r="G631" i="1"/>
  <c r="G684" i="1"/>
  <c r="G647" i="1"/>
  <c r="G630" i="1"/>
  <c r="G681" i="1"/>
  <c r="G628" i="1"/>
  <c r="G708" i="1"/>
  <c r="G701" i="1"/>
  <c r="G694" i="1"/>
  <c r="G634" i="1"/>
  <c r="G695" i="1"/>
  <c r="G693" i="1"/>
  <c r="G629" i="1"/>
  <c r="G641" i="1"/>
  <c r="G703" i="1"/>
  <c r="G682" i="1"/>
  <c r="G715" i="1" l="1"/>
  <c r="H628" i="1"/>
  <c r="H683" i="1" l="1"/>
  <c r="H633" i="1"/>
  <c r="H680" i="1"/>
  <c r="H675" i="1"/>
  <c r="H647" i="1"/>
  <c r="H682" i="1"/>
  <c r="H638" i="1"/>
  <c r="H703" i="1"/>
  <c r="H713" i="1"/>
  <c r="H641" i="1"/>
  <c r="H671" i="1"/>
  <c r="H637" i="1"/>
  <c r="H693" i="1"/>
  <c r="H716" i="1"/>
  <c r="H639" i="1"/>
  <c r="H688" i="1"/>
  <c r="H702" i="1"/>
  <c r="H711" i="1"/>
  <c r="H631" i="1"/>
  <c r="H687" i="1"/>
  <c r="H674" i="1"/>
  <c r="H691" i="1"/>
  <c r="H696" i="1"/>
  <c r="H705" i="1"/>
  <c r="H645" i="1"/>
  <c r="H681" i="1"/>
  <c r="H700" i="1"/>
  <c r="H699" i="1"/>
  <c r="H701" i="1"/>
  <c r="H670" i="1"/>
  <c r="H629" i="1"/>
  <c r="H704" i="1"/>
  <c r="H635" i="1"/>
  <c r="H673" i="1"/>
  <c r="H643" i="1"/>
  <c r="H694" i="1"/>
  <c r="H695" i="1"/>
  <c r="H678" i="1"/>
  <c r="H692" i="1"/>
  <c r="H677" i="1"/>
  <c r="H679" i="1"/>
  <c r="H686" i="1"/>
  <c r="H632" i="1"/>
  <c r="H676" i="1"/>
  <c r="H668" i="1"/>
  <c r="H669" i="1"/>
  <c r="H646" i="1"/>
  <c r="H630" i="1"/>
  <c r="H672" i="1"/>
  <c r="H710" i="1"/>
  <c r="H712" i="1"/>
  <c r="H636" i="1"/>
  <c r="H707" i="1"/>
  <c r="H698" i="1"/>
  <c r="H685" i="1"/>
  <c r="H634" i="1"/>
  <c r="H689" i="1"/>
  <c r="H706" i="1"/>
  <c r="H697" i="1"/>
  <c r="H642" i="1"/>
  <c r="H684" i="1"/>
  <c r="H644" i="1"/>
  <c r="H708" i="1"/>
  <c r="H690" i="1"/>
  <c r="H709" i="1"/>
  <c r="H640" i="1"/>
  <c r="H715" i="1" l="1"/>
  <c r="I629" i="1"/>
  <c r="I668" i="1" l="1"/>
  <c r="I703" i="1"/>
  <c r="I682" i="1"/>
  <c r="I687" i="1"/>
  <c r="I710" i="1"/>
  <c r="I671" i="1"/>
  <c r="I706" i="1"/>
  <c r="I707" i="1"/>
  <c r="I684" i="1"/>
  <c r="I716" i="1"/>
  <c r="I712" i="1"/>
  <c r="I637" i="1"/>
  <c r="I692" i="1"/>
  <c r="I647" i="1"/>
  <c r="I676" i="1"/>
  <c r="I672" i="1"/>
  <c r="I640" i="1"/>
  <c r="I709" i="1"/>
  <c r="I630" i="1"/>
  <c r="I636" i="1"/>
  <c r="I697" i="1"/>
  <c r="I669" i="1"/>
  <c r="I705" i="1"/>
  <c r="I674" i="1"/>
  <c r="I689" i="1"/>
  <c r="I641" i="1"/>
  <c r="I694" i="1"/>
  <c r="I702" i="1"/>
  <c r="I673" i="1"/>
  <c r="I642" i="1"/>
  <c r="I634" i="1"/>
  <c r="I708" i="1"/>
  <c r="I700" i="1"/>
  <c r="I699" i="1"/>
  <c r="I691" i="1"/>
  <c r="I688" i="1"/>
  <c r="I698" i="1"/>
  <c r="I701" i="1"/>
  <c r="I679" i="1"/>
  <c r="I632" i="1"/>
  <c r="I645" i="1"/>
  <c r="I681" i="1"/>
  <c r="I693" i="1"/>
  <c r="I635" i="1"/>
  <c r="I696" i="1"/>
  <c r="I644" i="1"/>
  <c r="I680" i="1"/>
  <c r="I695" i="1"/>
  <c r="I713" i="1"/>
  <c r="I643" i="1"/>
  <c r="I678" i="1"/>
  <c r="I633" i="1"/>
  <c r="I670" i="1"/>
  <c r="I711" i="1"/>
  <c r="I683" i="1"/>
  <c r="I677" i="1"/>
  <c r="I704" i="1"/>
  <c r="I638" i="1"/>
  <c r="I646" i="1"/>
  <c r="I685" i="1"/>
  <c r="I675" i="1"/>
  <c r="I690" i="1"/>
  <c r="I686" i="1"/>
  <c r="I639" i="1"/>
  <c r="I631" i="1"/>
  <c r="I715" i="1" l="1"/>
  <c r="J630" i="1"/>
  <c r="J685" i="1" l="1"/>
  <c r="J699" i="1"/>
  <c r="J668" i="1"/>
  <c r="J646" i="1"/>
  <c r="J697" i="1"/>
  <c r="J645" i="1"/>
  <c r="J680" i="1"/>
  <c r="J631" i="1"/>
  <c r="J712" i="1"/>
  <c r="J675" i="1"/>
  <c r="J670" i="1"/>
  <c r="J643" i="1"/>
  <c r="J706" i="1"/>
  <c r="J686" i="1"/>
  <c r="J683" i="1"/>
  <c r="J690" i="1"/>
  <c r="J671" i="1"/>
  <c r="J644" i="1"/>
  <c r="J637" i="1"/>
  <c r="J636" i="1"/>
  <c r="J638" i="1"/>
  <c r="J709" i="1"/>
  <c r="J700" i="1"/>
  <c r="J710" i="1"/>
  <c r="J689" i="1"/>
  <c r="J705" i="1"/>
  <c r="J679" i="1"/>
  <c r="J701" i="1"/>
  <c r="J687" i="1"/>
  <c r="J696" i="1"/>
  <c r="J639" i="1"/>
  <c r="J641" i="1"/>
  <c r="J647" i="1"/>
  <c r="J672" i="1"/>
  <c r="J635" i="1"/>
  <c r="J673" i="1"/>
  <c r="J693" i="1"/>
  <c r="J669" i="1"/>
  <c r="J674" i="1"/>
  <c r="J682" i="1"/>
  <c r="J704" i="1"/>
  <c r="J642" i="1"/>
  <c r="J688" i="1"/>
  <c r="J640" i="1"/>
  <c r="J691" i="1"/>
  <c r="J677" i="1"/>
  <c r="J707" i="1"/>
  <c r="J678" i="1"/>
  <c r="J698" i="1"/>
  <c r="J716" i="1"/>
  <c r="J681" i="1"/>
  <c r="J713" i="1"/>
  <c r="J684" i="1"/>
  <c r="J702" i="1"/>
  <c r="J695" i="1"/>
  <c r="J634" i="1"/>
  <c r="J632" i="1"/>
  <c r="J708" i="1"/>
  <c r="J676" i="1"/>
  <c r="J633" i="1"/>
  <c r="J692" i="1"/>
  <c r="J711" i="1"/>
  <c r="J703" i="1"/>
  <c r="J694" i="1"/>
  <c r="K644" i="1" l="1"/>
  <c r="K716" i="1" s="1"/>
  <c r="L647" i="1"/>
  <c r="L672" i="1" s="1"/>
  <c r="J715" i="1"/>
  <c r="L693" i="1" l="1"/>
  <c r="L687" i="1"/>
  <c r="L688" i="1"/>
  <c r="L716" i="1"/>
  <c r="L679" i="1"/>
  <c r="K712" i="1"/>
  <c r="K684" i="1"/>
  <c r="K681" i="1"/>
  <c r="K683" i="1"/>
  <c r="K694" i="1"/>
  <c r="K699" i="1"/>
  <c r="K703" i="1"/>
  <c r="K709" i="1"/>
  <c r="K671" i="1"/>
  <c r="K675" i="1"/>
  <c r="M675" i="1" s="1"/>
  <c r="Y741" i="1" s="1"/>
  <c r="K697" i="1"/>
  <c r="K698" i="1"/>
  <c r="K695" i="1"/>
  <c r="K704" i="1"/>
  <c r="K690" i="1"/>
  <c r="K701" i="1"/>
  <c r="K688" i="1"/>
  <c r="L680" i="1"/>
  <c r="L675" i="1"/>
  <c r="L681" i="1"/>
  <c r="M681" i="1" s="1"/>
  <c r="Y747" i="1" s="1"/>
  <c r="L696" i="1"/>
  <c r="L699" i="1"/>
  <c r="L710" i="1"/>
  <c r="L682" i="1"/>
  <c r="L697" i="1"/>
  <c r="M697" i="1" s="1"/>
  <c r="D151" i="9" s="1"/>
  <c r="L676" i="1"/>
  <c r="M676" i="1" s="1"/>
  <c r="D55" i="9" s="1"/>
  <c r="K702" i="1"/>
  <c r="K678" i="1"/>
  <c r="K685" i="1"/>
  <c r="L694" i="1"/>
  <c r="M694" i="1" s="1"/>
  <c r="H119" i="9" s="1"/>
  <c r="L690" i="1"/>
  <c r="M690" i="1" s="1"/>
  <c r="Y756" i="1" s="1"/>
  <c r="L706" i="1"/>
  <c r="L670" i="1"/>
  <c r="L703" i="1"/>
  <c r="M703" i="1" s="1"/>
  <c r="C183" i="9" s="1"/>
  <c r="L712" i="1"/>
  <c r="M712" i="1" s="1"/>
  <c r="Y778" i="1" s="1"/>
  <c r="K673" i="1"/>
  <c r="K674" i="1"/>
  <c r="K700" i="1"/>
  <c r="K686" i="1"/>
  <c r="K687" i="1"/>
  <c r="M687" i="1" s="1"/>
  <c r="K672" i="1"/>
  <c r="M672" i="1" s="1"/>
  <c r="L705" i="1"/>
  <c r="L686" i="1"/>
  <c r="L702" i="1"/>
  <c r="L704" i="1"/>
  <c r="L674" i="1"/>
  <c r="L691" i="1"/>
  <c r="K676" i="1"/>
  <c r="K713" i="1"/>
  <c r="K669" i="1"/>
  <c r="K706" i="1"/>
  <c r="K680" i="1"/>
  <c r="K689" i="1"/>
  <c r="K710" i="1"/>
  <c r="M710" i="1" s="1"/>
  <c r="L707" i="1"/>
  <c r="L695" i="1"/>
  <c r="M695" i="1" s="1"/>
  <c r="I119" i="9" s="1"/>
  <c r="K691" i="1"/>
  <c r="L692" i="1"/>
  <c r="L685" i="1"/>
  <c r="L713" i="1"/>
  <c r="L698" i="1"/>
  <c r="M698" i="1" s="1"/>
  <c r="E151" i="9" s="1"/>
  <c r="L708" i="1"/>
  <c r="L684" i="1"/>
  <c r="K670" i="1"/>
  <c r="K679" i="1"/>
  <c r="L668" i="1"/>
  <c r="L700" i="1"/>
  <c r="L669" i="1"/>
  <c r="L711" i="1"/>
  <c r="L678" i="1"/>
  <c r="M678" i="1" s="1"/>
  <c r="F55" i="9" s="1"/>
  <c r="K707" i="1"/>
  <c r="K677" i="1"/>
  <c r="K682" i="1"/>
  <c r="M682" i="1" s="1"/>
  <c r="K711" i="1"/>
  <c r="K692" i="1"/>
  <c r="L683" i="1"/>
  <c r="M683" i="1" s="1"/>
  <c r="Y749" i="1" s="1"/>
  <c r="L709" i="1"/>
  <c r="M709" i="1" s="1"/>
  <c r="I183" i="9" s="1"/>
  <c r="L673" i="1"/>
  <c r="L671" i="1"/>
  <c r="M671" i="1" s="1"/>
  <c r="F23" i="9" s="1"/>
  <c r="L677" i="1"/>
  <c r="M677" i="1" s="1"/>
  <c r="Y743" i="1" s="1"/>
  <c r="L689" i="1"/>
  <c r="K696" i="1"/>
  <c r="M696" i="1" s="1"/>
  <c r="C151" i="9" s="1"/>
  <c r="K708" i="1"/>
  <c r="K705" i="1"/>
  <c r="K693" i="1"/>
  <c r="M693" i="1" s="1"/>
  <c r="K668" i="1"/>
  <c r="L701" i="1"/>
  <c r="M701" i="1" s="1"/>
  <c r="Y767" i="1" s="1"/>
  <c r="M679" i="1"/>
  <c r="Y745" i="1" s="1"/>
  <c r="M699" i="1"/>
  <c r="Y765" i="1" s="1"/>
  <c r="I55" i="9"/>
  <c r="M700" i="1" l="1"/>
  <c r="M688" i="1"/>
  <c r="Y754" i="1" s="1"/>
  <c r="M704" i="1"/>
  <c r="D183" i="9" s="1"/>
  <c r="M684" i="1"/>
  <c r="Y750" i="1" s="1"/>
  <c r="M669" i="1"/>
  <c r="Y735" i="1" s="1"/>
  <c r="M713" i="1"/>
  <c r="F215" i="9" s="1"/>
  <c r="M680" i="1"/>
  <c r="Y746" i="1" s="1"/>
  <c r="M673" i="1"/>
  <c r="I87" i="9"/>
  <c r="Y769" i="1"/>
  <c r="Y770" i="1"/>
  <c r="E55" i="9"/>
  <c r="Y761" i="1"/>
  <c r="Y737" i="1"/>
  <c r="Y744" i="1"/>
  <c r="H151" i="9"/>
  <c r="Y775" i="1"/>
  <c r="Y763" i="1"/>
  <c r="Y766" i="1"/>
  <c r="G151" i="9"/>
  <c r="H23" i="9"/>
  <c r="Y739" i="1"/>
  <c r="M674" i="1"/>
  <c r="Y740" i="1" s="1"/>
  <c r="M668" i="1"/>
  <c r="M692" i="1"/>
  <c r="Y758" i="1" s="1"/>
  <c r="Y760" i="1"/>
  <c r="Y764" i="1"/>
  <c r="C215" i="9"/>
  <c r="Y776" i="1"/>
  <c r="M685" i="1"/>
  <c r="F151" i="9"/>
  <c r="E215" i="9"/>
  <c r="M689" i="1"/>
  <c r="M670" i="1"/>
  <c r="D23" i="9"/>
  <c r="K715" i="1"/>
  <c r="M708" i="1"/>
  <c r="M691" i="1"/>
  <c r="Y757" i="1" s="1"/>
  <c r="M686" i="1"/>
  <c r="G87" i="9" s="1"/>
  <c r="M711" i="1"/>
  <c r="D215" i="9" s="1"/>
  <c r="Y753" i="1"/>
  <c r="H87" i="9"/>
  <c r="Y759" i="1"/>
  <c r="G119" i="9"/>
  <c r="Y748" i="1"/>
  <c r="C87" i="9"/>
  <c r="G23" i="9"/>
  <c r="Y738" i="1"/>
  <c r="D87" i="9"/>
  <c r="Y742" i="1"/>
  <c r="M702" i="1"/>
  <c r="L715" i="1"/>
  <c r="D119" i="9"/>
  <c r="M705" i="1"/>
  <c r="C55" i="9"/>
  <c r="M707" i="1"/>
  <c r="M706" i="1"/>
  <c r="Y762" i="1"/>
  <c r="G55" i="9"/>
  <c r="E87" i="9" l="1"/>
  <c r="H55" i="9"/>
  <c r="Y779" i="1"/>
  <c r="M715" i="1"/>
  <c r="Y734" i="1"/>
  <c r="C23" i="9"/>
  <c r="E119" i="9"/>
  <c r="I23" i="9"/>
  <c r="F119" i="9"/>
  <c r="Y752" i="1"/>
  <c r="E23" i="9"/>
  <c r="Y736" i="1"/>
  <c r="Y755" i="1"/>
  <c r="C119" i="9"/>
  <c r="H183" i="9"/>
  <c r="Y774" i="1"/>
  <c r="Y751" i="1"/>
  <c r="F87" i="9"/>
  <c r="Y777" i="1"/>
  <c r="E183" i="9"/>
  <c r="Y771" i="1"/>
  <c r="Y772" i="1"/>
  <c r="F183" i="9"/>
  <c r="Y773" i="1"/>
  <c r="G183" i="9"/>
  <c r="Y768" i="1"/>
  <c r="I151" i="9"/>
  <c r="Y815" i="1" l="1"/>
</calcChain>
</file>

<file path=xl/sharedStrings.xml><?xml version="1.0" encoding="utf-8"?>
<sst xmlns="http://schemas.openxmlformats.org/spreadsheetml/2006/main" count="6902" uniqueCount="1282">
  <si>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</si>
  <si>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</si>
  <si>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</si>
  <si>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</si>
  <si>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</si>
  <si>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</si>
  <si>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</si>
  <si>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</si>
  <si>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</si>
  <si>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</si>
  <si>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</si>
  <si>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</si>
  <si>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</si>
  <si>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</si>
  <si>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</si>
  <si>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</si>
  <si>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</si>
  <si>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</si>
  <si>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</si>
  <si>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</si>
  <si>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</si>
  <si>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</si>
  <si>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</si>
  <si>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</si>
  <si>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</si>
  <si>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</si>
  <si>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</si>
  <si>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</si>
  <si>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</si>
  <si>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</si>
  <si>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</si>
  <si>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</si>
  <si>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</si>
  <si>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</si>
  <si>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</si>
  <si>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</si>
  <si>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</si>
  <si>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</si>
  <si>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</si>
  <si>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</si>
  <si>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</si>
  <si>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</si>
  <si>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</si>
  <si>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</si>
  <si>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</si>
  <si>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</si>
  <si>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</si>
  <si>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</si>
  <si>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</si>
  <si>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</si>
  <si>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</si>
  <si>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</si>
  <si>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</si>
  <si>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</si>
  <si>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</si>
  <si>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</si>
  <si>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</si>
  <si>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</si>
  <si>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</si>
  <si>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</si>
  <si>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</si>
  <si>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</si>
  <si>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</si>
  <si>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</si>
  <si>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</si>
  <si>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</si>
  <si>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</si>
  <si>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</si>
  <si>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</si>
  <si>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</si>
  <si>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</si>
  <si>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</si>
  <si>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</si>
  <si>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</si>
  <si>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</si>
  <si>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</si>
  <si>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</si>
  <si>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</si>
  <si>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</si>
  <si>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</si>
  <si>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</si>
  <si>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</si>
  <si>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</si>
  <si>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</si>
  <si>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</si>
  <si>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</si>
  <si>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</si>
  <si>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</si>
  <si>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</si>
  <si>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</si>
  <si>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</si>
  <si>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</si>
  <si>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</si>
  <si>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</si>
  <si>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</si>
  <si>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</si>
  <si>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</si>
  <si>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</si>
  <si>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</si>
  <si>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</si>
  <si>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</si>
  <si>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</si>
  <si>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</si>
  <si>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</si>
  <si>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</si>
  <si>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</si>
  <si>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</si>
  <si>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</si>
  <si>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</si>
  <si>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</si>
  <si>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</si>
  <si>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</si>
  <si>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</si>
  <si>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</si>
  <si>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</si>
  <si>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</si>
  <si>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</si>
  <si>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</si>
  <si>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</si>
  <si>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</si>
  <si>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</si>
  <si>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</si>
  <si>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</si>
  <si>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</si>
  <si>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</si>
  <si>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</si>
  <si>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</si>
  <si>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</si>
  <si>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</si>
  <si>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</si>
  <si>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</si>
  <si>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</si>
  <si>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</si>
  <si>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</si>
  <si>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</si>
  <si>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</si>
  <si>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</si>
  <si>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</si>
  <si>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</si>
  <si>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</si>
  <si>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</si>
  <si>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</si>
  <si>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</si>
  <si>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</si>
  <si>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</si>
  <si>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</si>
  <si>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</si>
  <si>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</si>
  <si>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</si>
  <si>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</si>
  <si>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</si>
  <si>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</si>
  <si>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</si>
  <si>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</si>
  <si>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</si>
  <si>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</si>
  <si>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</si>
  <si>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</si>
  <si>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</si>
  <si>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</si>
  <si>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</si>
  <si>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</si>
  <si>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</si>
  <si>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</si>
  <si>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</si>
  <si>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</si>
  <si>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</si>
  <si>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</si>
  <si>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</si>
  <si>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</si>
  <si>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</si>
  <si>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</si>
  <si>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</si>
  <si>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</si>
  <si>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</si>
  <si>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</si>
  <si>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</si>
  <si>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</si>
  <si>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</si>
  <si>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</si>
  <si>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</si>
  <si>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</si>
  <si>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</si>
  <si>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</si>
  <si>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</si>
  <si>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</si>
  <si>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</si>
  <si>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</si>
  <si>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</si>
  <si>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</si>
  <si>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</si>
  <si>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</si>
  <si>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</si>
  <si>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</si>
  <si>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</si>
  <si>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</si>
  <si>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</si>
  <si>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</si>
  <si>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</si>
  <si>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</si>
  <si>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</si>
  <si>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</si>
  <si>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</si>
  <si>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</si>
  <si>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</si>
  <si>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</si>
  <si>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</si>
  <si>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</si>
  <si>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</si>
  <si>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</si>
  <si>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</si>
  <si>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</si>
  <si>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</si>
  <si>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</si>
  <si>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</si>
  <si>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</si>
  <si>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</si>
  <si>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</si>
  <si>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</si>
  <si>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</si>
  <si>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</si>
  <si>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</si>
  <si>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</si>
  <si>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</si>
  <si>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</si>
  <si>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</si>
  <si>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</si>
  <si>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</si>
  <si>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</si>
  <si>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</si>
  <si>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</si>
  <si>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</si>
  <si>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</si>
  <si>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</si>
  <si>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</si>
  <si>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</si>
  <si>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</si>
  <si>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</si>
  <si>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</si>
  <si>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</si>
  <si>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</si>
  <si>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</si>
  <si>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</si>
  <si>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</si>
  <si>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</si>
  <si>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</si>
  <si>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</si>
  <si>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</si>
  <si>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</si>
  <si>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</si>
  <si>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</si>
  <si>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</si>
  <si>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</si>
  <si>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</si>
  <si>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</si>
  <si>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</si>
  <si>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</si>
  <si>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</si>
  <si>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</si>
  <si>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</si>
  <si>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</si>
  <si>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</si>
  <si>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</si>
  <si>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</si>
  <si>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</si>
  <si>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</si>
  <si>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</si>
  <si>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</si>
  <si>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</si>
  <si>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</si>
  <si>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</si>
  <si>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</si>
  <si>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</si>
  <si>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</si>
  <si>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</si>
  <si>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</si>
  <si>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</si>
  <si>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</si>
  <si>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</si>
  <si>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</si>
  <si>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</si>
  <si>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</si>
  <si>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</si>
  <si>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</si>
  <si>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</si>
  <si>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</si>
  <si>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</si>
  <si>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</si>
  <si>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</si>
  <si>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</si>
  <si>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</si>
  <si>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</si>
  <si>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</si>
  <si>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</si>
  <si>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</si>
  <si>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</si>
  <si>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</si>
  <si>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</si>
  <si>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</si>
  <si>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</si>
  <si>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</si>
  <si>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</si>
  <si>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</si>
  <si>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</si>
  <si>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</si>
  <si>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</si>
  <si>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</si>
  <si>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</si>
  <si>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</si>
  <si>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</si>
  <si>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</si>
  <si>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</si>
  <si>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</si>
  <si>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</si>
  <si>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</si>
  <si>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</si>
  <si>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</si>
  <si>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</si>
  <si>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</si>
  <si>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</si>
  <si>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</si>
  <si>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</si>
  <si>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</si>
  <si>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</si>
  <si>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</si>
  <si>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</si>
  <si>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</si>
  <si>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</si>
  <si>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</si>
  <si>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</si>
  <si>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</si>
  <si>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</si>
  <si>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</si>
  <si>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</si>
  <si>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</si>
  <si>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</si>
  <si>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</si>
  <si>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</si>
  <si>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</si>
  <si>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</si>
  <si>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</si>
  <si>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</si>
  <si>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</si>
  <si>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</si>
  <si>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</si>
  <si>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</si>
  <si>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</si>
  <si>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</si>
  <si>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</si>
  <si>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</si>
  <si>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</si>
  <si>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</si>
  <si>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</si>
  <si>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</si>
  <si>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</si>
  <si>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</si>
  <si>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</si>
  <si>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</si>
  <si>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</si>
  <si>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</si>
  <si>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</si>
  <si>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</si>
  <si>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</si>
  <si>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</si>
  <si>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</si>
  <si>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</si>
  <si>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</si>
  <si>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</si>
  <si>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</si>
  <si>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</si>
  <si>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</si>
  <si>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</si>
  <si>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</si>
  <si>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</si>
  <si>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</si>
  <si>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</si>
  <si>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</si>
  <si>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</si>
  <si>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</si>
  <si>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</si>
  <si>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</si>
  <si>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</si>
  <si>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</si>
  <si>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</si>
  <si>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</si>
  <si>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</si>
  <si>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</si>
  <si>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</si>
  <si>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</si>
  <si>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</si>
  <si>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</si>
  <si>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</si>
  <si>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</si>
  <si>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</si>
  <si>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</si>
  <si>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</si>
  <si>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</si>
  <si>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</si>
  <si>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</si>
  <si>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</si>
  <si>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</si>
  <si>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</si>
  <si>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</si>
  <si>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</si>
  <si>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</si>
  <si>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</si>
  <si>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</si>
  <si>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</si>
  <si>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</si>
  <si>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</si>
  <si>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</si>
  <si>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</si>
  <si>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</si>
  <si>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</si>
  <si>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</si>
  <si>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</si>
  <si>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</si>
  <si>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</si>
  <si>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</si>
  <si>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</si>
  <si>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</si>
  <si>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</si>
  <si>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</si>
  <si>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</si>
  <si>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</si>
  <si>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</si>
  <si>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</si>
  <si>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</si>
  <si>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</si>
  <si>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</si>
  <si>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</si>
  <si>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</si>
  <si>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</si>
  <si>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</si>
  <si>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</si>
  <si>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</si>
  <si>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</si>
  <si>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</si>
  <si>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</si>
  <si>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</si>
  <si>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</si>
  <si>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</si>
  <si>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</si>
  <si>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</si>
  <si>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</si>
  <si>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</si>
  <si>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</si>
  <si>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</si>
  <si>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</si>
  <si>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</si>
  <si>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</si>
  <si>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</si>
  <si>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</si>
  <si>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</si>
  <si>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</si>
  <si>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</si>
  <si>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</si>
  <si>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</si>
  <si>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</si>
  <si>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</si>
  <si>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</si>
  <si>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</si>
  <si>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</si>
  <si>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</si>
  <si>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</si>
  <si>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</si>
  <si>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</si>
  <si>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</si>
  <si>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</si>
  <si>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</si>
  <si>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</si>
  <si>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</si>
  <si>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</si>
  <si>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</si>
  <si>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</si>
  <si>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</si>
  <si>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</si>
  <si>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</si>
  <si>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</si>
  <si>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</si>
  <si>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</si>
  <si>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</si>
  <si>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</si>
  <si>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</si>
  <si>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</si>
  <si>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</si>
  <si>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</si>
  <si>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</si>
  <si>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</si>
  <si>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</si>
  <si>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</si>
  <si>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</si>
  <si>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</si>
  <si>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</si>
  <si>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</si>
  <si>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</si>
  <si>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</si>
  <si>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</si>
  <si>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</si>
  <si>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</si>
  <si>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</si>
  <si>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</si>
  <si>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</si>
  <si>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</si>
  <si>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</si>
  <si>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</si>
  <si>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</si>
  <si>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</si>
  <si>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</si>
  <si>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</si>
  <si>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</si>
  <si>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</si>
  <si>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</si>
  <si>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</si>
  <si>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</si>
  <si>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</si>
  <si>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</si>
  <si>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</si>
  <si>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</si>
  <si>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</si>
  <si>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</si>
  <si>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</si>
  <si>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</si>
  <si>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</si>
  <si>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</si>
  <si>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</si>
  <si>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</si>
  <si>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</si>
  <si>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</si>
  <si>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</si>
  <si>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</si>
  <si>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</si>
  <si>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</si>
  <si>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</si>
  <si>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</si>
  <si>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</si>
  <si>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</si>
  <si>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</si>
  <si>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</si>
  <si>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</si>
  <si>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</si>
  <si>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</si>
  <si>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</si>
  <si>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</si>
  <si>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</si>
  <si>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</si>
  <si>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</si>
  <si>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</si>
  <si>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</si>
  <si>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</si>
  <si>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</si>
  <si>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</si>
  <si>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</si>
  <si>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</si>
  <si>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</si>
  <si>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</si>
  <si>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</si>
  <si>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</si>
  <si>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</si>
  <si>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</si>
  <si>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</si>
  <si>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</si>
  <si>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</si>
  <si>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</si>
  <si>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</si>
  <si>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</si>
  <si>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</si>
  <si>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</si>
  <si>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</si>
  <si>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</si>
  <si>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</si>
  <si>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</si>
  <si>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</si>
  <si>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</si>
  <si>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</si>
  <si>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</si>
  <si>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</si>
  <si>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</si>
  <si>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</si>
  <si>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</si>
  <si>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</si>
  <si>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</si>
  <si>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</si>
  <si>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</si>
  <si>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</si>
  <si>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</si>
  <si>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</si>
  <si>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</si>
  <si>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</si>
  <si>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</si>
  <si>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</si>
  <si>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</si>
  <si>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</si>
  <si>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</si>
  <si>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</si>
  <si>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</si>
  <si>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</si>
  <si>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</si>
  <si>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</si>
  <si>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</si>
  <si>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</si>
  <si>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</si>
  <si>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</si>
  <si>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</si>
  <si>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</si>
  <si>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</si>
  <si>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</si>
  <si>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</si>
  <si>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</si>
  <si>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</si>
  <si>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</si>
  <si>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</si>
  <si>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</si>
  <si>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</si>
  <si>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</si>
  <si>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</si>
  <si>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</si>
  <si>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</si>
  <si>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</si>
  <si>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</si>
  <si>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</si>
  <si>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</si>
  <si>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</si>
  <si>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</si>
  <si>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</si>
  <si>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</si>
  <si>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</si>
  <si>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</si>
  <si>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</si>
  <si>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</si>
  <si>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</si>
  <si>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</si>
  <si>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</si>
  <si>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</si>
  <si>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</si>
  <si>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</si>
  <si>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</si>
  <si>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</si>
  <si>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</si>
  <si>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</si>
  <si>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</si>
  <si>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</si>
  <si>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</si>
  <si>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</si>
  <si>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</si>
  <si>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</si>
  <si>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</si>
  <si>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</si>
  <si>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</si>
  <si>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</si>
  <si>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</si>
  <si>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</si>
  <si>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</si>
  <si>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</si>
  <si>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</si>
  <si>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</si>
  <si>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</si>
  <si>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</si>
  <si>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</si>
  <si>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</si>
  <si>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</si>
  <si>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</si>
  <si>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</si>
  <si>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</si>
  <si>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</si>
  <si>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</si>
  <si>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</si>
  <si>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</si>
  <si>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</si>
  <si>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</si>
  <si>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</si>
  <si>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</si>
  <si>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</si>
  <si>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</si>
  <si>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</si>
  <si>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</si>
  <si>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</si>
  <si>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</si>
  <si>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</si>
  <si>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</si>
  <si>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</si>
  <si>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</si>
  <si>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</si>
  <si>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</si>
  <si>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</si>
  <si>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</si>
  <si>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</si>
  <si>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</si>
  <si>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</si>
  <si>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</si>
  <si>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</si>
  <si>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</si>
  <si>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</si>
  <si>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</si>
  <si>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</si>
  <si>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</si>
  <si>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</si>
  <si>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</si>
  <si>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</si>
  <si>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</si>
  <si>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</si>
  <si>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</si>
  <si>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</si>
  <si>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</si>
  <si>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</si>
  <si>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</si>
  <si>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</si>
  <si>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</si>
  <si>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</si>
  <si>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</si>
  <si>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</si>
  <si>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</si>
  <si>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</si>
  <si>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</si>
  <si>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</si>
  <si>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</si>
  <si>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</si>
  <si>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</si>
  <si>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</si>
  <si>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</si>
  <si>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</si>
  <si>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</si>
  <si>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</si>
  <si>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</si>
  <si>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</si>
  <si>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</si>
  <si>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</si>
  <si>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</si>
  <si>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</si>
  <si>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</si>
  <si>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</si>
  <si>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</si>
  <si>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</si>
  <si>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</si>
  <si>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</si>
  <si>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</si>
  <si>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</si>
  <si>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</si>
  <si>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</si>
  <si>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</si>
  <si>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</si>
  <si>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</si>
  <si>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</si>
  <si>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</si>
  <si>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</si>
  <si>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</si>
  <si>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</si>
  <si>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</si>
  <si>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</si>
  <si>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</si>
  <si>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</si>
  <si>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</si>
  <si>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</si>
  <si>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</si>
  <si>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</si>
  <si>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</si>
  <si>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</si>
  <si>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</si>
  <si>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</si>
  <si>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</si>
  <si>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</si>
  <si>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</si>
  <si>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</si>
  <si>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</si>
  <si>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</si>
  <si>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</si>
  <si>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</si>
  <si>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</si>
  <si>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</si>
  <si>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</si>
  <si>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</si>
  <si>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</si>
  <si>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</si>
  <si>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</si>
  <si>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</si>
  <si>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</si>
  <si>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</si>
  <si>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</si>
  <si>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</si>
  <si>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</si>
  <si>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</si>
  <si>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</si>
  <si>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</si>
  <si>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</si>
  <si>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</si>
  <si>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</si>
  <si>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</si>
  <si>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</si>
  <si>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</si>
  <si>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</si>
  <si>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</si>
  <si>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</si>
  <si>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</si>
  <si>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</si>
  <si>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</si>
  <si>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</si>
  <si>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</si>
  <si>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</si>
  <si>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</si>
  <si>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</si>
  <si>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</si>
  <si>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</si>
  <si>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</si>
  <si>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</si>
  <si>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</si>
  <si>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</si>
  <si>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</si>
  <si>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</si>
  <si>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</si>
  <si>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</si>
  <si>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</si>
  <si>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</si>
  <si>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</si>
  <si>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</si>
  <si>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</si>
  <si>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</si>
  <si>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</si>
  <si>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</si>
  <si>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</si>
  <si>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</si>
  <si>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</si>
  <si>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</si>
  <si>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</si>
  <si>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</si>
  <si>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</si>
  <si>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</si>
  <si>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</si>
  <si>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</si>
  <si>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</si>
  <si>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</si>
  <si>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</si>
  <si>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</si>
  <si>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</si>
  <si>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</si>
  <si>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</si>
  <si>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</si>
  <si>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</si>
  <si>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</si>
  <si>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</si>
  <si>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</si>
  <si>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</si>
  <si>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</si>
  <si>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</si>
  <si>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</si>
  <si>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</si>
  <si>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</si>
  <si>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</si>
  <si>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</si>
  <si>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</si>
  <si>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</si>
  <si>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</si>
  <si>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</si>
  <si>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</si>
  <si>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</si>
  <si>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</si>
  <si>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</si>
  <si>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</si>
  <si>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</si>
  <si>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</si>
  <si>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</si>
  <si>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</si>
  <si>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</si>
  <si>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</si>
  <si>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</si>
  <si>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</si>
  <si>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</si>
  <si>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</si>
  <si>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</si>
  <si>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</si>
  <si>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</si>
  <si>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</si>
  <si>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</si>
  <si>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</si>
  <si>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</si>
  <si>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</si>
  <si>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</si>
  <si>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</si>
  <si>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</si>
  <si>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</si>
  <si>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</si>
  <si>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</si>
  <si>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</si>
  <si>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</si>
  <si>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</si>
  <si>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</si>
  <si>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</si>
  <si>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</si>
  <si>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</si>
  <si>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</si>
  <si>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</si>
  <si>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</si>
  <si>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</si>
  <si>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</si>
  <si>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</si>
  <si>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</si>
  <si>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</si>
  <si>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</si>
  <si>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</si>
  <si>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</si>
  <si>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</si>
  <si>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</si>
  <si>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</si>
  <si>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</si>
  <si>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</si>
  <si>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</si>
  <si>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</si>
  <si>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</si>
  <si>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</si>
  <si>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</si>
  <si>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</si>
  <si>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</si>
  <si>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</si>
  <si>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</si>
  <si>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</si>
  <si>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</si>
  <si>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</si>
  <si>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</si>
  <si>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</si>
  <si>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</si>
  <si>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</si>
  <si>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</si>
  <si>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</si>
  <si>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</si>
  <si>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</si>
  <si>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</si>
  <si>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</si>
  <si>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</si>
  <si>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</si>
  <si>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</si>
  <si>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</si>
  <si>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</si>
  <si>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</si>
  <si>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</si>
  <si>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</si>
  <si>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</si>
  <si>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</si>
  <si>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</si>
  <si>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</si>
  <si>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</si>
  <si>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</si>
  <si>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</si>
  <si>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</si>
  <si>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</si>
  <si>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</si>
  <si>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</si>
  <si>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</si>
  <si>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</si>
  <si>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</si>
  <si>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</si>
  <si>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</si>
  <si>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</si>
  <si>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</si>
  <si>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</si>
  <si>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</si>
  <si>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</si>
  <si>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</si>
  <si>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</si>
  <si>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</si>
  <si>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</si>
  <si>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</si>
  <si>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</si>
  <si>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</si>
  <si>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</si>
  <si>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</si>
  <si>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</si>
  <si>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</si>
  <si>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</si>
  <si>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</si>
  <si>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</si>
  <si>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</si>
  <si>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</si>
  <si>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</si>
  <si>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</si>
  <si>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</si>
  <si>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</si>
  <si>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</si>
  <si>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</si>
  <si>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</si>
  <si>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</si>
  <si>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</si>
  <si>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</si>
  <si>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</si>
  <si>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</si>
  <si>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</si>
  <si>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</si>
  <si>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</si>
  <si>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</si>
  <si>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</si>
  <si>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</si>
  <si>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</si>
  <si>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</si>
  <si>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</si>
  <si>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</si>
  <si>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</si>
  <si>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</si>
  <si>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</si>
  <si>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</si>
  <si>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</si>
  <si>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</si>
  <si>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</si>
  <si>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</si>
  <si>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</si>
  <si>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</si>
  <si>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</si>
  <si>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</si>
  <si>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</si>
  <si>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</si>
  <si>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</si>
  <si>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</si>
  <si>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</si>
  <si>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</si>
  <si>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</si>
  <si>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</si>
  <si>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</si>
  <si>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</si>
  <si>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</si>
  <si>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</si>
  <si>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</si>
  <si>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</si>
  <si>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</si>
  <si>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</si>
  <si>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</si>
  <si>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</si>
  <si>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</si>
  <si>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</si>
  <si>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</si>
  <si>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</si>
  <si>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</si>
  <si>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</si>
  <si>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</si>
  <si>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</si>
  <si>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</si>
  <si>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</si>
  <si>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</si>
  <si>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</si>
  <si>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</si>
  <si>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</si>
  <si>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</si>
  <si>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</si>
  <si>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</si>
  <si>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</si>
  <si>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</si>
  <si>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</si>
  <si>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</si>
  <si>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</si>
  <si>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</si>
  <si>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</si>
  <si>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</si>
  <si>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</si>
  <si>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</si>
  <si>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</si>
  <si>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</si>
  <si>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</si>
  <si>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</si>
  <si>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</si>
  <si>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</si>
  <si>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</si>
  <si>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</si>
  <si>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</si>
  <si>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</si>
  <si>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</si>
  <si>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</si>
  <si>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</si>
  <si>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</si>
  <si>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</si>
  <si>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</si>
  <si>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</si>
  <si>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</si>
  <si>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</si>
  <si>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</si>
  <si>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</si>
  <si>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</si>
  <si>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</si>
  <si>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</si>
  <si>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</si>
  <si>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</si>
  <si>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</si>
  <si>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</si>
  <si>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</si>
  <si>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</si>
  <si>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</si>
  <si>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</si>
  <si>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</si>
  <si>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</si>
  <si>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</si>
  <si>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</si>
  <si>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</si>
  <si>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</si>
  <si>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</si>
  <si>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</si>
  <si>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</si>
  <si>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</si>
  <si>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</si>
  <si>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</si>
  <si>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</si>
  <si>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</si>
  <si>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</si>
  <si>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</si>
  <si>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</si>
  <si>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</si>
  <si>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</si>
  <si>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</si>
  <si>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</si>
  <si>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</si>
  <si>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</si>
  <si>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</si>
  <si>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</si>
  <si>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</si>
  <si>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</si>
  <si>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</si>
  <si>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</si>
  <si>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</si>
  <si>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</si>
  <si>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</si>
  <si>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</si>
  <si>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</si>
  <si>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</si>
  <si>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</si>
  <si>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</si>
  <si>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</si>
  <si>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</si>
  <si>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</si>
  <si>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</si>
  <si>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</si>
  <si>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</si>
  <si>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</si>
  <si>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</si>
  <si>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</si>
  <si>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</si>
  <si>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</si>
  <si>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</si>
  <si>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</si>
  <si>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</si>
  <si>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</si>
  <si>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</si>
  <si>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</si>
  <si>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</si>
  <si>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</si>
  <si>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</si>
  <si>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</si>
  <si>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</si>
  <si>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</si>
  <si>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</si>
  <si>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</si>
  <si>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</si>
  <si>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</si>
  <si>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</si>
  <si>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</si>
  <si>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</si>
  <si>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</si>
  <si>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</si>
  <si>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</si>
  <si>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</si>
  <si>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</si>
  <si>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</si>
  <si>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</si>
  <si>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</si>
  <si>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</si>
  <si>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</si>
  <si>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</si>
  <si>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</si>
  <si>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</si>
  <si>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</si>
  <si>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</si>
  <si>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</si>
  <si>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</si>
  <si>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</si>
  <si>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</si>
  <si>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</si>
  <si>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</si>
  <si>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</si>
  <si>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</si>
  <si>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</si>
  <si>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</si>
  <si>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</si>
  <si>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</si>
  <si>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</si>
  <si>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</si>
  <si>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</si>
  <si>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</si>
  <si>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</si>
  <si>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</si>
  <si>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</si>
  <si>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</si>
  <si>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</si>
  <si>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</si>
  <si>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</si>
  <si>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</si>
  <si>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</si>
  <si>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</si>
  <si>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</si>
  <si>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</si>
  <si>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</si>
  <si>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</si>
  <si>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</si>
  <si>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</si>
  <si>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</si>
  <si>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</si>
  <si>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</si>
  <si>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</si>
  <si>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</si>
  <si>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</si>
  <si>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</si>
  <si>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</si>
  <si>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</si>
  <si>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</si>
  <si>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</si>
  <si>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</si>
  <si>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</si>
  <si>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</si>
  <si>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</si>
  <si>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</si>
  <si>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</si>
  <si>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</si>
  <si>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</si>
  <si>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</si>
  <si>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</si>
  <si>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</si>
  <si>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</si>
  <si>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</si>
  <si>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</si>
  <si>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</si>
  <si>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</si>
  <si>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</si>
  <si>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</si>
  <si>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</si>
  <si>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</si>
  <si>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</si>
  <si>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</si>
  <si>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</si>
  <si>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</si>
  <si>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</si>
  <si>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</si>
  <si>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</si>
  <si>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</si>
  <si>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</si>
  <si>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</si>
  <si>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</si>
  <si>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</si>
  <si>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</si>
  <si>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</si>
  <si>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</si>
  <si>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</si>
  <si>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</si>
  <si>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</si>
  <si>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</si>
  <si>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</si>
  <si>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</si>
  <si>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</si>
  <si>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</si>
  <si>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</si>
  <si>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</si>
  <si>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</si>
  <si>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</si>
  <si>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</si>
  <si>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</si>
  <si>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</si>
  <si>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</si>
  <si>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</si>
  <si>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</si>
  <si>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</si>
  <si>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</si>
  <si>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</si>
  <si>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</si>
  <si>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</si>
  <si>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</si>
  <si>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</si>
  <si>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Bill Robertson</t>
  </si>
  <si>
    <t>Jim McManus</t>
  </si>
  <si>
    <t>John Wiborg</t>
  </si>
  <si>
    <t>(253) 403-1000</t>
  </si>
  <si>
    <t>(253) 459-7859</t>
  </si>
  <si>
    <t>King</t>
  </si>
  <si>
    <t>212</t>
  </si>
  <si>
    <t>MultiCare Covington Medical Center</t>
  </si>
  <si>
    <t>17700 SE 272nd St</t>
  </si>
  <si>
    <t>Covington, WA 98042</t>
  </si>
  <si>
    <t>row 77 and 78, data carried forward from 2018 as an estimate.</t>
  </si>
  <si>
    <t>d</t>
  </si>
  <si>
    <t>n</t>
  </si>
  <si>
    <t>Check</t>
  </si>
  <si>
    <t>12/31/2020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</si>
</sst>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0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  <numFmt numFmtId="167" formatCode="0.0%"/>
    <numFmt numFmtId="168" formatCode="[$-409]mmm\-yy;@"/>
    <numFmt numFmtId="169" formatCode="0.0%_);\(#0.0%\)"/>
    <numFmt numFmtId="170" formatCode="#,##0.00\ ;\(#,##0.00\)"/>
    <numFmt numFmtId="171" formatCode="_._.* #,##0.0_)_%;_._.* \(#,##0.0\)_%"/>
    <numFmt numFmtId="172" formatCode="_._.* #,##0.00_)_%;_._.* \(#,##0.00\)_%"/>
    <numFmt numFmtId="173" formatCode="_._.* #,##0.000_)_%;_._.* \(#,##0.000\)_%"/>
    <numFmt numFmtId="174" formatCode="_._.* #,##0.0000_)_%;_._.* \(#,##0.0000\)_%;_._.* \-\ \ \ \ \ _)_%"/>
    <numFmt numFmtId="175" formatCode="_._.&quot;$&quot;* #,##0.0_)_%;_._.&quot;$&quot;* \(#,##0.0\)_%"/>
    <numFmt numFmtId="176" formatCode="_._.&quot;$&quot;* #,##0.00_)_%;_._.&quot;$&quot;* \(#,##0.00\)_%"/>
    <numFmt numFmtId="177" formatCode="_._.&quot;$&quot;* #,##0.000_)_%;_._.&quot;$&quot;* \(#,##0.000\)_%"/>
    <numFmt numFmtId="178" formatCode="_._.&quot;$&quot;* #,##0.0000_)_%;_._.&quot;$&quot;* \(#,##0.0000\)_%;_._.&quot;$&quot;* \-\ \ \ \ \ _)_%"/>
    <numFmt numFmtId="179" formatCode="mmmm\ d\,\ yyyy"/>
    <numFmt numFmtId="180" formatCode="#.00"/>
    <numFmt numFmtId="181" formatCode="0;[Red]0"/>
    <numFmt numFmtId="182" formatCode="#,##0\ ;\(#,##0\)"/>
    <numFmt numFmtId="183" formatCode="_(0_)%;\(0\)%"/>
    <numFmt numFmtId="184" formatCode="_._._(* 0_)%;_._.* \(0\)%"/>
    <numFmt numFmtId="185" formatCode="_(0_)%;\(0\)%;\ \-\ \ \ \ \ _)\%"/>
    <numFmt numFmtId="186" formatCode="_(0.0_)%;\(0.0\)%"/>
    <numFmt numFmtId="187" formatCode="_._._(* 0.0_)%;_._.* \(0.0\)%"/>
    <numFmt numFmtId="188" formatCode="_(0.0_)%;\(0.0\)%;\ \-\ \ \ \ \ _)\%"/>
    <numFmt numFmtId="189" formatCode="_(0.00_)%;\(0.00\)%"/>
    <numFmt numFmtId="190" formatCode="_._._(* 0.00_)%;_._.* \(0.00\)%"/>
    <numFmt numFmtId="191" formatCode="_(0.00_)%;\(0.00\)%;\ \-\ \ \ \ \ _)\%"/>
    <numFmt numFmtId="192" formatCode="_(0.000_)%;\(0.000\)%"/>
    <numFmt numFmtId="193" formatCode="_._._(* 0.000_)%;_._.* \(0.000\)%"/>
    <numFmt numFmtId="194" formatCode="_(0.000_)%;\(0.000\)%;\ \-\ \ \ \ \ _)\%"/>
    <numFmt numFmtId="195" formatCode="_(0.0000_)%;\(0.0000\)%;\ \-\ \ \ \ \ _)\%"/>
    <numFmt numFmtId="196" formatCode="_._._(* 0.0000_)%;_._.* \(0.0000\)%;_._._(* \-\ \ \ \ \ _)\%"/>
    <numFmt numFmtId="197" formatCode="_(0.0000_)%;\(0.0000\)%"/>
    <numFmt numFmtId="198" formatCode="yyyy"/>
    <numFmt numFmtId="199" formatCode="_(* #,##0_);_(* \(#,##0\);_(* 0_);_(@_)"/>
    <numFmt numFmtId="200" formatCode="_(* #,##0.0_);_(* \(#,##0.0\)"/>
    <numFmt numFmtId="201" formatCode="_(* #,##0.00_);_(* \(#,##0.00\)"/>
    <numFmt numFmtId="202" formatCode="_(* #,##0.000_);_(* \(#,##0.000\)"/>
    <numFmt numFmtId="203" formatCode="_(* #,##0_);_(* \(#,##0\);_(* \-\ \ \ \ \ _)"/>
    <numFmt numFmtId="204" formatCode="_(&quot;$&quot;* #,##0_);_(&quot;$&quot;* \(#,##0\);_(&quot;$&quot;* 0_);_(@_)"/>
    <numFmt numFmtId="205" formatCode="_(&quot;$&quot;* #,##0.0_);_(&quot;$&quot;* \(#,##0.0\)"/>
    <numFmt numFmtId="206" formatCode="_(&quot;$&quot;* #,##0.00_);_(&quot;$&quot;* \(#,##0.00\)"/>
    <numFmt numFmtId="207" formatCode="_(&quot;$&quot;* #,##0.000_);_(&quot;$&quot;* \(#,##0.000\)"/>
    <numFmt numFmtId="208" formatCode="_(&quot;$&quot;* #,##0_);_(&quot;$&quot;* \(#,##0\);_(&quot;$&quot;* \-\ \ \ \ \ _)"/>
    <numFmt numFmtId="209" formatCode="#,##0,;\(#,##0,\)"/>
  </numFmts>
  <fonts count="8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b/>
      <sz val="11"/>
      <color theme="3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Avant Garde"/>
    </font>
    <font>
      <sz val="10"/>
      <name val="Verdana"/>
      <family val="2"/>
    </font>
    <font>
      <sz val="10"/>
      <name val="Calibri"/>
      <family val="2"/>
      <scheme val="minor"/>
    </font>
    <font>
      <sz val="12"/>
      <color indexed="12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9"/>
      <name val="Arial"/>
      <family val="2"/>
    </font>
    <font>
      <b/>
      <sz val="11"/>
      <color indexed="9"/>
      <name val="Calibri"/>
      <family val="2"/>
    </font>
    <font>
      <sz val="10"/>
      <name val="Geneva"/>
    </font>
    <font>
      <sz val="9"/>
      <name val="Times New Roman"/>
      <family val="1"/>
    </font>
    <font>
      <u val="singleAccounting"/>
      <sz val="9"/>
      <name val="Times New Roman"/>
      <family val="1"/>
    </font>
    <font>
      <b/>
      <sz val="13"/>
      <name val="Arial"/>
      <family val="2"/>
    </font>
    <font>
      <sz val="11"/>
      <name val="Times New Roman"/>
      <family val="1"/>
    </font>
    <font>
      <sz val="10"/>
      <color indexed="8"/>
      <name val="Arial"/>
      <family val="2"/>
    </font>
    <font>
      <b/>
      <sz val="12"/>
      <name val="Arial"/>
      <family val="2"/>
    </font>
    <font>
      <sz val="9"/>
      <name val="StoneSerif"/>
    </font>
    <font>
      <b/>
      <sz val="10"/>
      <name val="Verdana"/>
      <family val="2"/>
    </font>
    <font>
      <sz val="12"/>
      <color theme="3"/>
      <name val="Cambria"/>
      <family val="2"/>
      <scheme val="major"/>
    </font>
    <font>
      <b/>
      <sz val="26"/>
      <color theme="3"/>
      <name val="Cambria"/>
      <family val="2"/>
      <scheme val="major"/>
    </font>
    <font>
      <sz val="10"/>
      <color theme="1"/>
      <name val="Segoe UI"/>
      <family val="2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0"/>
      <color indexed="10"/>
      <name val="Wingdings"/>
      <charset val="2"/>
    </font>
    <font>
      <sz val="11"/>
      <color indexed="17"/>
      <name val="Calibri"/>
      <family val="2"/>
    </font>
    <font>
      <b/>
      <sz val="16"/>
      <name val="Marigold"/>
      <family val="4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sz val="10"/>
      <color theme="8" tint="-0.49977111117893003"/>
      <name val="Segoe UI"/>
      <family val="2"/>
    </font>
    <font>
      <sz val="11"/>
      <color indexed="62"/>
      <name val="Calibri"/>
      <family val="2"/>
    </font>
    <font>
      <sz val="9"/>
      <color theme="8" tint="-0.49977111117893003"/>
      <name val="Segoe UI"/>
      <family val="2"/>
    </font>
    <font>
      <sz val="10"/>
      <color theme="8" tint="-0.49977111117893003"/>
      <name val="Calibri"/>
      <family val="2"/>
      <scheme val="minor"/>
    </font>
    <font>
      <sz val="10"/>
      <color indexed="18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2"/>
      <name val="Helv"/>
    </font>
    <font>
      <sz val="10"/>
      <name val="MS Sans Serif"/>
      <family val="2"/>
    </font>
    <font>
      <sz val="10"/>
      <color theme="1" tint="4.9989318521683403E-2"/>
      <name val="Calibri"/>
      <family val="1"/>
      <scheme val="minor"/>
    </font>
    <font>
      <sz val="10"/>
      <color indexed="12"/>
      <name val="Arial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sz val="10"/>
      <name val="MS Sans Serif"/>
      <family val="2"/>
    </font>
    <font>
      <b/>
      <sz val="10"/>
      <color rgb="FFFF0000"/>
      <name val="Wingdings"/>
      <charset val="2"/>
    </font>
    <font>
      <sz val="14"/>
      <color theme="1" tint="4.9989318521683403E-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  <font>
      <b/>
      <sz val="18"/>
      <color indexed="56"/>
      <name val="Cambria"/>
      <family val="2"/>
    </font>
    <font>
      <u/>
      <sz val="10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9"/>
      <color indexed="12"/>
      <name val="Arial"/>
      <family val="2"/>
    </font>
    <font>
      <sz val="10"/>
      <name val="Geneva"/>
      <family val="2"/>
    </font>
  </fonts>
  <fills count="6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 tint="-4.9775688955351421E-2"/>
        <bgColor indexed="64"/>
      </patternFill>
    </fill>
    <fill>
      <patternFill patternType="solid">
        <fgColor indexed="43"/>
        <b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4.9775688955351421E-2"/>
        <bgColor indexed="15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/>
        <bgColor indexed="15"/>
      </patternFill>
    </fill>
    <fill>
      <patternFill patternType="solid">
        <fgColor rgb="FFF8F5B6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solid">
        <fgColor theme="5"/>
        <bgColor indexed="64"/>
      </patternFill>
    </fill>
    <fill>
      <patternFill patternType="solid">
        <fgColor theme="5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1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theme="0" tint="-0.14975432599871821"/>
      </left>
      <right style="thin">
        <color theme="0" tint="-0.14975432599871821"/>
      </right>
      <top style="thin">
        <color theme="0" tint="-0.14975432599871821"/>
      </top>
      <bottom style="thin">
        <color theme="0" tint="-0.14975432599871821"/>
      </bottom>
      <diagonal/>
    </border>
    <border>
      <left/>
      <right/>
      <top/>
      <bottom style="thick">
        <color theme="0" tint="-0.49977111117893003"/>
      </bottom>
      <diagonal/>
    </border>
    <border>
      <left/>
      <right/>
      <top style="thick">
        <color theme="0" tint="-0.49977111117893003"/>
      </top>
      <bottom/>
      <diagonal/>
    </border>
    <border>
      <left style="thin">
        <color theme="0" tint="-0.34977263710440382"/>
      </left>
      <right style="thin">
        <color theme="0" tint="-0.34977263710440382"/>
      </right>
      <top style="thin">
        <color theme="0" tint="-0.34977263710440382"/>
      </top>
      <bottom style="thin">
        <color theme="0" tint="-0.3497726371044038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0" tint="-0.49977111117893003"/>
      </top>
      <bottom style="double">
        <color theme="0" tint="-0.49977111117893003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ck">
        <color theme="0" tint="-0.49977111117893003"/>
      </top>
      <bottom style="thick">
        <color theme="0" tint="-0.4997711111789300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0">
    <xf numFmtId="37" fontId="0" fillId="0" borderId="0"/>
    <xf numFmtId="43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37" fontId="18" fillId="0" borderId="0"/>
    <xf numFmtId="9" fontId="5" fillId="0" borderId="0" applyFont="0" applyFill="0" applyBorder="0" applyAlignment="0" applyProtection="0"/>
    <xf numFmtId="37" fontId="18" fillId="0" borderId="0"/>
    <xf numFmtId="37" fontId="18" fillId="0" borderId="0"/>
    <xf numFmtId="37" fontId="18" fillId="0" borderId="0"/>
    <xf numFmtId="43" fontId="4" fillId="0" borderId="0" applyFont="0" applyFill="0" applyBorder="0" applyAlignment="0" applyProtection="0"/>
    <xf numFmtId="37" fontId="18" fillId="0" borderId="0"/>
    <xf numFmtId="0" fontId="3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7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37" fontId="18" fillId="0" borderId="0"/>
    <xf numFmtId="0" fontId="2" fillId="0" borderId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3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13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4" borderId="0" applyNumberFormat="0" applyBorder="0" applyAlignment="0" applyProtection="0"/>
    <xf numFmtId="0" fontId="21" fillId="2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14" fontId="22" fillId="0" borderId="0" applyFont="0" applyFill="0" applyBorder="0" applyProtection="0">
      <alignment horizontal="center"/>
    </xf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41" fontId="23" fillId="0" borderId="0" applyFont="0" applyFill="0" applyBorder="0" applyAlignment="0" applyProtection="0"/>
    <xf numFmtId="0" fontId="24" fillId="24" borderId="0">
      <alignment vertical="center"/>
    </xf>
    <xf numFmtId="37" fontId="25" fillId="25" borderId="0" applyNumberFormat="0">
      <protection locked="0"/>
    </xf>
    <xf numFmtId="170" fontId="22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26" borderId="35" applyNumberFormat="0" applyAlignment="0" applyProtection="0"/>
    <xf numFmtId="0" fontId="28" fillId="0" borderId="0" applyFill="0" applyBorder="0" applyProtection="0">
      <alignment horizontal="center"/>
      <protection locked="0"/>
    </xf>
    <xf numFmtId="0" fontId="29" fillId="27" borderId="36" applyNumberFormat="0" applyAlignment="0" applyProtection="0"/>
    <xf numFmtId="43" fontId="2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4" fontId="33" fillId="0" borderId="0" applyFont="0" applyFill="0" applyBorder="0" applyAlignment="0" applyProtection="0"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7" fontId="5" fillId="0" borderId="0" applyBorder="0">
      <alignment horizontal="left" vertical="top"/>
      <protection locked="0"/>
    </xf>
    <xf numFmtId="37" fontId="5" fillId="0" borderId="0" applyBorder="0">
      <alignment horizontal="left" vertical="top"/>
      <protection locked="0"/>
    </xf>
    <xf numFmtId="37" fontId="5" fillId="0" borderId="0" applyBorder="0">
      <alignment horizontal="left" vertical="top"/>
      <protection locked="0"/>
    </xf>
    <xf numFmtId="37" fontId="5" fillId="0" borderId="0" applyBorder="0">
      <alignment horizontal="left" vertical="top"/>
      <protection locked="0"/>
    </xf>
    <xf numFmtId="0" fontId="36" fillId="0" borderId="0" applyFill="0" applyBorder="0" applyAlignment="0" applyProtection="0">
      <protection locked="0"/>
    </xf>
    <xf numFmtId="7" fontId="30" fillId="0" borderId="0" applyFont="0" applyFill="0" applyBorder="0" applyAlignment="0" applyProtection="0"/>
    <xf numFmtId="175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3" fillId="0" borderId="0" applyFont="0" applyFill="0" applyBorder="0" applyAlignment="0" applyProtection="0">
      <protection locked="0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9" fontId="37" fillId="0" borderId="0" applyFont="0" applyFill="0" applyBorder="0" applyAlignment="0" applyProtection="0"/>
    <xf numFmtId="0" fontId="38" fillId="24" borderId="37">
      <alignment horizontal="center"/>
    </xf>
    <xf numFmtId="37" fontId="39" fillId="28" borderId="38" applyNumberFormat="0">
      <alignment vertical="top"/>
      <protection locked="0"/>
    </xf>
    <xf numFmtId="37" fontId="40" fillId="28" borderId="39" applyNumberFormat="0">
      <protection locked="0"/>
    </xf>
    <xf numFmtId="0" fontId="41" fillId="29" borderId="40">
      <alignment vertical="center"/>
      <protection locked="0"/>
    </xf>
    <xf numFmtId="0" fontId="42" fillId="0" borderId="0" applyNumberFormat="0" applyFill="0" applyBorder="0" applyAlignment="0" applyProtection="0"/>
    <xf numFmtId="0" fontId="43" fillId="0" borderId="0">
      <protection locked="0"/>
    </xf>
    <xf numFmtId="0" fontId="43" fillId="0" borderId="0">
      <protection locked="0"/>
    </xf>
    <xf numFmtId="0" fontId="44" fillId="0" borderId="0">
      <protection locked="0"/>
    </xf>
    <xf numFmtId="0" fontId="43" fillId="0" borderId="0">
      <protection locked="0"/>
    </xf>
    <xf numFmtId="0" fontId="43" fillId="0" borderId="0">
      <protection locked="0"/>
    </xf>
    <xf numFmtId="0" fontId="43" fillId="0" borderId="0">
      <protection locked="0"/>
    </xf>
    <xf numFmtId="0" fontId="44" fillId="0" borderId="0">
      <protection locked="0"/>
    </xf>
    <xf numFmtId="180" fontId="43" fillId="0" borderId="0">
      <protection locked="0"/>
    </xf>
    <xf numFmtId="181" fontId="45" fillId="0" borderId="0" applyBorder="0">
      <alignment horizontal="left" vertical="top"/>
    </xf>
    <xf numFmtId="0" fontId="22" fillId="0" borderId="0" applyFont="0" applyFill="0" applyBorder="0" applyAlignment="0" applyProtection="0"/>
    <xf numFmtId="0" fontId="46" fillId="11" borderId="0" applyNumberFormat="0" applyBorder="0" applyAlignment="0" applyProtection="0"/>
    <xf numFmtId="38" fontId="11" fillId="26" borderId="0" applyNumberFormat="0" applyBorder="0" applyAlignment="0" applyProtection="0"/>
    <xf numFmtId="0" fontId="36" fillId="0" borderId="41" applyNumberFormat="0" applyAlignment="0" applyProtection="0">
      <alignment horizontal="left" vertical="center"/>
    </xf>
    <xf numFmtId="0" fontId="36" fillId="0" borderId="8">
      <alignment horizontal="left" vertical="center"/>
    </xf>
    <xf numFmtId="182" fontId="47" fillId="26" borderId="0" applyNumberFormat="0" applyFill="0" applyBorder="0" applyAlignment="0" applyProtection="0"/>
    <xf numFmtId="0" fontId="48" fillId="0" borderId="42" applyNumberFormat="0" applyFill="0" applyAlignment="0" applyProtection="0"/>
    <xf numFmtId="0" fontId="49" fillId="0" borderId="43" applyNumberFormat="0" applyFill="0" applyAlignment="0" applyProtection="0"/>
    <xf numFmtId="0" fontId="50" fillId="0" borderId="44" applyNumberFormat="0" applyFill="0" applyAlignment="0" applyProtection="0"/>
    <xf numFmtId="0" fontId="50" fillId="0" borderId="0" applyNumberFormat="0" applyFill="0" applyBorder="0" applyAlignment="0" applyProtection="0"/>
    <xf numFmtId="0" fontId="28" fillId="0" borderId="0" applyFill="0" applyAlignment="0" applyProtection="0">
      <protection locked="0"/>
    </xf>
    <xf numFmtId="0" fontId="28" fillId="0" borderId="12" applyFill="0" applyAlignment="0" applyProtection="0">
      <protection locked="0"/>
    </xf>
    <xf numFmtId="0" fontId="51" fillId="0" borderId="0">
      <protection locked="0"/>
    </xf>
    <xf numFmtId="0" fontId="51" fillId="0" borderId="0">
      <protection locked="0"/>
    </xf>
    <xf numFmtId="38" fontId="52" fillId="30" borderId="40">
      <alignment vertical="center"/>
      <protection locked="0"/>
    </xf>
    <xf numFmtId="10" fontId="11" fillId="31" borderId="1" applyNumberFormat="0" applyBorder="0" applyAlignment="0" applyProtection="0"/>
    <xf numFmtId="0" fontId="53" fillId="12" borderId="35" applyNumberFormat="0" applyAlignment="0" applyProtection="0"/>
    <xf numFmtId="0" fontId="54" fillId="32" borderId="40">
      <alignment vertical="center" wrapText="1"/>
      <protection locked="0"/>
    </xf>
    <xf numFmtId="169" fontId="55" fillId="33" borderId="40">
      <alignment vertical="center"/>
      <protection locked="0"/>
    </xf>
    <xf numFmtId="41" fontId="56" fillId="11" borderId="0" applyNumberFormat="0" applyBorder="0">
      <alignment horizontal="center" vertical="top"/>
    </xf>
    <xf numFmtId="179" fontId="22" fillId="0" borderId="0" applyFont="0" applyFill="0" applyBorder="0" applyProtection="0">
      <alignment horizontal="center"/>
    </xf>
    <xf numFmtId="0" fontId="57" fillId="0" borderId="45" applyNumberFormat="0" applyFill="0" applyAlignment="0" applyProtection="0"/>
    <xf numFmtId="0" fontId="58" fillId="34" borderId="0" applyNumberFormat="0" applyBorder="0" applyAlignment="0" applyProtection="0"/>
    <xf numFmtId="37" fontId="5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37" fontId="9" fillId="4" borderId="0" applyFill="0"/>
    <xf numFmtId="0" fontId="20" fillId="0" borderId="0"/>
    <xf numFmtId="0" fontId="20" fillId="0" borderId="0"/>
    <xf numFmtId="0" fontId="20" fillId="0" borderId="0"/>
    <xf numFmtId="0" fontId="35" fillId="0" borderId="0">
      <alignment vertical="top"/>
    </xf>
    <xf numFmtId="0" fontId="5" fillId="0" borderId="0"/>
    <xf numFmtId="0" fontId="6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1" fillId="0" borderId="0"/>
    <xf numFmtId="0" fontId="61" fillId="0" borderId="0"/>
    <xf numFmtId="0" fontId="5" fillId="0" borderId="0"/>
    <xf numFmtId="0" fontId="5" fillId="0" borderId="0"/>
    <xf numFmtId="0" fontId="5" fillId="0" borderId="0"/>
    <xf numFmtId="3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5" fillId="0" borderId="0"/>
    <xf numFmtId="0" fontId="35" fillId="0" borderId="0">
      <alignment vertical="top"/>
    </xf>
    <xf numFmtId="0" fontId="6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6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20" fillId="0" borderId="0"/>
    <xf numFmtId="0" fontId="9" fillId="0" borderId="0"/>
    <xf numFmtId="0" fontId="5" fillId="31" borderId="46" applyNumberFormat="0" applyFont="0" applyAlignment="0" applyProtection="0"/>
    <xf numFmtId="41" fontId="24" fillId="0" borderId="0">
      <alignment vertical="center"/>
    </xf>
    <xf numFmtId="0" fontId="65" fillId="26" borderId="47" applyNumberFormat="0" applyAlignment="0" applyProtection="0"/>
    <xf numFmtId="40" fontId="66" fillId="4" borderId="0">
      <alignment horizontal="right"/>
    </xf>
    <xf numFmtId="183" fontId="32" fillId="0" borderId="0" applyFont="0" applyFill="0" applyBorder="0" applyAlignment="0" applyProtection="0"/>
    <xf numFmtId="184" fontId="36" fillId="0" borderId="0" applyFont="0" applyFill="0" applyBorder="0" applyAlignment="0" applyProtection="0">
      <protection locked="0"/>
    </xf>
    <xf numFmtId="185" fontId="67" fillId="0" borderId="0" applyFont="0" applyFill="0" applyBorder="0" applyAlignment="0" applyProtection="0"/>
    <xf numFmtId="10" fontId="5" fillId="0" borderId="0" applyFont="0" applyFill="0" applyBorder="0" applyAlignment="0" applyProtection="0"/>
    <xf numFmtId="186" fontId="32" fillId="0" borderId="0" applyFont="0" applyFill="0" applyBorder="0" applyAlignment="0" applyProtection="0"/>
    <xf numFmtId="187" fontId="36" fillId="0" borderId="0" applyFont="0" applyFill="0" applyBorder="0" applyAlignment="0" applyProtection="0">
      <protection locked="0"/>
    </xf>
    <xf numFmtId="188" fontId="67" fillId="0" borderId="0" applyFont="0" applyFill="0" applyBorder="0" applyAlignment="0" applyProtection="0"/>
    <xf numFmtId="189" fontId="32" fillId="0" borderId="0" applyFont="0" applyFill="0" applyBorder="0" applyAlignment="0" applyProtection="0"/>
    <xf numFmtId="190" fontId="36" fillId="0" borderId="0" applyFont="0" applyFill="0" applyBorder="0" applyAlignment="0" applyProtection="0">
      <protection locked="0"/>
    </xf>
    <xf numFmtId="191" fontId="67" fillId="0" borderId="0" applyFont="0" applyFill="0" applyBorder="0" applyAlignment="0" applyProtection="0"/>
    <xf numFmtId="192" fontId="32" fillId="0" borderId="0" applyFont="0" applyFill="0" applyBorder="0" applyAlignment="0" applyProtection="0"/>
    <xf numFmtId="193" fontId="36" fillId="0" borderId="0" applyFont="0" applyFill="0" applyBorder="0" applyAlignment="0" applyProtection="0">
      <protection locked="0"/>
    </xf>
    <xf numFmtId="194" fontId="67" fillId="0" borderId="0" applyFont="0" applyFill="0" applyBorder="0" applyAlignment="0" applyProtection="0"/>
    <xf numFmtId="195" fontId="33" fillId="0" borderId="0" applyFont="0" applyFill="0" applyBorder="0" applyAlignment="0" applyProtection="0">
      <protection locked="0"/>
    </xf>
    <xf numFmtId="196" fontId="64" fillId="0" borderId="0" applyFont="0" applyFill="0" applyBorder="0" applyAlignment="0" applyProtection="0"/>
    <xf numFmtId="197" fontId="33" fillId="0" borderId="0" applyFont="0" applyFill="0" applyBorder="0" applyAlignment="0" applyProtection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24" fillId="0" borderId="0">
      <alignment vertical="center"/>
    </xf>
    <xf numFmtId="37" fontId="68" fillId="0" borderId="0">
      <alignment horizontal="left" vertical="center"/>
    </xf>
    <xf numFmtId="41" fontId="63" fillId="31" borderId="0" applyNumberFormat="0" applyBorder="0">
      <alignment horizontal="center"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9" fillId="0" borderId="48">
      <alignment horizontal="center"/>
    </xf>
    <xf numFmtId="0" fontId="69" fillId="0" borderId="48">
      <alignment horizontal="center"/>
    </xf>
    <xf numFmtId="0" fontId="69" fillId="0" borderId="48">
      <alignment horizontal="center"/>
    </xf>
    <xf numFmtId="0" fontId="69" fillId="0" borderId="48">
      <alignment horizontal="center"/>
    </xf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0" fontId="61" fillId="35" borderId="0" applyNumberFormat="0" applyFont="0" applyBorder="0" applyAlignment="0" applyProtection="0"/>
    <xf numFmtId="0" fontId="61" fillId="35" borderId="0" applyNumberFormat="0" applyFont="0" applyBorder="0" applyAlignment="0" applyProtection="0"/>
    <xf numFmtId="0" fontId="61" fillId="35" borderId="0" applyNumberFormat="0" applyFont="0" applyBorder="0" applyAlignment="0" applyProtection="0"/>
    <xf numFmtId="0" fontId="70" fillId="0" borderId="0">
      <alignment horizontal="right" vertical="center"/>
    </xf>
    <xf numFmtId="0" fontId="71" fillId="0" borderId="0">
      <alignment vertical="center"/>
    </xf>
    <xf numFmtId="41" fontId="56" fillId="6" borderId="0" applyNumberFormat="0" applyBorder="0">
      <alignment horizontal="center" vertical="top"/>
    </xf>
    <xf numFmtId="0" fontId="19" fillId="24" borderId="49">
      <alignment vertical="center"/>
    </xf>
    <xf numFmtId="0" fontId="72" fillId="36" borderId="50">
      <alignment horizontal="left" vertical="center"/>
    </xf>
    <xf numFmtId="167" fontId="41" fillId="37" borderId="51">
      <alignment vertical="center"/>
    </xf>
    <xf numFmtId="38" fontId="41" fillId="37" borderId="51">
      <alignment vertical="center"/>
    </xf>
    <xf numFmtId="37" fontId="40" fillId="28" borderId="52" applyNumberFormat="0">
      <alignment vertical="center"/>
      <protection locked="0"/>
    </xf>
    <xf numFmtId="37" fontId="72" fillId="38" borderId="0">
      <alignment horizontal="left" vertical="center"/>
    </xf>
    <xf numFmtId="38" fontId="72" fillId="24" borderId="50">
      <alignment horizontal="left" vertical="center"/>
    </xf>
    <xf numFmtId="38" fontId="24" fillId="24" borderId="51">
      <alignment vertical="center"/>
    </xf>
    <xf numFmtId="167" fontId="24" fillId="24" borderId="51">
      <alignment vertical="center"/>
    </xf>
    <xf numFmtId="168" fontId="73" fillId="39" borderId="0">
      <alignment horizontal="right" vertical="center"/>
    </xf>
    <xf numFmtId="38" fontId="73" fillId="39" borderId="0">
      <alignment vertical="center"/>
    </xf>
    <xf numFmtId="0" fontId="73" fillId="39" borderId="0">
      <alignment horizontal="right" vertical="center"/>
    </xf>
    <xf numFmtId="37" fontId="73" fillId="39" borderId="0" applyNumberFormat="0">
      <alignment vertical="center"/>
      <protection locked="0"/>
    </xf>
    <xf numFmtId="49" fontId="74" fillId="0" borderId="0">
      <alignment vertical="top"/>
    </xf>
    <xf numFmtId="0" fontId="75" fillId="0" borderId="0" applyNumberFormat="0" applyFill="0" applyBorder="0" applyAlignment="0" applyProtection="0"/>
    <xf numFmtId="0" fontId="40" fillId="28" borderId="39"/>
    <xf numFmtId="0" fontId="39" fillId="28" borderId="38">
      <alignment vertical="top"/>
    </xf>
    <xf numFmtId="0" fontId="40" fillId="24" borderId="52">
      <alignment vertical="center"/>
    </xf>
    <xf numFmtId="198" fontId="5" fillId="0" borderId="0">
      <alignment horizontal="center" vertical="top"/>
    </xf>
    <xf numFmtId="198" fontId="5" fillId="0" borderId="0">
      <alignment horizontal="center" vertical="top"/>
    </xf>
    <xf numFmtId="198" fontId="5" fillId="0" borderId="0">
      <alignment horizontal="center" vertical="top"/>
    </xf>
    <xf numFmtId="198" fontId="5" fillId="0" borderId="0">
      <alignment horizontal="center" vertical="top"/>
    </xf>
    <xf numFmtId="17" fontId="76" fillId="0" borderId="0" applyBorder="0">
      <alignment horizontal="center" vertical="top"/>
    </xf>
    <xf numFmtId="0" fontId="77" fillId="0" borderId="53" applyNumberFormat="0" applyFill="0" applyAlignment="0" applyProtection="0"/>
    <xf numFmtId="0" fontId="78" fillId="0" borderId="0" applyNumberFormat="0" applyFill="0" applyBorder="0" applyAlignment="0" applyProtection="0"/>
    <xf numFmtId="199" fontId="31" fillId="0" borderId="0" applyFont="0" applyFill="0" applyBorder="0" applyAlignment="0" applyProtection="0"/>
    <xf numFmtId="200" fontId="31" fillId="0" borderId="0" applyFont="0" applyFill="0" applyBorder="0" applyAlignment="0" applyProtection="0"/>
    <xf numFmtId="201" fontId="31" fillId="0" borderId="0" applyFont="0" applyFill="0" applyBorder="0" applyAlignment="0" applyProtection="0"/>
    <xf numFmtId="202" fontId="31" fillId="0" borderId="0" applyFont="0" applyFill="0" applyBorder="0" applyAlignment="0" applyProtection="0"/>
    <xf numFmtId="203" fontId="64" fillId="0" borderId="0" applyFont="0" applyFill="0" applyBorder="0" applyAlignment="0" applyProtection="0"/>
    <xf numFmtId="204" fontId="31" fillId="0" borderId="0" applyFont="0" applyFill="0" applyBorder="0" applyAlignment="0" applyProtection="0"/>
    <xf numFmtId="205" fontId="31" fillId="0" borderId="0" applyFont="0" applyFill="0" applyBorder="0" applyAlignment="0" applyProtection="0"/>
    <xf numFmtId="206" fontId="31" fillId="0" borderId="0" applyFont="0" applyFill="0" applyBorder="0" applyAlignment="0" applyProtection="0"/>
    <xf numFmtId="207" fontId="31" fillId="0" borderId="0" applyFont="0" applyFill="0" applyBorder="0" applyAlignment="0" applyProtection="0"/>
    <xf numFmtId="208" fontId="64" fillId="0" borderId="0" applyFont="0" applyFill="0" applyBorder="0" applyAlignment="0" applyProtection="0"/>
    <xf numFmtId="0" fontId="9" fillId="0" borderId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3" borderId="0" applyNumberFormat="0" applyBorder="0" applyAlignment="0" applyProtection="0"/>
    <xf numFmtId="0" fontId="20" fillId="46" borderId="0" applyNumberFormat="0" applyBorder="0" applyAlignment="0" applyProtection="0"/>
    <xf numFmtId="0" fontId="20" fillId="49" borderId="0" applyNumberFormat="0" applyBorder="0" applyAlignment="0" applyProtection="0"/>
    <xf numFmtId="0" fontId="21" fillId="50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51" borderId="0" applyNumberFormat="0" applyBorder="0" applyAlignment="0" applyProtection="0"/>
    <xf numFmtId="0" fontId="21" fillId="52" borderId="0" applyNumberFormat="0" applyBorder="0" applyAlignment="0" applyProtection="0"/>
    <xf numFmtId="0" fontId="21" fillId="53" borderId="0" applyNumberFormat="0" applyBorder="0" applyAlignment="0" applyProtection="0"/>
    <xf numFmtId="0" fontId="21" fillId="54" borderId="0" applyNumberFormat="0" applyBorder="0" applyAlignment="0" applyProtection="0"/>
    <xf numFmtId="0" fontId="21" fillId="55" borderId="0" applyNumberFormat="0" applyBorder="0" applyAlignment="0" applyProtection="0"/>
    <xf numFmtId="0" fontId="21" fillId="56" borderId="0" applyNumberFormat="0" applyBorder="0" applyAlignment="0" applyProtection="0"/>
    <xf numFmtId="0" fontId="21" fillId="51" borderId="0" applyNumberFormat="0" applyBorder="0" applyAlignment="0" applyProtection="0"/>
    <xf numFmtId="0" fontId="21" fillId="52" borderId="0" applyNumberFormat="0" applyBorder="0" applyAlignment="0" applyProtection="0"/>
    <xf numFmtId="0" fontId="21" fillId="57" borderId="0" applyNumberFormat="0" applyBorder="0" applyAlignment="0" applyProtection="0"/>
    <xf numFmtId="0" fontId="26" fillId="41" borderId="0" applyNumberFormat="0" applyBorder="0" applyAlignment="0" applyProtection="0"/>
    <xf numFmtId="0" fontId="27" fillId="58" borderId="35" applyNumberFormat="0" applyAlignment="0" applyProtection="0"/>
    <xf numFmtId="0" fontId="29" fillId="59" borderId="36" applyNumberFormat="0" applyAlignment="0" applyProtection="0"/>
    <xf numFmtId="0" fontId="46" fillId="42" borderId="0" applyNumberFormat="0" applyBorder="0" applyAlignment="0" applyProtection="0"/>
    <xf numFmtId="0" fontId="36" fillId="0" borderId="8">
      <alignment horizontal="left"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53" fillId="45" borderId="35" applyNumberFormat="0" applyAlignment="0" applyProtection="0"/>
    <xf numFmtId="0" fontId="58" fillId="60" borderId="0" applyNumberFormat="0" applyBorder="0" applyAlignment="0" applyProtection="0"/>
    <xf numFmtId="0" fontId="5" fillId="61" borderId="46" applyNumberFormat="0" applyFont="0" applyAlignment="0" applyProtection="0"/>
    <xf numFmtId="0" fontId="65" fillId="58" borderId="47" applyNumberFormat="0" applyAlignment="0" applyProtection="0"/>
    <xf numFmtId="0" fontId="77" fillId="0" borderId="53" applyNumberFormat="0" applyFill="0" applyAlignment="0" applyProtection="0"/>
    <xf numFmtId="43" fontId="5" fillId="0" borderId="0" applyFont="0" applyFill="0" applyBorder="0" applyAlignment="0" applyProtection="0"/>
    <xf numFmtId="0" fontId="9" fillId="0" borderId="0"/>
    <xf numFmtId="0" fontId="27" fillId="58" borderId="35" applyNumberFormat="0" applyAlignment="0" applyProtection="0"/>
    <xf numFmtId="0" fontId="36" fillId="0" borderId="8">
      <alignment horizontal="left" vertical="center"/>
    </xf>
    <xf numFmtId="10" fontId="11" fillId="31" borderId="1" applyNumberFormat="0" applyBorder="0" applyAlignment="0" applyProtection="0"/>
    <xf numFmtId="0" fontId="53" fillId="45" borderId="35" applyNumberFormat="0" applyAlignment="0" applyProtection="0"/>
    <xf numFmtId="0" fontId="5" fillId="61" borderId="46" applyNumberFormat="0" applyFont="0" applyAlignment="0" applyProtection="0"/>
    <xf numFmtId="0" fontId="65" fillId="58" borderId="47" applyNumberFormat="0" applyAlignment="0" applyProtection="0"/>
    <xf numFmtId="0" fontId="77" fillId="0" borderId="53" applyNumberFormat="0" applyFill="0" applyAlignment="0" applyProtection="0"/>
    <xf numFmtId="0" fontId="9" fillId="0" borderId="0"/>
    <xf numFmtId="0" fontId="77" fillId="0" borderId="53" applyNumberFormat="0" applyFill="0" applyAlignment="0" applyProtection="0"/>
    <xf numFmtId="0" fontId="27" fillId="58" borderId="35" applyNumberFormat="0" applyAlignment="0" applyProtection="0"/>
    <xf numFmtId="0" fontId="65" fillId="58" borderId="47" applyNumberFormat="0" applyAlignment="0" applyProtection="0"/>
    <xf numFmtId="0" fontId="36" fillId="0" borderId="8">
      <alignment horizontal="left" vertical="center"/>
    </xf>
    <xf numFmtId="10" fontId="11" fillId="31" borderId="1" applyNumberFormat="0" applyBorder="0" applyAlignment="0" applyProtection="0"/>
    <xf numFmtId="0" fontId="53" fillId="45" borderId="35" applyNumberFormat="0" applyAlignment="0" applyProtection="0"/>
    <xf numFmtId="0" fontId="5" fillId="61" borderId="46" applyNumberFormat="0" applyFont="0" applyAlignment="0" applyProtection="0"/>
    <xf numFmtId="0" fontId="65" fillId="58" borderId="47" applyNumberFormat="0" applyAlignment="0" applyProtection="0"/>
    <xf numFmtId="0" fontId="77" fillId="0" borderId="53" applyNumberFormat="0" applyFill="0" applyAlignment="0" applyProtection="0"/>
    <xf numFmtId="0" fontId="9" fillId="0" borderId="0"/>
    <xf numFmtId="43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0" fontId="9" fillId="0" borderId="0"/>
    <xf numFmtId="37" fontId="18" fillId="0" borderId="0"/>
    <xf numFmtId="37" fontId="18" fillId="0" borderId="0"/>
    <xf numFmtId="37" fontId="18" fillId="0" borderId="0"/>
    <xf numFmtId="0" fontId="9" fillId="0" borderId="0"/>
    <xf numFmtId="37" fontId="9" fillId="4" borderId="0" applyFill="0"/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9" fillId="0" borderId="0"/>
    <xf numFmtId="0" fontId="9" fillId="0" borderId="0"/>
    <xf numFmtId="37" fontId="18" fillId="0" borderId="0"/>
    <xf numFmtId="37" fontId="9" fillId="4" borderId="0" applyFill="0"/>
    <xf numFmtId="37" fontId="18" fillId="0" borderId="0"/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9" fillId="0" borderId="0"/>
    <xf numFmtId="0" fontId="9" fillId="0" borderId="0"/>
    <xf numFmtId="0" fontId="9" fillId="0" borderId="0"/>
    <xf numFmtId="37" fontId="18" fillId="0" borderId="0"/>
    <xf numFmtId="37" fontId="18" fillId="0" borderId="0"/>
    <xf numFmtId="0" fontId="1" fillId="0" borderId="0"/>
    <xf numFmtId="43" fontId="1" fillId="0" borderId="0" applyFont="0" applyFill="0" applyBorder="0" applyAlignment="0" applyProtection="0"/>
    <xf numFmtId="170" fontId="80" fillId="0" borderId="0" applyFont="0" applyFill="0" applyBorder="0" applyAlignment="0" applyProtection="0"/>
    <xf numFmtId="43" fontId="1" fillId="0" borderId="0" applyFont="0" applyFill="0" applyBorder="0" applyAlignment="0" applyProtection="0"/>
    <xf numFmtId="7" fontId="80" fillId="0" borderId="0" applyFont="0" applyFill="0" applyBorder="0" applyAlignment="0" applyProtection="0"/>
    <xf numFmtId="0" fontId="27" fillId="58" borderId="54" applyNumberFormat="0" applyAlignment="0" applyProtection="0"/>
    <xf numFmtId="0" fontId="36" fillId="0" borderId="55">
      <alignment horizontal="left" vertical="center"/>
    </xf>
    <xf numFmtId="0" fontId="53" fillId="45" borderId="54" applyNumberFormat="0" applyAlignment="0" applyProtection="0"/>
    <xf numFmtId="0" fontId="5" fillId="61" borderId="56" applyNumberFormat="0" applyFont="0" applyAlignment="0" applyProtection="0"/>
    <xf numFmtId="0" fontId="65" fillId="58" borderId="57" applyNumberFormat="0" applyAlignment="0" applyProtection="0"/>
    <xf numFmtId="0" fontId="77" fillId="0" borderId="58" applyNumberFormat="0" applyFill="0" applyAlignment="0" applyProtection="0"/>
    <xf numFmtId="0" fontId="27" fillId="58" borderId="54" applyNumberFormat="0" applyAlignment="0" applyProtection="0"/>
    <xf numFmtId="0" fontId="36" fillId="0" borderId="55">
      <alignment horizontal="left" vertical="center"/>
    </xf>
    <xf numFmtId="10" fontId="11" fillId="31" borderId="59" applyNumberFormat="0" applyBorder="0" applyAlignment="0" applyProtection="0"/>
    <xf numFmtId="0" fontId="53" fillId="45" borderId="54" applyNumberFormat="0" applyAlignment="0" applyProtection="0"/>
    <xf numFmtId="0" fontId="5" fillId="61" borderId="56" applyNumberFormat="0" applyFont="0" applyAlignment="0" applyProtection="0"/>
    <xf numFmtId="0" fontId="65" fillId="58" borderId="57" applyNumberFormat="0" applyAlignment="0" applyProtection="0"/>
    <xf numFmtId="0" fontId="77" fillId="0" borderId="58" applyNumberFormat="0" applyFill="0" applyAlignment="0" applyProtection="0"/>
    <xf numFmtId="0" fontId="77" fillId="0" borderId="58" applyNumberFormat="0" applyFill="0" applyAlignment="0" applyProtection="0"/>
    <xf numFmtId="0" fontId="27" fillId="58" borderId="54" applyNumberFormat="0" applyAlignment="0" applyProtection="0"/>
    <xf numFmtId="0" fontId="65" fillId="58" borderId="57" applyNumberFormat="0" applyAlignment="0" applyProtection="0"/>
    <xf numFmtId="0" fontId="36" fillId="0" borderId="55">
      <alignment horizontal="left" vertical="center"/>
    </xf>
    <xf numFmtId="10" fontId="11" fillId="31" borderId="59" applyNumberFormat="0" applyBorder="0" applyAlignment="0" applyProtection="0"/>
    <xf numFmtId="0" fontId="53" fillId="45" borderId="54" applyNumberFormat="0" applyAlignment="0" applyProtection="0"/>
    <xf numFmtId="0" fontId="5" fillId="61" borderId="56" applyNumberFormat="0" applyFont="0" applyAlignment="0" applyProtection="0"/>
    <xf numFmtId="0" fontId="65" fillId="58" borderId="57" applyNumberFormat="0" applyAlignment="0" applyProtection="0"/>
    <xf numFmtId="0" fontId="77" fillId="0" borderId="58" applyNumberFormat="0" applyFill="0" applyAlignment="0" applyProtection="0"/>
  </cellStyleXfs>
  <cellXfs count="302">
    <xf numFmtId="37" fontId="0" fillId="0" borderId="0" xfId="0"/>
    <xf numFmtId="37" fontId="7" fillId="0" borderId="0" xfId="0" applyFont="1" applyBorder="1"/>
    <xf numFmtId="37" fontId="7" fillId="0" borderId="0" xfId="0" applyFont="1"/>
    <xf numFmtId="37" fontId="6" fillId="0" borderId="0" xfId="0" applyFont="1" applyFill="1" applyBorder="1"/>
    <xf numFmtId="37" fontId="8" fillId="0" borderId="0" xfId="0" applyNumberFormat="1" applyFont="1" applyFill="1" applyBorder="1" applyAlignment="1" applyProtection="1">
      <alignment horizontal="centerContinuous"/>
    </xf>
    <xf numFmtId="37" fontId="9" fillId="0" borderId="0" xfId="0" applyFont="1" applyBorder="1" applyAlignment="1">
      <alignment horizontal="centerContinuous"/>
    </xf>
    <xf numFmtId="37" fontId="9" fillId="0" borderId="0" xfId="0" applyFont="1" applyAlignment="1">
      <alignment horizontal="centerContinuous"/>
    </xf>
    <xf numFmtId="37" fontId="9" fillId="0" borderId="0" xfId="0" applyFont="1"/>
    <xf numFmtId="37" fontId="9" fillId="0" borderId="0" xfId="0" applyFont="1" applyBorder="1"/>
    <xf numFmtId="37" fontId="8" fillId="0" borderId="0" xfId="0" applyNumberFormat="1" applyFont="1" applyFill="1" applyBorder="1" applyAlignment="1" applyProtection="1">
      <alignment horizontal="center"/>
    </xf>
    <xf numFmtId="37" fontId="9" fillId="0" borderId="0" xfId="0" quotePrefix="1" applyNumberFormat="1" applyFont="1" applyBorder="1" applyAlignment="1" applyProtection="1">
      <alignment horizontal="left"/>
    </xf>
    <xf numFmtId="37" fontId="10" fillId="0" borderId="0" xfId="0" applyFont="1"/>
    <xf numFmtId="37" fontId="9" fillId="0" borderId="0" xfId="0" quotePrefix="1" applyNumberFormat="1" applyFont="1" applyBorder="1" applyAlignment="1" applyProtection="1">
      <alignment horizontal="center"/>
    </xf>
    <xf numFmtId="37" fontId="8" fillId="0" borderId="1" xfId="0" applyNumberFormat="1" applyFont="1" applyFill="1" applyBorder="1" applyProtection="1"/>
    <xf numFmtId="37" fontId="8" fillId="0" borderId="2" xfId="0" applyNumberFormat="1" applyFont="1" applyFill="1" applyBorder="1" applyAlignment="1" applyProtection="1"/>
    <xf numFmtId="37" fontId="8" fillId="0" borderId="2" xfId="0" applyNumberFormat="1" applyFont="1" applyFill="1" applyBorder="1" applyAlignment="1" applyProtection="1">
      <alignment horizontal="center"/>
    </xf>
    <xf numFmtId="37" fontId="8" fillId="0" borderId="3" xfId="0" applyNumberFormat="1" applyFont="1" applyFill="1" applyBorder="1" applyProtection="1"/>
    <xf numFmtId="37" fontId="8" fillId="0" borderId="4" xfId="0" applyNumberFormat="1" applyFont="1" applyFill="1" applyBorder="1" applyAlignment="1" applyProtection="1"/>
    <xf numFmtId="37" fontId="8" fillId="0" borderId="4" xfId="0" applyNumberFormat="1" applyFont="1" applyFill="1" applyBorder="1" applyAlignment="1" applyProtection="1">
      <alignment horizontal="center"/>
    </xf>
    <xf numFmtId="37" fontId="8" fillId="0" borderId="3" xfId="0" applyFont="1" applyFill="1" applyBorder="1"/>
    <xf numFmtId="37" fontId="8" fillId="0" borderId="4" xfId="0" applyFont="1" applyFill="1" applyBorder="1"/>
    <xf numFmtId="37" fontId="8" fillId="0" borderId="2" xfId="0" applyNumberFormat="1" applyFont="1" applyFill="1" applyBorder="1" applyProtection="1"/>
    <xf numFmtId="37" fontId="8" fillId="0" borderId="2" xfId="0" quotePrefix="1" applyNumberFormat="1" applyFont="1" applyFill="1" applyBorder="1" applyAlignment="1" applyProtection="1">
      <alignment horizontal="left"/>
    </xf>
    <xf numFmtId="37" fontId="8" fillId="0" borderId="1" xfId="0" applyNumberFormat="1" applyFont="1" applyFill="1" applyBorder="1" applyAlignment="1" applyProtection="1"/>
    <xf numFmtId="37" fontId="8" fillId="0" borderId="2" xfId="0" applyFont="1" applyFill="1" applyBorder="1"/>
    <xf numFmtId="37" fontId="8" fillId="0" borderId="4" xfId="0" applyFont="1" applyFill="1" applyBorder="1" applyAlignment="1">
      <alignment horizontal="center"/>
    </xf>
    <xf numFmtId="39" fontId="8" fillId="0" borderId="2" xfId="0" applyNumberFormat="1" applyFont="1" applyFill="1" applyBorder="1" applyAlignment="1" applyProtection="1"/>
    <xf numFmtId="37" fontId="9" fillId="0" borderId="2" xfId="0" applyFont="1" applyBorder="1"/>
    <xf numFmtId="37" fontId="9" fillId="0" borderId="4" xfId="0" applyFont="1" applyBorder="1"/>
    <xf numFmtId="37" fontId="8" fillId="0" borderId="0" xfId="0" quotePrefix="1" applyNumberFormat="1" applyFont="1" applyFill="1" applyBorder="1" applyAlignment="1" applyProtection="1">
      <alignment horizontal="left"/>
    </xf>
    <xf numFmtId="37" fontId="8" fillId="0" borderId="0" xfId="0" applyFont="1" applyFill="1" applyBorder="1"/>
    <xf numFmtId="37" fontId="8" fillId="0" borderId="0" xfId="0" quotePrefix="1" applyNumberFormat="1" applyFont="1" applyFill="1" applyBorder="1" applyAlignment="1" applyProtection="1">
      <alignment horizontal="center"/>
    </xf>
    <xf numFmtId="37" fontId="8" fillId="0" borderId="5" xfId="0" applyFont="1" applyFill="1" applyBorder="1"/>
    <xf numFmtId="37" fontId="8" fillId="0" borderId="6" xfId="0" quotePrefix="1" applyNumberFormat="1" applyFont="1" applyFill="1" applyBorder="1" applyAlignment="1" applyProtection="1">
      <alignment horizontal="centerContinuous"/>
    </xf>
    <xf numFmtId="37" fontId="8" fillId="0" borderId="7" xfId="0" applyFont="1" applyFill="1" applyBorder="1" applyAlignment="1">
      <alignment horizontal="centerContinuous"/>
    </xf>
    <xf numFmtId="37" fontId="8" fillId="0" borderId="2" xfId="0" applyNumberFormat="1" applyFont="1" applyFill="1" applyBorder="1" applyAlignment="1" applyProtection="1">
      <alignment horizontal="centerContinuous"/>
    </xf>
    <xf numFmtId="37" fontId="8" fillId="0" borderId="2" xfId="0" applyFont="1" applyFill="1" applyBorder="1" applyAlignment="1">
      <alignment horizontal="centerContinuous"/>
    </xf>
    <xf numFmtId="37" fontId="8" fillId="0" borderId="8" xfId="0" applyNumberFormat="1" applyFont="1" applyFill="1" applyBorder="1" applyAlignment="1" applyProtection="1">
      <alignment horizontal="centerContinuous"/>
    </xf>
    <xf numFmtId="37" fontId="8" fillId="0" borderId="8" xfId="0" applyFont="1" applyFill="1" applyBorder="1"/>
    <xf numFmtId="37" fontId="8" fillId="0" borderId="1" xfId="0" applyNumberFormat="1" applyFont="1" applyFill="1" applyBorder="1" applyAlignment="1" applyProtection="1">
      <alignment horizontal="centerContinuous"/>
    </xf>
    <xf numFmtId="37" fontId="8" fillId="0" borderId="9" xfId="0" applyNumberFormat="1" applyFont="1" applyFill="1" applyBorder="1" applyProtection="1"/>
    <xf numFmtId="37" fontId="8" fillId="0" borderId="10" xfId="0" applyNumberFormat="1" applyFont="1" applyFill="1" applyBorder="1" applyAlignment="1" applyProtection="1"/>
    <xf numFmtId="37" fontId="8" fillId="0" borderId="11" xfId="0" applyFont="1" applyFill="1" applyBorder="1"/>
    <xf numFmtId="37" fontId="8" fillId="0" borderId="6" xfId="0" applyNumberFormat="1" applyFont="1" applyFill="1" applyBorder="1" applyAlignment="1" applyProtection="1">
      <alignment horizontal="centerContinuous"/>
    </xf>
    <xf numFmtId="37" fontId="8" fillId="0" borderId="4" xfId="0" applyFont="1" applyFill="1" applyBorder="1" applyAlignment="1">
      <alignment horizontal="centerContinuous"/>
    </xf>
    <xf numFmtId="37" fontId="8" fillId="0" borderId="0" xfId="0" applyNumberFormat="1" applyFont="1" applyFill="1" applyBorder="1" applyAlignment="1" applyProtection="1"/>
    <xf numFmtId="37" fontId="8" fillId="0" borderId="6" xfId="0" applyFont="1" applyFill="1" applyBorder="1" applyAlignment="1">
      <alignment horizontal="center"/>
    </xf>
    <xf numFmtId="37" fontId="8" fillId="0" borderId="7" xfId="0" applyFont="1" applyFill="1" applyBorder="1" applyAlignment="1">
      <alignment horizontal="center"/>
    </xf>
    <xf numFmtId="37" fontId="8" fillId="0" borderId="2" xfId="0" quotePrefix="1" applyNumberFormat="1" applyFont="1" applyFill="1" applyBorder="1" applyAlignment="1" applyProtection="1"/>
    <xf numFmtId="37" fontId="8" fillId="0" borderId="8" xfId="0" applyNumberFormat="1" applyFont="1" applyFill="1" applyBorder="1" applyAlignment="1" applyProtection="1"/>
    <xf numFmtId="37" fontId="8" fillId="0" borderId="12" xfId="0" applyFont="1" applyFill="1" applyBorder="1"/>
    <xf numFmtId="37" fontId="8" fillId="0" borderId="10" xfId="0" applyFont="1" applyFill="1" applyBorder="1"/>
    <xf numFmtId="37" fontId="8" fillId="0" borderId="7" xfId="0" applyFont="1" applyFill="1" applyBorder="1"/>
    <xf numFmtId="37" fontId="8" fillId="0" borderId="9" xfId="0" applyFont="1" applyFill="1" applyBorder="1"/>
    <xf numFmtId="37" fontId="8" fillId="0" borderId="10" xfId="0" applyFont="1" applyFill="1" applyBorder="1" applyAlignment="1">
      <alignment horizontal="center"/>
    </xf>
    <xf numFmtId="164" fontId="8" fillId="0" borderId="2" xfId="0" applyNumberFormat="1" applyFont="1" applyFill="1" applyBorder="1" applyProtection="1"/>
    <xf numFmtId="37" fontId="8" fillId="0" borderId="2" xfId="0" applyFont="1" applyFill="1" applyBorder="1" applyAlignment="1">
      <alignment horizontal="center"/>
    </xf>
    <xf numFmtId="37" fontId="8" fillId="0" borderId="13" xfId="0" applyNumberFormat="1" applyFont="1" applyFill="1" applyBorder="1" applyProtection="1"/>
    <xf numFmtId="37" fontId="8" fillId="0" borderId="0" xfId="0" applyFont="1" applyFill="1" applyBorder="1" applyAlignment="1">
      <alignment horizontal="center"/>
    </xf>
    <xf numFmtId="164" fontId="8" fillId="0" borderId="2" xfId="0" applyNumberFormat="1" applyFont="1" applyFill="1" applyBorder="1" applyAlignment="1" applyProtection="1">
      <alignment horizontal="right"/>
    </xf>
    <xf numFmtId="37" fontId="8" fillId="0" borderId="2" xfId="0" applyFont="1" applyFill="1" applyBorder="1" applyAlignment="1"/>
    <xf numFmtId="164" fontId="8" fillId="0" borderId="1" xfId="0" applyNumberFormat="1" applyFont="1" applyFill="1" applyBorder="1" applyProtection="1"/>
    <xf numFmtId="164" fontId="8" fillId="0" borderId="1" xfId="0" applyNumberFormat="1" applyFont="1" applyFill="1" applyBorder="1" applyAlignment="1" applyProtection="1"/>
    <xf numFmtId="164" fontId="8" fillId="0" borderId="2" xfId="0" quotePrefix="1" applyNumberFormat="1" applyFont="1" applyFill="1" applyBorder="1" applyAlignment="1" applyProtection="1">
      <alignment horizontal="left"/>
    </xf>
    <xf numFmtId="37" fontId="8" fillId="0" borderId="9" xfId="0" applyNumberFormat="1" applyFont="1" applyFill="1" applyBorder="1" applyAlignment="1" applyProtection="1"/>
    <xf numFmtId="37" fontId="8" fillId="0" borderId="12" xfId="0" quotePrefix="1" applyNumberFormat="1" applyFont="1" applyFill="1" applyBorder="1" applyAlignment="1" applyProtection="1">
      <alignment horizontal="left"/>
    </xf>
    <xf numFmtId="37" fontId="8" fillId="0" borderId="14" xfId="0" applyFont="1" applyFill="1" applyBorder="1" applyAlignment="1">
      <alignment horizontal="center"/>
    </xf>
    <xf numFmtId="37" fontId="8" fillId="0" borderId="8" xfId="0" applyFont="1" applyFill="1" applyBorder="1" applyAlignment="1">
      <alignment horizontal="center"/>
    </xf>
    <xf numFmtId="37" fontId="8" fillId="0" borderId="14" xfId="0" applyFont="1" applyFill="1" applyBorder="1"/>
    <xf numFmtId="37" fontId="9" fillId="0" borderId="14" xfId="0" applyFont="1" applyBorder="1"/>
    <xf numFmtId="37" fontId="9" fillId="0" borderId="8" xfId="0" applyFont="1" applyBorder="1"/>
    <xf numFmtId="37" fontId="8" fillId="0" borderId="8" xfId="0" applyFont="1" applyFill="1" applyBorder="1" applyAlignment="1">
      <alignment horizontal="centerContinuous"/>
    </xf>
    <xf numFmtId="37" fontId="8" fillId="0" borderId="7" xfId="0" applyNumberFormat="1" applyFont="1" applyFill="1" applyBorder="1" applyAlignment="1" applyProtection="1">
      <alignment horizontal="center"/>
    </xf>
    <xf numFmtId="37" fontId="8" fillId="0" borderId="13" xfId="0" applyFont="1" applyFill="1" applyBorder="1"/>
    <xf numFmtId="37" fontId="9" fillId="0" borderId="13" xfId="0" applyFont="1" applyBorder="1"/>
    <xf numFmtId="37" fontId="8" fillId="0" borderId="3" xfId="0" applyFont="1" applyFill="1" applyBorder="1" applyAlignment="1">
      <alignment horizontal="centerContinuous"/>
    </xf>
    <xf numFmtId="37" fontId="9" fillId="0" borderId="0" xfId="0" applyFont="1" applyBorder="1" applyAlignment="1">
      <alignment horizontal="center"/>
    </xf>
    <xf numFmtId="37" fontId="9" fillId="0" borderId="0" xfId="0" applyFont="1" applyBorder="1" applyAlignment="1"/>
    <xf numFmtId="37" fontId="9" fillId="0" borderId="0" xfId="0" applyFont="1" applyAlignment="1"/>
    <xf numFmtId="37" fontId="9" fillId="0" borderId="0" xfId="0" quotePrefix="1" applyNumberFormat="1" applyFont="1" applyBorder="1" applyAlignment="1" applyProtection="1"/>
    <xf numFmtId="37" fontId="10" fillId="0" borderId="0" xfId="0" applyFont="1" applyAlignment="1"/>
    <xf numFmtId="37" fontId="8" fillId="0" borderId="3" xfId="0" applyNumberFormat="1" applyFont="1" applyFill="1" applyBorder="1" applyAlignment="1" applyProtection="1"/>
    <xf numFmtId="37" fontId="8" fillId="0" borderId="3" xfId="0" applyFont="1" applyFill="1" applyBorder="1" applyAlignment="1"/>
    <xf numFmtId="37" fontId="8" fillId="0" borderId="4" xfId="0" applyFont="1" applyFill="1" applyBorder="1" applyAlignment="1"/>
    <xf numFmtId="4" fontId="8" fillId="0" borderId="2" xfId="0" applyNumberFormat="1" applyFont="1" applyFill="1" applyBorder="1" applyAlignment="1" applyProtection="1"/>
    <xf numFmtId="37" fontId="9" fillId="0" borderId="10" xfId="0" applyFont="1" applyBorder="1" applyAlignment="1"/>
    <xf numFmtId="3" fontId="8" fillId="0" borderId="2" xfId="0" applyNumberFormat="1" applyFont="1" applyFill="1" applyBorder="1" applyAlignment="1" applyProtection="1"/>
    <xf numFmtId="2" fontId="8" fillId="0" borderId="2" xfId="0" applyNumberFormat="1" applyFont="1" applyFill="1" applyBorder="1" applyAlignment="1" applyProtection="1"/>
    <xf numFmtId="37" fontId="8" fillId="0" borderId="4" xfId="0" quotePrefix="1" applyNumberFormat="1" applyFont="1" applyFill="1" applyBorder="1" applyAlignment="1" applyProtection="1">
      <alignment horizontal="center"/>
    </xf>
    <xf numFmtId="37" fontId="8" fillId="0" borderId="2" xfId="0" quotePrefix="1" applyNumberFormat="1" applyFont="1" applyFill="1" applyBorder="1" applyAlignment="1" applyProtection="1">
      <alignment horizontal="center"/>
    </xf>
    <xf numFmtId="37" fontId="9" fillId="0" borderId="2" xfId="0" applyFont="1" applyBorder="1" applyAlignment="1">
      <alignment horizontal="center"/>
    </xf>
    <xf numFmtId="37" fontId="9" fillId="0" borderId="4" xfId="0" applyFont="1" applyBorder="1" applyAlignment="1">
      <alignment horizontal="center"/>
    </xf>
    <xf numFmtId="37" fontId="8" fillId="2" borderId="2" xfId="0" applyNumberFormat="1" applyFont="1" applyFill="1" applyBorder="1" applyProtection="1"/>
    <xf numFmtId="37" fontId="8" fillId="2" borderId="2" xfId="0" applyNumberFormat="1" applyFont="1" applyFill="1" applyBorder="1" applyAlignment="1" applyProtection="1"/>
    <xf numFmtId="37" fontId="8" fillId="0" borderId="0" xfId="0" applyNumberFormat="1" applyFont="1" applyFill="1" applyBorder="1" applyAlignment="1" applyProtection="1">
      <alignment horizontal="left"/>
    </xf>
    <xf numFmtId="37" fontId="9" fillId="0" borderId="7" xfId="0" applyFont="1" applyBorder="1" applyAlignment="1">
      <alignment horizontal="centerContinuous"/>
    </xf>
    <xf numFmtId="37" fontId="8" fillId="0" borderId="9" xfId="0" quotePrefix="1" applyNumberFormat="1" applyFont="1" applyFill="1" applyBorder="1" applyAlignment="1" applyProtection="1"/>
    <xf numFmtId="37" fontId="8" fillId="0" borderId="8" xfId="0" quotePrefix="1" applyNumberFormat="1" applyFont="1" applyFill="1" applyBorder="1" applyAlignment="1" applyProtection="1">
      <alignment horizontal="left"/>
    </xf>
    <xf numFmtId="37" fontId="8" fillId="0" borderId="4" xfId="0" applyNumberFormat="1" applyFont="1" applyFill="1" applyBorder="1" applyProtection="1"/>
    <xf numFmtId="37" fontId="9" fillId="0" borderId="1" xfId="0" applyFont="1" applyBorder="1"/>
    <xf numFmtId="37" fontId="9" fillId="0" borderId="8" xfId="0" applyFont="1" applyBorder="1" applyAlignment="1">
      <alignment horizontal="centerContinuous"/>
    </xf>
    <xf numFmtId="37" fontId="9" fillId="0" borderId="2" xfId="0" applyFont="1" applyBorder="1" applyAlignment="1">
      <alignment horizontal="centerContinuous"/>
    </xf>
    <xf numFmtId="37" fontId="8" fillId="0" borderId="11" xfId="0" applyNumberFormat="1" applyFont="1" applyFill="1" applyBorder="1" applyProtection="1"/>
    <xf numFmtId="37" fontId="8" fillId="0" borderId="6" xfId="0" applyFont="1" applyFill="1" applyBorder="1" applyAlignment="1">
      <alignment horizontal="centerContinuous"/>
    </xf>
    <xf numFmtId="37" fontId="8" fillId="0" borderId="1" xfId="0" applyFont="1" applyFill="1" applyBorder="1" applyAlignment="1">
      <alignment horizontal="centerContinuous"/>
    </xf>
    <xf numFmtId="37" fontId="9" fillId="0" borderId="0" xfId="0" applyNumberFormat="1" applyFont="1" applyBorder="1" applyProtection="1"/>
    <xf numFmtId="37" fontId="9" fillId="0" borderId="0" xfId="0" applyNumberFormat="1" applyFont="1" applyBorder="1" applyAlignment="1" applyProtection="1">
      <alignment horizontal="center"/>
    </xf>
    <xf numFmtId="37" fontId="8" fillId="0" borderId="5" xfId="0" applyNumberFormat="1" applyFont="1" applyFill="1" applyBorder="1" applyAlignment="1" applyProtection="1">
      <alignment horizontal="centerContinuous"/>
    </xf>
    <xf numFmtId="37" fontId="9" fillId="0" borderId="6" xfId="0" applyFont="1" applyBorder="1" applyAlignment="1">
      <alignment horizontal="centerContinuous"/>
    </xf>
    <xf numFmtId="37" fontId="8" fillId="0" borderId="2" xfId="0" quotePrefix="1" applyNumberFormat="1" applyFont="1" applyFill="1" applyBorder="1" applyAlignment="1" applyProtection="1">
      <alignment horizontal="centerContinuous"/>
    </xf>
    <xf numFmtId="37" fontId="8" fillId="0" borderId="3" xfId="0" applyNumberFormat="1" applyFont="1" applyFill="1" applyBorder="1" applyAlignment="1" applyProtection="1">
      <alignment horizontal="center"/>
    </xf>
    <xf numFmtId="37" fontId="8" fillId="0" borderId="1" xfId="0" applyNumberFormat="1" applyFont="1" applyFill="1" applyBorder="1" applyAlignment="1" applyProtection="1">
      <alignment horizontal="center"/>
    </xf>
    <xf numFmtId="37" fontId="8" fillId="0" borderId="13" xfId="0" applyNumberFormat="1" applyFont="1" applyFill="1" applyBorder="1" applyAlignment="1" applyProtection="1">
      <alignment horizontal="center"/>
    </xf>
    <xf numFmtId="37" fontId="8" fillId="0" borderId="0" xfId="0" quotePrefix="1" applyNumberFormat="1" applyFont="1" applyFill="1" applyBorder="1" applyAlignment="1" applyProtection="1"/>
    <xf numFmtId="37" fontId="8" fillId="0" borderId="4" xfId="0" quotePrefix="1" applyNumberFormat="1" applyFont="1" applyFill="1" applyBorder="1" applyAlignment="1" applyProtection="1"/>
    <xf numFmtId="37" fontId="8" fillId="0" borderId="13" xfId="0" applyNumberFormat="1" applyFont="1" applyFill="1" applyBorder="1" applyAlignment="1" applyProtection="1">
      <alignment horizontal="centerContinuous"/>
    </xf>
    <xf numFmtId="37" fontId="9" fillId="0" borderId="4" xfId="0" applyFont="1" applyBorder="1" applyAlignment="1">
      <alignment horizontal="centerContinuous"/>
    </xf>
    <xf numFmtId="37" fontId="8" fillId="0" borderId="7" xfId="0" applyNumberFormat="1" applyFont="1" applyFill="1" applyBorder="1" applyAlignment="1" applyProtection="1">
      <alignment horizontal="centerContinuous"/>
    </xf>
    <xf numFmtId="37" fontId="8" fillId="0" borderId="14" xfId="0" applyNumberFormat="1" applyFont="1" applyFill="1" applyBorder="1" applyAlignment="1" applyProtection="1">
      <alignment horizontal="left"/>
    </xf>
    <xf numFmtId="37" fontId="9" fillId="0" borderId="12" xfId="0" applyFont="1" applyBorder="1"/>
    <xf numFmtId="37" fontId="9" fillId="0" borderId="6" xfId="0" applyFont="1" applyBorder="1"/>
    <xf numFmtId="37" fontId="9" fillId="0" borderId="7" xfId="0" applyFont="1" applyBorder="1"/>
    <xf numFmtId="37" fontId="9" fillId="0" borderId="15" xfId="0" applyFont="1" applyBorder="1"/>
    <xf numFmtId="37" fontId="9" fillId="0" borderId="12" xfId="0" quotePrefix="1" applyNumberFormat="1" applyFont="1" applyBorder="1" applyAlignment="1" applyProtection="1"/>
    <xf numFmtId="37" fontId="9" fillId="0" borderId="12" xfId="0" quotePrefix="1" applyNumberFormat="1" applyFont="1" applyBorder="1" applyAlignment="1" applyProtection="1">
      <alignment horizontal="left"/>
    </xf>
    <xf numFmtId="37" fontId="9" fillId="0" borderId="12" xfId="0" applyNumberFormat="1" applyFont="1" applyBorder="1" applyAlignment="1" applyProtection="1"/>
    <xf numFmtId="37" fontId="9" fillId="0" borderId="10" xfId="0" applyFont="1" applyBorder="1"/>
    <xf numFmtId="37" fontId="8" fillId="0" borderId="8" xfId="0" applyNumberFormat="1" applyFont="1" applyFill="1" applyBorder="1" applyProtection="1"/>
    <xf numFmtId="37" fontId="8" fillId="0" borderId="14" xfId="0" applyFont="1" applyFill="1" applyBorder="1" applyAlignment="1">
      <alignment horizontal="centerContinuous"/>
    </xf>
    <xf numFmtId="37" fontId="8" fillId="0" borderId="12" xfId="0" applyNumberFormat="1" applyFont="1" applyFill="1" applyBorder="1" applyAlignment="1" applyProtection="1"/>
    <xf numFmtId="37" fontId="8" fillId="0" borderId="1" xfId="0" applyFont="1" applyFill="1" applyBorder="1"/>
    <xf numFmtId="37" fontId="9" fillId="0" borderId="3" xfId="0" applyNumberFormat="1" applyFont="1" applyBorder="1" applyProtection="1"/>
    <xf numFmtId="37" fontId="9" fillId="2" borderId="0" xfId="0" applyFont="1" applyFill="1" applyBorder="1"/>
    <xf numFmtId="37" fontId="9" fillId="2" borderId="4" xfId="0" applyFont="1" applyFill="1" applyBorder="1"/>
    <xf numFmtId="37" fontId="9" fillId="0" borderId="9" xfId="0" applyFont="1" applyBorder="1"/>
    <xf numFmtId="37" fontId="8" fillId="0" borderId="12" xfId="0" applyNumberFormat="1" applyFont="1" applyFill="1" applyBorder="1" applyAlignment="1" applyProtection="1">
      <alignment horizontal="left"/>
    </xf>
    <xf numFmtId="37" fontId="8" fillId="0" borderId="10" xfId="0" applyNumberFormat="1" applyFont="1" applyFill="1" applyBorder="1" applyAlignment="1" applyProtection="1">
      <alignment horizontal="right"/>
    </xf>
    <xf numFmtId="37" fontId="9" fillId="0" borderId="10" xfId="0" applyNumberFormat="1" applyFont="1" applyBorder="1" applyProtection="1"/>
    <xf numFmtId="37" fontId="9" fillId="2" borderId="12" xfId="0" applyFont="1" applyFill="1" applyBorder="1"/>
    <xf numFmtId="37" fontId="9" fillId="2" borderId="10" xfId="0" applyFont="1" applyFill="1" applyBorder="1"/>
    <xf numFmtId="37" fontId="8" fillId="0" borderId="1" xfId="0" applyFont="1" applyFill="1" applyBorder="1" applyAlignment="1"/>
    <xf numFmtId="37" fontId="9" fillId="0" borderId="16" xfId="0" applyFont="1" applyBorder="1"/>
    <xf numFmtId="37" fontId="9" fillId="0" borderId="17" xfId="0" applyFont="1" applyBorder="1"/>
    <xf numFmtId="37" fontId="9" fillId="0" borderId="18" xfId="0" applyFont="1" applyBorder="1"/>
    <xf numFmtId="37" fontId="9" fillId="0" borderId="19" xfId="0" applyFont="1" applyBorder="1"/>
    <xf numFmtId="37" fontId="9" fillId="0" borderId="20" xfId="0" applyFont="1" applyBorder="1"/>
    <xf numFmtId="37" fontId="9" fillId="0" borderId="21" xfId="0" applyFont="1" applyBorder="1"/>
    <xf numFmtId="37" fontId="9" fillId="0" borderId="22" xfId="0" applyFont="1" applyBorder="1"/>
    <xf numFmtId="37" fontId="9" fillId="0" borderId="23" xfId="0" applyFont="1" applyBorder="1"/>
    <xf numFmtId="37" fontId="9" fillId="0" borderId="17" xfId="0" applyFont="1" applyBorder="1" applyAlignment="1">
      <alignment horizontal="center"/>
    </xf>
    <xf numFmtId="37" fontId="9" fillId="0" borderId="17" xfId="0" applyFont="1" applyBorder="1" applyAlignment="1">
      <alignment horizontal="right"/>
    </xf>
    <xf numFmtId="37" fontId="9" fillId="0" borderId="0" xfId="0" applyFont="1" applyBorder="1" applyAlignment="1">
      <alignment horizontal="right"/>
    </xf>
    <xf numFmtId="37" fontId="9" fillId="0" borderId="24" xfId="0" applyFont="1" applyBorder="1"/>
    <xf numFmtId="37" fontId="9" fillId="0" borderId="8" xfId="0" applyFont="1" applyBorder="1" applyAlignment="1">
      <alignment horizontal="center"/>
    </xf>
    <xf numFmtId="37" fontId="9" fillId="0" borderId="25" xfId="0" applyFont="1" applyBorder="1"/>
    <xf numFmtId="37" fontId="9" fillId="0" borderId="26" xfId="0" applyFont="1" applyBorder="1"/>
    <xf numFmtId="37" fontId="9" fillId="0" borderId="27" xfId="0" applyFont="1" applyBorder="1"/>
    <xf numFmtId="37" fontId="9" fillId="0" borderId="28" xfId="0" quotePrefix="1" applyFont="1" applyBorder="1" applyAlignment="1">
      <alignment horizontal="left"/>
    </xf>
    <xf numFmtId="37" fontId="9" fillId="0" borderId="29" xfId="0" applyFont="1" applyBorder="1"/>
    <xf numFmtId="37" fontId="9" fillId="0" borderId="28" xfId="0" applyFont="1" applyBorder="1" applyAlignment="1">
      <alignment horizontal="center"/>
    </xf>
    <xf numFmtId="37" fontId="9" fillId="0" borderId="30" xfId="0" applyFont="1" applyBorder="1"/>
    <xf numFmtId="37" fontId="9" fillId="0" borderId="31" xfId="0" applyFont="1" applyBorder="1"/>
    <xf numFmtId="37" fontId="9" fillId="0" borderId="31" xfId="0" applyFont="1" applyBorder="1" applyAlignment="1">
      <alignment horizontal="center"/>
    </xf>
    <xf numFmtId="37" fontId="9" fillId="0" borderId="32" xfId="0" applyFont="1" applyBorder="1"/>
    <xf numFmtId="37" fontId="12" fillId="0" borderId="0" xfId="0" applyFont="1"/>
    <xf numFmtId="37" fontId="10" fillId="0" borderId="0" xfId="0" quotePrefix="1" applyFont="1" applyAlignment="1">
      <alignment horizontal="right"/>
    </xf>
    <xf numFmtId="37" fontId="11" fillId="0" borderId="0" xfId="0" quotePrefix="1" applyFont="1" applyAlignment="1">
      <alignment horizontal="right"/>
    </xf>
    <xf numFmtId="37" fontId="9" fillId="0" borderId="0" xfId="0" quotePrefix="1" applyFont="1" applyBorder="1" applyAlignment="1">
      <alignment horizontal="right"/>
    </xf>
    <xf numFmtId="37" fontId="8" fillId="0" borderId="0" xfId="0" quotePrefix="1" applyNumberFormat="1" applyFont="1" applyFill="1" applyBorder="1" applyAlignment="1" applyProtection="1">
      <alignment horizontal="right"/>
    </xf>
    <xf numFmtId="37" fontId="9" fillId="0" borderId="0" xfId="0" quotePrefix="1" applyFont="1" applyAlignment="1">
      <alignment horizontal="right"/>
    </xf>
    <xf numFmtId="37" fontId="7" fillId="3" borderId="0" xfId="0" applyFont="1" applyFill="1" applyAlignment="1" applyProtection="1">
      <alignment horizontal="center"/>
    </xf>
    <xf numFmtId="37" fontId="7" fillId="3" borderId="0" xfId="0" quotePrefix="1" applyFont="1" applyFill="1" applyAlignment="1" applyProtection="1">
      <alignment horizontal="left"/>
    </xf>
    <xf numFmtId="37" fontId="7" fillId="3" borderId="0" xfId="0" applyFont="1" applyFill="1" applyAlignment="1" applyProtection="1">
      <alignment horizontal="right"/>
    </xf>
    <xf numFmtId="37" fontId="7" fillId="3" borderId="0" xfId="0" applyFont="1" applyFill="1" applyAlignment="1" applyProtection="1"/>
    <xf numFmtId="37" fontId="13" fillId="4" borderId="1" xfId="0" applyFont="1" applyFill="1" applyBorder="1" applyProtection="1">
      <protection locked="0"/>
    </xf>
    <xf numFmtId="37" fontId="7" fillId="3" borderId="0" xfId="0" applyFont="1" applyFill="1" applyProtection="1"/>
    <xf numFmtId="37" fontId="13" fillId="3" borderId="0" xfId="0" applyFont="1" applyFill="1" applyAlignment="1" applyProtection="1">
      <alignment horizontal="center"/>
    </xf>
    <xf numFmtId="37" fontId="7" fillId="3" borderId="0" xfId="0" quotePrefix="1" applyFont="1" applyFill="1" applyAlignment="1" applyProtection="1"/>
    <xf numFmtId="37" fontId="13" fillId="3" borderId="0" xfId="0" applyFont="1" applyFill="1" applyProtection="1"/>
    <xf numFmtId="37" fontId="7" fillId="0" borderId="0" xfId="0" applyFont="1" applyAlignment="1" applyProtection="1"/>
    <xf numFmtId="37" fontId="7" fillId="0" borderId="0" xfId="0" applyFont="1" applyProtection="1"/>
    <xf numFmtId="37" fontId="7" fillId="0" borderId="0" xfId="0" applyFont="1" applyAlignment="1" applyProtection="1">
      <alignment horizontal="center"/>
    </xf>
    <xf numFmtId="38" fontId="7" fillId="3" borderId="0" xfId="0" applyNumberFormat="1" applyFont="1" applyFill="1" applyAlignment="1" applyProtection="1">
      <alignment horizontal="center"/>
    </xf>
    <xf numFmtId="37" fontId="13" fillId="0" borderId="1" xfId="0" applyNumberFormat="1" applyFont="1" applyBorder="1" applyAlignment="1" applyProtection="1">
      <protection locked="0"/>
    </xf>
    <xf numFmtId="37" fontId="13" fillId="0" borderId="1" xfId="0" quotePrefix="1" applyNumberFormat="1" applyFont="1" applyBorder="1" applyProtection="1">
      <protection locked="0"/>
    </xf>
    <xf numFmtId="37" fontId="13" fillId="0" borderId="1" xfId="1" quotePrefix="1" applyNumberFormat="1" applyFont="1" applyBorder="1" applyProtection="1">
      <protection locked="0"/>
    </xf>
    <xf numFmtId="39" fontId="13" fillId="0" borderId="1" xfId="3" quotePrefix="1" applyNumberFormat="1" applyFont="1" applyBorder="1" applyProtection="1">
      <protection locked="0"/>
    </xf>
    <xf numFmtId="39" fontId="13" fillId="0" borderId="1" xfId="0" quotePrefix="1" applyNumberFormat="1" applyFont="1" applyBorder="1" applyProtection="1">
      <protection locked="0"/>
    </xf>
    <xf numFmtId="37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7" fillId="3" borderId="0" xfId="0" applyNumberFormat="1" applyFont="1" applyFill="1" applyAlignment="1" applyProtection="1">
      <alignment horizontal="right"/>
    </xf>
    <xf numFmtId="38" fontId="7" fillId="3" borderId="0" xfId="0" applyNumberFormat="1" applyFont="1" applyFill="1" applyProtection="1"/>
    <xf numFmtId="38" fontId="13" fillId="3" borderId="0" xfId="0" applyNumberFormat="1" applyFont="1" applyFill="1" applyAlignment="1" applyProtection="1">
      <alignment horizontal="center"/>
    </xf>
    <xf numFmtId="38" fontId="13" fillId="3" borderId="0" xfId="0" applyNumberFormat="1" applyFont="1" applyFill="1" applyProtection="1"/>
    <xf numFmtId="37" fontId="7" fillId="0" borderId="0" xfId="0" applyFont="1" applyFill="1" applyAlignment="1" applyProtection="1"/>
    <xf numFmtId="37" fontId="7" fillId="3" borderId="0" xfId="0" applyNumberFormat="1" applyFont="1" applyFill="1" applyProtection="1"/>
    <xf numFmtId="164" fontId="7" fillId="0" borderId="0" xfId="0" applyNumberFormat="1" applyFont="1" applyProtection="1"/>
    <xf numFmtId="39" fontId="7" fillId="0" borderId="0" xfId="0" applyNumberFormat="1" applyFont="1" applyProtection="1"/>
    <xf numFmtId="37" fontId="7" fillId="0" borderId="0" xfId="0" applyFont="1" applyAlignment="1" applyProtection="1">
      <alignment horizontal="left"/>
    </xf>
    <xf numFmtId="37" fontId="7" fillId="0" borderId="0" xfId="0" quotePrefix="1" applyFont="1" applyAlignment="1" applyProtection="1">
      <alignment horizontal="left"/>
    </xf>
    <xf numFmtId="164" fontId="7" fillId="0" borderId="0" xfId="0" applyNumberFormat="1" applyFont="1" applyAlignment="1" applyProtection="1">
      <alignment horizontal="left"/>
    </xf>
    <xf numFmtId="37" fontId="7" fillId="2" borderId="0" xfId="0" applyFont="1" applyFill="1" applyAlignment="1" applyProtection="1">
      <alignment horizontal="centerContinuous"/>
    </xf>
    <xf numFmtId="37" fontId="7" fillId="2" borderId="0" xfId="0" applyFont="1" applyFill="1" applyAlignment="1" applyProtection="1">
      <alignment horizontal="left"/>
    </xf>
    <xf numFmtId="37" fontId="7" fillId="2" borderId="0" xfId="0" applyFont="1" applyFill="1" applyAlignment="1" applyProtection="1">
      <alignment horizontal="center"/>
    </xf>
    <xf numFmtId="38" fontId="13" fillId="4" borderId="2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7" fontId="7" fillId="0" borderId="0" xfId="0" quotePrefix="1" applyFont="1" applyAlignment="1" applyProtection="1">
      <alignment horizontal="fill"/>
    </xf>
    <xf numFmtId="37" fontId="7" fillId="3" borderId="0" xfId="0" quotePrefix="1" applyFont="1" applyFill="1" applyAlignment="1" applyProtection="1">
      <alignment horizontal="centerContinuous"/>
    </xf>
    <xf numFmtId="37" fontId="7" fillId="3" borderId="0" xfId="0" applyFont="1" applyFill="1" applyAlignment="1" applyProtection="1">
      <alignment horizontal="centerContinuous"/>
    </xf>
    <xf numFmtId="37" fontId="7" fillId="2" borderId="0" xfId="0" applyFont="1" applyFill="1" applyAlignment="1" applyProtection="1"/>
    <xf numFmtId="37" fontId="8" fillId="5" borderId="2" xfId="0" applyFont="1" applyFill="1" applyBorder="1" applyAlignment="1"/>
    <xf numFmtId="37" fontId="8" fillId="6" borderId="2" xfId="0" applyFont="1" applyFill="1" applyBorder="1" applyAlignment="1"/>
    <xf numFmtId="37" fontId="8" fillId="6" borderId="2" xfId="0" applyFont="1" applyFill="1" applyBorder="1" applyAlignment="1">
      <alignment horizontal="center"/>
    </xf>
    <xf numFmtId="37" fontId="8" fillId="6" borderId="2" xfId="0" quotePrefix="1" applyNumberFormat="1" applyFont="1" applyFill="1" applyBorder="1" applyAlignment="1" applyProtection="1">
      <alignment horizontal="center"/>
    </xf>
    <xf numFmtId="37" fontId="8" fillId="6" borderId="2" xfId="0" applyNumberFormat="1" applyFont="1" applyFill="1" applyBorder="1" applyAlignment="1" applyProtection="1"/>
    <xf numFmtId="37" fontId="8" fillId="6" borderId="2" xfId="0" quotePrefix="1" applyFont="1" applyFill="1" applyBorder="1" applyAlignment="1"/>
    <xf numFmtId="39" fontId="8" fillId="6" borderId="2" xfId="0" quotePrefix="1" applyNumberFormat="1" applyFont="1" applyFill="1" applyBorder="1" applyAlignment="1" applyProtection="1">
      <alignment horizontal="center"/>
    </xf>
    <xf numFmtId="39" fontId="8" fillId="6" borderId="2" xfId="0" applyNumberFormat="1" applyFont="1" applyFill="1" applyBorder="1" applyAlignment="1" applyProtection="1"/>
    <xf numFmtId="3" fontId="8" fillId="6" borderId="2" xfId="0" applyNumberFormat="1" applyFont="1" applyFill="1" applyBorder="1" applyAlignment="1" applyProtection="1"/>
    <xf numFmtId="3" fontId="8" fillId="6" borderId="2" xfId="0" applyNumberFormat="1" applyFont="1" applyFill="1" applyBorder="1" applyAlignment="1"/>
    <xf numFmtId="37" fontId="8" fillId="6" borderId="2" xfId="0" applyNumberFormat="1" applyFont="1" applyFill="1" applyBorder="1" applyAlignment="1"/>
    <xf numFmtId="39" fontId="13" fillId="0" borderId="1" xfId="1" quotePrefix="1" applyNumberFormat="1" applyFont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39" fontId="13" fillId="0" borderId="1" xfId="0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165" fontId="13" fillId="0" borderId="1" xfId="1" quotePrefix="1" applyNumberFormat="1" applyFont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38" fontId="13" fillId="4" borderId="1" xfId="0" quotePrefix="1" applyNumberFormat="1" applyFont="1" applyFill="1" applyBorder="1" applyAlignment="1" applyProtection="1">
      <protection locked="0"/>
    </xf>
    <xf numFmtId="37" fontId="15" fillId="0" borderId="0" xfId="2" applyNumberFormat="1" applyFont="1" applyAlignment="1" applyProtection="1">
      <alignment horizontal="left"/>
    </xf>
    <xf numFmtId="3" fontId="9" fillId="0" borderId="2" xfId="0" applyNumberFormat="1" applyFont="1" applyFill="1" applyBorder="1" applyAlignment="1" applyProtection="1"/>
    <xf numFmtId="38" fontId="13" fillId="4" borderId="14" xfId="0" applyNumberFormat="1" applyFont="1" applyFill="1" applyBorder="1" applyProtection="1">
      <protection locked="0"/>
    </xf>
    <xf numFmtId="38" fontId="13" fillId="4" borderId="14" xfId="0" quotePrefix="1" applyNumberFormat="1" applyFont="1" applyFill="1" applyBorder="1" applyAlignment="1" applyProtection="1">
      <alignment horizontal="left"/>
      <protection locked="0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7" fillId="0" borderId="0" xfId="0" applyFont="1" applyFill="1" applyAlignment="1" applyProtection="1">
      <alignment horizontal="left"/>
    </xf>
    <xf numFmtId="37" fontId="7" fillId="0" borderId="0" xfId="0" applyFont="1" applyFill="1" applyProtection="1"/>
    <xf numFmtId="38" fontId="7" fillId="0" borderId="0" xfId="0" applyNumberFormat="1" applyFont="1" applyFill="1" applyProtection="1"/>
    <xf numFmtId="38" fontId="7" fillId="0" borderId="0" xfId="0" applyNumberFormat="1" applyFont="1" applyProtection="1"/>
    <xf numFmtId="37" fontId="7" fillId="7" borderId="0" xfId="0" applyFont="1" applyFill="1" applyProtection="1"/>
    <xf numFmtId="37" fontId="7" fillId="7" borderId="0" xfId="0" quotePrefix="1" applyFont="1" applyFill="1" applyAlignment="1" applyProtection="1">
      <alignment horizontal="left"/>
    </xf>
    <xf numFmtId="38" fontId="7" fillId="7" borderId="0" xfId="0" applyNumberFormat="1" applyFont="1" applyFill="1" applyProtection="1"/>
    <xf numFmtId="37" fontId="7" fillId="0" borderId="0" xfId="0" quotePrefix="1" applyFont="1" applyAlignment="1" applyProtection="1"/>
    <xf numFmtId="0" fontId="7" fillId="0" borderId="0" xfId="0" applyNumberFormat="1" applyFont="1" applyAlignment="1" applyProtection="1">
      <alignment horizontal="center"/>
    </xf>
    <xf numFmtId="0" fontId="7" fillId="0" borderId="0" xfId="0" applyNumberFormat="1" applyFont="1" applyAlignment="1" applyProtection="1"/>
    <xf numFmtId="0" fontId="7" fillId="0" borderId="0" xfId="0" quotePrefix="1" applyNumberFormat="1" applyFont="1" applyAlignment="1" applyProtection="1">
      <alignment horizontal="center"/>
    </xf>
    <xf numFmtId="37" fontId="7" fillId="3" borderId="0" xfId="0" quotePrefix="1" applyFont="1" applyFill="1" applyAlignment="1" applyProtection="1">
      <alignment horizontal="center"/>
    </xf>
    <xf numFmtId="37" fontId="7" fillId="3" borderId="0" xfId="0" quotePrefix="1" applyNumberFormat="1" applyFont="1" applyFill="1" applyAlignment="1" applyProtection="1"/>
    <xf numFmtId="166" fontId="7" fillId="3" borderId="0" xfId="0" applyNumberFormat="1" applyFont="1" applyFill="1" applyAlignment="1" applyProtection="1">
      <alignment horizontal="center"/>
    </xf>
    <xf numFmtId="37" fontId="7" fillId="3" borderId="0" xfId="0" quotePrefix="1" applyFont="1" applyFill="1" applyAlignment="1" applyProtection="1">
      <alignment horizontal="fill"/>
    </xf>
    <xf numFmtId="37" fontId="7" fillId="3" borderId="0" xfId="1" applyNumberFormat="1" applyFont="1" applyFill="1" applyProtection="1"/>
    <xf numFmtId="37" fontId="7" fillId="3" borderId="0" xfId="0" quotePrefix="1" applyNumberFormat="1" applyFont="1" applyFill="1" applyAlignment="1" applyProtection="1">
      <alignment horizontal="fill"/>
    </xf>
    <xf numFmtId="39" fontId="7" fillId="3" borderId="0" xfId="0" quotePrefix="1" applyNumberFormat="1" applyFont="1" applyFill="1" applyAlignment="1" applyProtection="1">
      <alignment horizontal="left"/>
    </xf>
    <xf numFmtId="4" fontId="7" fillId="3" borderId="0" xfId="0" applyNumberFormat="1" applyFont="1" applyFill="1" applyProtection="1"/>
    <xf numFmtId="37" fontId="7" fillId="0" borderId="0" xfId="0" applyNumberFormat="1" applyFont="1" applyProtection="1"/>
    <xf numFmtId="37" fontId="7" fillId="3" borderId="0" xfId="1" quotePrefix="1" applyNumberFormat="1" applyFont="1" applyFill="1" applyAlignment="1" applyProtection="1">
      <alignment horizontal="fill"/>
    </xf>
    <xf numFmtId="39" fontId="7" fillId="3" borderId="0" xfId="0" quotePrefix="1" applyNumberFormat="1" applyFont="1" applyFill="1" applyAlignment="1" applyProtection="1">
      <alignment horizontal="fill"/>
    </xf>
    <xf numFmtId="39" fontId="7" fillId="3" borderId="0" xfId="0" applyNumberFormat="1" applyFont="1" applyFill="1" applyProtection="1"/>
    <xf numFmtId="37" fontId="14" fillId="3" borderId="0" xfId="0" applyFont="1" applyFill="1" applyProtection="1"/>
    <xf numFmtId="37" fontId="13" fillId="3" borderId="0" xfId="0" applyFont="1" applyFill="1" applyAlignment="1" applyProtection="1">
      <alignment horizontal="centerContinuous"/>
    </xf>
    <xf numFmtId="37" fontId="13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7" fillId="0" borderId="0" xfId="0" applyNumberFormat="1" applyFont="1" applyProtection="1"/>
    <xf numFmtId="1" fontId="7" fillId="0" borderId="0" xfId="0" applyNumberFormat="1" applyFont="1" applyAlignment="1" applyProtection="1">
      <alignment horizontal="center"/>
    </xf>
    <xf numFmtId="37" fontId="7" fillId="0" borderId="0" xfId="0" quotePrefix="1" applyFont="1" applyAlignment="1" applyProtection="1">
      <alignment horizontal="center"/>
    </xf>
    <xf numFmtId="2" fontId="7" fillId="0" borderId="0" xfId="0" applyNumberFormat="1" applyFont="1" applyProtection="1"/>
    <xf numFmtId="2" fontId="7" fillId="0" borderId="0" xfId="0" applyNumberFormat="1" applyFont="1" applyAlignment="1" applyProtection="1"/>
    <xf numFmtId="10" fontId="7" fillId="0" borderId="0" xfId="0" applyNumberFormat="1" applyFont="1" applyProtection="1"/>
    <xf numFmtId="37" fontId="13" fillId="0" borderId="0" xfId="0" applyFont="1" applyProtection="1"/>
    <xf numFmtId="37" fontId="7" fillId="0" borderId="0" xfId="0" applyFont="1" applyProtection="1">
      <protection locked="0"/>
    </xf>
    <xf numFmtId="37" fontId="9" fillId="0" borderId="0" xfId="0" applyFont="1" applyAlignment="1" applyProtection="1"/>
    <xf numFmtId="37" fontId="9" fillId="0" borderId="0" xfId="0" applyFont="1" applyProtection="1"/>
    <xf numFmtId="49" fontId="13" fillId="4" borderId="1" xfId="0" applyNumberFormat="1" applyFont="1" applyFill="1" applyBorder="1" applyAlignment="1" applyProtection="1">
      <alignment horizontal="left"/>
      <protection locked="0"/>
    </xf>
    <xf numFmtId="38" fontId="13" fillId="4" borderId="14" xfId="0" quotePrefix="1" applyNumberFormat="1" applyFont="1" applyFill="1" applyBorder="1" applyProtection="1">
      <protection locked="0"/>
    </xf>
    <xf numFmtId="37" fontId="7" fillId="3" borderId="0" xfId="0" applyFont="1" applyFill="1" applyAlignment="1" applyProtection="1">
      <alignment horizontal="left"/>
    </xf>
    <xf numFmtId="37" fontId="7" fillId="8" borderId="0" xfId="0" applyFont="1" applyFill="1" applyProtection="1"/>
    <xf numFmtId="37" fontId="8" fillId="0" borderId="8" xfId="0" applyNumberFormat="1" applyFont="1" applyFill="1" applyBorder="1" applyAlignment="1" applyProtection="1">
      <alignment horizontal="left"/>
    </xf>
    <xf numFmtId="164" fontId="8" fillId="0" borderId="3" xfId="0" applyNumberFormat="1" applyFont="1" applyFill="1" applyBorder="1" applyAlignment="1" applyProtection="1"/>
    <xf numFmtId="37" fontId="7" fillId="2" borderId="0" xfId="0" applyFont="1" applyFill="1" applyAlignment="1" applyProtection="1">
      <alignment horizontal="right"/>
    </xf>
    <xf numFmtId="37" fontId="7" fillId="0" borderId="0" xfId="0" applyFont="1" applyAlignment="1" applyProtection="1">
      <alignment horizontal="right"/>
    </xf>
    <xf numFmtId="4" fontId="7" fillId="2" borderId="0" xfId="0" applyNumberFormat="1" applyFont="1" applyFill="1" applyAlignment="1" applyProtection="1">
      <alignment horizontal="right"/>
    </xf>
    <xf numFmtId="39" fontId="7" fillId="2" borderId="0" xfId="0" applyNumberFormat="1" applyFont="1" applyFill="1" applyAlignment="1" applyProtection="1">
      <alignment horizontal="right"/>
    </xf>
    <xf numFmtId="37" fontId="7" fillId="0" borderId="0" xfId="0" quotePrefix="1" applyFont="1" applyAlignment="1" applyProtection="1">
      <alignment horizontal="right"/>
    </xf>
    <xf numFmtId="2" fontId="7" fillId="0" borderId="0" xfId="0" applyNumberFormat="1" applyFont="1" applyAlignment="1" applyProtection="1">
      <alignment horizontal="right"/>
    </xf>
    <xf numFmtId="49" fontId="13" fillId="4" borderId="1" xfId="0" quotePrefix="1" applyNumberFormat="1" applyFont="1" applyFill="1" applyBorder="1" applyAlignment="1" applyProtection="1">
      <protection locked="0"/>
    </xf>
    <xf numFmtId="37" fontId="16" fillId="0" borderId="0" xfId="2" applyNumberFormat="1" applyFont="1" applyAlignment="1" applyProtection="1"/>
    <xf numFmtId="38" fontId="7" fillId="8" borderId="0" xfId="0" applyNumberFormat="1" applyFont="1" applyFill="1" applyProtection="1"/>
    <xf numFmtId="37" fontId="17" fillId="0" borderId="23" xfId="0" applyFont="1" applyBorder="1" applyAlignment="1">
      <alignment horizontal="right"/>
    </xf>
    <xf numFmtId="37" fontId="13" fillId="4" borderId="33" xfId="34" applyFont="1" applyFill="1" applyBorder="1" applyAlignment="1" applyProtection="1">
      <protection locked="0"/>
    </xf>
    <xf numFmtId="49" fontId="13" fillId="4" borderId="33" xfId="34" applyNumberFormat="1" applyFont="1" applyFill="1" applyBorder="1" applyAlignment="1" applyProtection="1">
      <alignment horizontal="left"/>
      <protection locked="0"/>
    </xf>
    <xf numFmtId="49" fontId="13" fillId="4" borderId="34" xfId="34" applyNumberFormat="1" applyFont="1" applyFill="1" applyBorder="1" applyAlignment="1" applyProtection="1">
      <alignment horizontal="left"/>
      <protection locked="0"/>
    </xf>
    <xf numFmtId="37" fontId="13" fillId="4" borderId="33" xfId="34" applyFont="1" applyFill="1" applyBorder="1" applyAlignment="1" applyProtection="1">
      <alignment horizontal="left"/>
      <protection locked="0"/>
    </xf>
    <xf numFmtId="38" fontId="13" fillId="4" borderId="1" xfId="42" applyNumberFormat="1" applyFont="1" applyFill="1" applyBorder="1" applyProtection="1">
      <protection locked="0"/>
    </xf>
    <xf numFmtId="38" fontId="13" fillId="4" borderId="1" xfId="43" applyNumberFormat="1" applyFont="1" applyFill="1" applyBorder="1" applyProtection="1">
      <protection locked="0"/>
    </xf>
    <xf numFmtId="37" fontId="13" fillId="8" borderId="1" xfId="44" quotePrefix="1" applyFont="1" applyFill="1" applyBorder="1" applyProtection="1">
      <protection locked="0"/>
    </xf>
    <xf numFmtId="37" fontId="13" fillId="0" borderId="1" xfId="44" quotePrefix="1" applyFont="1" applyBorder="1" applyProtection="1">
      <protection locked="0"/>
    </xf>
    <xf numFmtId="38" fontId="13" fillId="8" borderId="1" xfId="0" applyNumberFormat="1" applyFont="1" applyFill="1" applyBorder="1" applyProtection="1">
      <protection locked="0"/>
    </xf>
    <xf numFmtId="38" fontId="13" fillId="8" borderId="1" xfId="0" applyNumberFormat="1" applyFont="1" applyFill="1" applyBorder="1" applyAlignment="1" applyProtection="1">
      <alignment horizontal="center"/>
      <protection locked="0"/>
    </xf>
    <xf numFmtId="37" fontId="13" fillId="38" borderId="1" xfId="0" quotePrefix="1" applyNumberFormat="1" applyFont="1" applyFill="1" applyBorder="1" applyProtection="1">
      <protection locked="0"/>
    </xf>
    <xf numFmtId="37" fontId="13" fillId="0" borderId="1" xfId="0" quotePrefix="1" applyNumberFormat="1" applyFont="1" applyFill="1" applyBorder="1" applyProtection="1">
      <protection locked="0"/>
    </xf>
    <xf numFmtId="38" fontId="13" fillId="0" borderId="1" xfId="0" applyNumberFormat="1" applyFont="1" applyFill="1" applyBorder="1" applyProtection="1">
      <protection locked="0"/>
    </xf>
    <xf numFmtId="43" fontId="7" fillId="0" borderId="0" xfId="1" quotePrefix="1" applyFont="1" applyProtection="1"/>
    <xf numFmtId="209" fontId="24" fillId="0" borderId="0" xfId="170" applyNumberFormat="1" applyFont="1" applyFill="1" applyBorder="1" applyAlignment="1"/>
    <xf numFmtId="37" fontId="13" fillId="3" borderId="0" xfId="0" applyFont="1" applyFill="1" applyAlignment="1" applyProtection="1">
      <alignment horizontal="center" vertical="center"/>
    </xf>
  </cellXfs>
  <cellStyles count="460">
    <cellStyle name="20% - Accent1 2" xfId="46" xr:uid="{D3194698-C208-44FC-9876-6F5A9B4D7502}"/>
    <cellStyle name="20% - Accent1 2 2" xfId="353" xr:uid="{FA230512-59E4-4BA5-AE47-190793C3A7B0}"/>
    <cellStyle name="20% - Accent2 2" xfId="47" xr:uid="{56DE42AF-747D-490E-82AD-7BFE6948793A}"/>
    <cellStyle name="20% - Accent2 2 2" xfId="354" xr:uid="{1EE5F01B-5734-4D57-95DA-C9B0C59D4F1D}"/>
    <cellStyle name="20% - Accent3 2" xfId="48" xr:uid="{55ED5D49-A461-4D85-8996-4B38566F6097}"/>
    <cellStyle name="20% - Accent3 2 2" xfId="355" xr:uid="{67BA1434-A6C6-4BDA-B3A6-76E2B37DD56B}"/>
    <cellStyle name="20% - Accent4 2" xfId="49" xr:uid="{F060AB93-6978-4800-88A2-8A5D90FC7B99}"/>
    <cellStyle name="20% - Accent4 2 2" xfId="356" xr:uid="{0D7D69CD-F94F-4738-86FB-7B53A03EF118}"/>
    <cellStyle name="20% - Accent5 2" xfId="50" xr:uid="{771C552E-FD66-4F7E-9CF0-5C153B11AFA4}"/>
    <cellStyle name="20% - Accent5 2 2" xfId="357" xr:uid="{A3B8F79B-F2AC-455E-9DDF-E4E06C8B1866}"/>
    <cellStyle name="20% - Accent6 2" xfId="51" xr:uid="{D4C9DC92-6058-4A7F-A91A-1AA2201F504C}"/>
    <cellStyle name="20% - Accent6 2 2" xfId="358" xr:uid="{8D2C6A7F-603C-4BE2-83FC-7A21E1DC6667}"/>
    <cellStyle name="40% - Accent1 2" xfId="52" xr:uid="{14CC9255-EECE-4CA3-B803-FB0909BA7A16}"/>
    <cellStyle name="40% - Accent1 2 2" xfId="359" xr:uid="{09038D9E-94CA-4F49-89C6-F0E58B36EE15}"/>
    <cellStyle name="40% - Accent2 2" xfId="53" xr:uid="{F21FBA0D-B91C-4582-AAF1-2DDF756EB9DD}"/>
    <cellStyle name="40% - Accent2 2 2" xfId="360" xr:uid="{5A81975C-C47D-41EB-B07A-BC1B32F556BD}"/>
    <cellStyle name="40% - Accent3 2" xfId="54" xr:uid="{EAA01B41-18A0-445D-9DDC-60BE925A4B6E}"/>
    <cellStyle name="40% - Accent3 2 2" xfId="361" xr:uid="{D61EE387-3C78-4A8F-AD50-26C53329C990}"/>
    <cellStyle name="40% - Accent4 2" xfId="55" xr:uid="{F6082EF0-49EC-422B-B60B-BD4DBC2CB1E3}"/>
    <cellStyle name="40% - Accent4 2 2" xfId="362" xr:uid="{3FBE9EE5-2589-4704-9F71-06B20D622C57}"/>
    <cellStyle name="40% - Accent5 2" xfId="56" xr:uid="{BC085511-23C6-4D07-B1B4-4346A34491FE}"/>
    <cellStyle name="40% - Accent5 2 2" xfId="363" xr:uid="{71126826-0EEF-4864-807D-6847EDF6B78E}"/>
    <cellStyle name="40% - Accent6 2" xfId="57" xr:uid="{FB2EECEE-6A17-4DBD-AD53-67E4C47FA623}"/>
    <cellStyle name="40% - Accent6 2 2" xfId="364" xr:uid="{7926587D-5690-4A1F-B9FD-3CE27267E74B}"/>
    <cellStyle name="60% - Accent1 2" xfId="58" xr:uid="{6976DEF6-F2F8-45FF-8ECD-D841178DAF1B}"/>
    <cellStyle name="60% - Accent1 2 2" xfId="365" xr:uid="{67893762-0CA4-4A93-93BB-C77970150011}"/>
    <cellStyle name="60% - Accent2 2" xfId="59" xr:uid="{4E7E5732-1F0F-4295-B71E-C23CE5BD5608}"/>
    <cellStyle name="60% - Accent2 2 2" xfId="366" xr:uid="{69EAF977-BF3E-4F29-B306-A272C6BD545F}"/>
    <cellStyle name="60% - Accent3 2" xfId="60" xr:uid="{2C6B5CFD-4E2D-422F-983E-F79B8D6DBC8B}"/>
    <cellStyle name="60% - Accent3 2 2" xfId="367" xr:uid="{30725B4A-5CD6-404E-9AC9-D4B1F8E174D3}"/>
    <cellStyle name="60% - Accent4 2" xfId="61" xr:uid="{DD4AABCF-E460-4A4F-8A50-E00D1CE210F2}"/>
    <cellStyle name="60% - Accent4 2 2" xfId="368" xr:uid="{2F073B00-7B24-44F4-B95A-FC949EEAEDB6}"/>
    <cellStyle name="60% - Accent5 2" xfId="62" xr:uid="{FD619C30-43F6-420C-B262-CD888E682180}"/>
    <cellStyle name="60% - Accent5 2 2" xfId="369" xr:uid="{036C0DBC-3260-4426-85C3-BEF9D90F031B}"/>
    <cellStyle name="60% - Accent6 2" xfId="63" xr:uid="{44DC2F62-E8AA-4000-9BD5-A68233C1C680}"/>
    <cellStyle name="60% - Accent6 2 2" xfId="370" xr:uid="{5CDB53E4-0F85-415D-8BAB-C878787CE4D8}"/>
    <cellStyle name="7/9/46" xfId="64" xr:uid="{9CFEF3BD-7D1D-4624-ABEB-271CE7690C15}"/>
    <cellStyle name="Accent1 2" xfId="65" xr:uid="{C5744901-0C31-4983-AFD8-015EFA35D0E4}"/>
    <cellStyle name="Accent1 2 2" xfId="371" xr:uid="{7B40BC99-FD01-4B5A-924B-5D1654BB38D5}"/>
    <cellStyle name="Accent2 2" xfId="66" xr:uid="{6717C482-B9D9-4B31-BF7D-63FF909C173B}"/>
    <cellStyle name="Accent2 2 2" xfId="372" xr:uid="{B20E2F6A-AF31-4C37-9A7D-C847DCE5DF03}"/>
    <cellStyle name="Accent3 2" xfId="67" xr:uid="{25AFA3C6-C9D2-47D8-A0C6-F61A62FF588A}"/>
    <cellStyle name="Accent3 2 2" xfId="373" xr:uid="{C1F278B5-6B7A-431C-8C0A-D78DA57D5670}"/>
    <cellStyle name="Accent4 2" xfId="68" xr:uid="{C242A65F-8998-4B2A-A476-F3DC3DA1BBC3}"/>
    <cellStyle name="Accent4 2 2" xfId="374" xr:uid="{5ACFD806-99E3-442E-8272-88B633BDE61E}"/>
    <cellStyle name="Accent5 2" xfId="69" xr:uid="{24B752C3-B664-45ED-B902-92FD12E653E0}"/>
    <cellStyle name="Accent5 2 2" xfId="375" xr:uid="{B9C7780E-AABC-456E-AF6A-4253BEA22B01}"/>
    <cellStyle name="Accent6 2" xfId="70" xr:uid="{CA78D9B3-B023-423F-A19A-EE47B15CE67D}"/>
    <cellStyle name="Accent6 2 2" xfId="376" xr:uid="{012857D8-597E-4587-9C9A-34A06BF40FC7}"/>
    <cellStyle name="Accounting" xfId="71" xr:uid="{D887C4B7-1C5A-4470-9C90-A14FCB8CD8B2}"/>
    <cellStyle name="Alt Row Shade" xfId="72" xr:uid="{8483051F-88F0-4682-9F58-9E0107908009}"/>
    <cellStyle name="Assumption" xfId="73" xr:uid="{827C0F36-D691-4C88-95BA-BAEAE60BBAC2}"/>
    <cellStyle name="Avant Garde" xfId="74" xr:uid="{3D128FCE-DB5A-41E7-958C-40CA48A68591}"/>
    <cellStyle name="Bad 2" xfId="75" xr:uid="{C7EA5128-20BA-42CC-B8C5-F0D3E6571C35}"/>
    <cellStyle name="Bad 2 2" xfId="377" xr:uid="{15A7D0F7-FFAC-403F-ADBD-DEBD7389D6D2}"/>
    <cellStyle name="Calculation 2" xfId="76" xr:uid="{2311B911-6417-404C-9026-E906448B7AE2}"/>
    <cellStyle name="Calculation 2 2" xfId="378" xr:uid="{C5DE2FE8-6A91-4729-8046-30CB6B7E410F}"/>
    <cellStyle name="Calculation 2 2 2" xfId="438" xr:uid="{A6C57B70-0D74-4762-A300-320856010692}"/>
    <cellStyle name="Calculation 2 3" xfId="390" xr:uid="{1B0ACC22-F1A4-4523-A35D-8ADEFBB680E7}"/>
    <cellStyle name="Calculation 2 3 2" xfId="444" xr:uid="{1751F496-355E-4782-B6F2-36726F9BF8F6}"/>
    <cellStyle name="Calculation 2 4" xfId="399" xr:uid="{77BC68CD-C889-4C69-B764-80436F1D0964}"/>
    <cellStyle name="Calculation 2 4 2" xfId="452" xr:uid="{187DD5F8-ADA9-4AA7-8AA0-8D9FE3FB6240}"/>
    <cellStyle name="Centered Heading" xfId="77" xr:uid="{19ED16E0-0B9D-4D20-9E5C-ABD2BE749625}"/>
    <cellStyle name="Check Cell 2" xfId="78" xr:uid="{F6DD5C10-AB0D-45D6-B54F-564DE186D63F}"/>
    <cellStyle name="Check Cell 2 2" xfId="379" xr:uid="{ECD25A00-F3A9-414B-AA63-DBEF0A4AED77}"/>
    <cellStyle name="Comma" xfId="1" builtinId="3"/>
    <cellStyle name="Comma (.00)" xfId="80" xr:uid="{A3CFEC2A-1241-4853-8796-DA821E222A63}"/>
    <cellStyle name="Comma (.00) 2" xfId="435" xr:uid="{E7E8E267-6173-4084-892F-D2DB32E8305B}"/>
    <cellStyle name="Comma 0.0" xfId="81" xr:uid="{DAB2C3BF-D8E4-420D-8CF2-2A5CC41C7C8F}"/>
    <cellStyle name="Comma 0.00" xfId="82" xr:uid="{37A49F93-C46C-4EA0-9522-C1889A007FEC}"/>
    <cellStyle name="Comma 0.000" xfId="83" xr:uid="{AB252EE9-7FDB-4754-96BC-D8EF1E5AAB8C}"/>
    <cellStyle name="Comma 0.0000" xfId="84" xr:uid="{9C2936A0-40A4-4D9B-9DFC-366E721E0567}"/>
    <cellStyle name="Comma 10" xfId="79" xr:uid="{6CC2E5A5-9CB0-4BE2-B7B9-22EDFEEDCA6A}"/>
    <cellStyle name="Comma 10 10" xfId="9" xr:uid="{00000000-0005-0000-0000-000001000000}"/>
    <cellStyle name="Comma 11" xfId="434" xr:uid="{60EA1959-6C79-40CC-81EA-4B91455EFF5C}"/>
    <cellStyle name="Comma 2" xfId="14" xr:uid="{00000000-0005-0000-0000-000002000000}"/>
    <cellStyle name="Comma 2 2" xfId="85" xr:uid="{96A21908-8A73-4F64-901D-1197F19A3456}"/>
    <cellStyle name="Comma 2 3" xfId="86" xr:uid="{F362B08F-537C-47F0-B323-702F3294E7F2}"/>
    <cellStyle name="Comma 2 4" xfId="87" xr:uid="{501798AA-6EE6-4FB7-B930-AF4BD4446FE6}"/>
    <cellStyle name="Comma 2 5" xfId="88" xr:uid="{3E140A56-B699-41D3-9C3C-7E6C237C9C7A}"/>
    <cellStyle name="Comma 2 6" xfId="89" xr:uid="{16591263-ECF4-4D10-BE3C-3B3B71884A8F}"/>
    <cellStyle name="Comma 2 7" xfId="90" xr:uid="{7B9EA5E4-5131-495E-A34C-D69BEF4E4C41}"/>
    <cellStyle name="Comma 3" xfId="91" xr:uid="{337AB26C-2B0C-4CD7-8E9D-E36566321EC6}"/>
    <cellStyle name="Comma 4" xfId="92" xr:uid="{EA5A563E-F0E5-4F68-91A6-57C0E50D2A1F}"/>
    <cellStyle name="Comma 5" xfId="93" xr:uid="{EC1D5CAE-860F-43A7-ADB1-CD331B6333EF}"/>
    <cellStyle name="Comma 5 2" xfId="94" xr:uid="{01312F9B-3ECD-4284-99FE-18C9305D0FD7}"/>
    <cellStyle name="Comma 5 3" xfId="436" xr:uid="{B1C2E61C-0822-4DE2-9D3C-D46F879C3F7A}"/>
    <cellStyle name="Comma 6" xfId="95" xr:uid="{34A00521-9336-4A49-A4B9-CFDE7EFD0233}"/>
    <cellStyle name="Comma 7" xfId="388" xr:uid="{20D2BBAF-7AAE-43E1-AAA7-497E081D447A}"/>
    <cellStyle name="Comma 8" xfId="96" xr:uid="{CC2BDF7C-E4DD-4089-B147-97D02197ABBD}"/>
    <cellStyle name="Comma 8 2" xfId="97" xr:uid="{126068B1-999A-417F-9D10-DEAEF90B2C51}"/>
    <cellStyle name="Comma 8 2 2" xfId="98" xr:uid="{85BD262E-65C7-4036-B2FD-ABA96D8E7A6F}"/>
    <cellStyle name="Comma 8 3" xfId="99" xr:uid="{85C7B5F6-DC59-4294-84FD-1E8C8E07EC19}"/>
    <cellStyle name="Comma 9" xfId="408" xr:uid="{CCC0BF23-5B09-4A7A-A842-2C5DB7408512}"/>
    <cellStyle name="Comma 96" xfId="40" xr:uid="{00000000-0005-0000-0000-000003000000}"/>
    <cellStyle name="Comma 97" xfId="41" xr:uid="{00000000-0005-0000-0000-000004000000}"/>
    <cellStyle name="Comment" xfId="100" xr:uid="{158F35DE-A493-4BBC-81DC-1A847B8F51EB}"/>
    <cellStyle name="Comment 2" xfId="101" xr:uid="{FFA858C4-581F-4BCF-ACEE-0DB8AB65FCEA}"/>
    <cellStyle name="Comment 3" xfId="102" xr:uid="{5024F717-1225-4CEC-BF38-A93B13F0E8DC}"/>
    <cellStyle name="Comment_DEPT" xfId="103" xr:uid="{05304A94-86B9-4311-9C08-795FF32EA46B}"/>
    <cellStyle name="Company Name" xfId="104" xr:uid="{40A6CD68-AF36-40C1-A457-20E9F39DBE9C}"/>
    <cellStyle name="Currency (.00)" xfId="105" xr:uid="{C1893B50-55C6-453D-9445-4B42AA72D9F8}"/>
    <cellStyle name="Currency (.00) 2" xfId="437" xr:uid="{EF468DB3-E382-444B-9CE7-AD8838B54635}"/>
    <cellStyle name="Currency 0.0" xfId="106" xr:uid="{324589BF-58F7-4868-8F90-AC6622E10019}"/>
    <cellStyle name="Currency 0.00" xfId="107" xr:uid="{F35A5548-BDCB-4769-B7AF-0ED1EF1B2846}"/>
    <cellStyle name="Currency 0.000" xfId="108" xr:uid="{C4CF1E30-099E-4AEE-9D92-EC623C5E6AF6}"/>
    <cellStyle name="Currency 0.0000" xfId="109" xr:uid="{BA262CE7-4557-4393-B06A-57CADFBCF2C7}"/>
    <cellStyle name="Currency 2" xfId="110" xr:uid="{395775D8-C605-4815-A508-FA021B1E7C02}"/>
    <cellStyle name="Currency 2 2" xfId="111" xr:uid="{5A78B59C-380A-4D9F-91ED-C8ED69C42E87}"/>
    <cellStyle name="Currency 3" xfId="112" xr:uid="{62790551-6BB5-48D5-98A4-1AF1D5BF1FF0}"/>
    <cellStyle name="Currency 4" xfId="113" xr:uid="{F4E451F9-1568-4FBE-B617-849F0B76F3F6}"/>
    <cellStyle name="Currency 5" xfId="114" xr:uid="{22ED2092-A4AB-48AF-AEE7-6BF64CD14052}"/>
    <cellStyle name="Currency 7" xfId="115" xr:uid="{158ECDC8-1108-4921-9E6C-875CDB3637DA}"/>
    <cellStyle name="Date" xfId="116" xr:uid="{90E63507-ED1F-4CD1-9095-E163F4971D83}"/>
    <cellStyle name="Dbl-Click" xfId="117" xr:uid="{CB304141-5B5C-4C40-A978-C5782ACBF13D}"/>
    <cellStyle name="Double Line Subtitle" xfId="118" xr:uid="{9EAA226D-AEA9-4F14-A83D-885C4C8F9AE6}"/>
    <cellStyle name="Double Line Title" xfId="119" xr:uid="{1D822E9F-7140-482E-B7E8-BC8357DB0CF9}"/>
    <cellStyle name="Drop Down" xfId="120" xr:uid="{CABF5BFE-173E-47BA-BCB4-3AE4E4F079DA}"/>
    <cellStyle name="Explanatory Text 2" xfId="121" xr:uid="{EE6CA4FA-AA55-4481-BBE4-E87E5AFA74D4}"/>
    <cellStyle name="F2" xfId="122" xr:uid="{B9CFAD0E-50A7-460B-A492-67D88F625AC1}"/>
    <cellStyle name="F3" xfId="123" xr:uid="{5F158775-29AE-4BB6-9325-FDC8F277352B}"/>
    <cellStyle name="F4" xfId="124" xr:uid="{B6B91CFD-5D45-4FA9-8A32-F5C350D83DC6}"/>
    <cellStyle name="F5" xfId="125" xr:uid="{9EED3047-4C83-4383-8C7B-DB0E1B71EB23}"/>
    <cellStyle name="F6" xfId="126" xr:uid="{86EA7E85-D790-494E-8E99-E759043ADAE4}"/>
    <cellStyle name="F7" xfId="127" xr:uid="{ECD937F1-558A-41C2-B6EC-7C97F03FD397}"/>
    <cellStyle name="F8" xfId="128" xr:uid="{F9E843CD-3726-4FBA-B6F6-CCF1BEB37FFB}"/>
    <cellStyle name="Fixed" xfId="129" xr:uid="{86895B60-B292-478A-8AA0-8DB669AE4F98}"/>
    <cellStyle name="Flag" xfId="130" xr:uid="{9C8CC1FA-1243-47D2-9D9E-B0AB1E4ACCE3}"/>
    <cellStyle name="General" xfId="131" xr:uid="{957C6DE6-CAF1-47E1-81BB-F2C8221B602B}"/>
    <cellStyle name="Good 2" xfId="132" xr:uid="{D241B702-EC3D-42A2-AD95-5AED35A7DE69}"/>
    <cellStyle name="Good 2 2" xfId="380" xr:uid="{C802B24C-1B1D-4E51-96C6-C0E28594B2A3}"/>
    <cellStyle name="Grey" xfId="133" xr:uid="{826E1B68-C537-4525-BCE8-0EB5008D9EF0}"/>
    <cellStyle name="Header1" xfId="134" xr:uid="{6E91B759-AC56-497A-97A2-3ABC9ED3E1B0}"/>
    <cellStyle name="Header2" xfId="135" xr:uid="{0CBB0E29-89BC-42A4-AD9D-A5DD4D27BFC5}"/>
    <cellStyle name="Header2 2" xfId="381" xr:uid="{E4CC878B-1CFC-49DE-B0AA-FD41A07CBDA1}"/>
    <cellStyle name="Header2 2 2" xfId="439" xr:uid="{016ACA1A-4DE1-48BB-B93E-1FDE494AA107}"/>
    <cellStyle name="Header2 3" xfId="391" xr:uid="{157A9D56-B8BA-4CA6-9C65-ED40F6119821}"/>
    <cellStyle name="Header2 3 2" xfId="445" xr:uid="{99625543-EA94-4141-9627-D42AEACEFE59}"/>
    <cellStyle name="Header2 4" xfId="401" xr:uid="{BEB04F54-8418-4C80-8C88-70FC62925480}"/>
    <cellStyle name="Header2 4 2" xfId="454" xr:uid="{A31C3357-8282-44FB-A848-7460B05A8754}"/>
    <cellStyle name="HEADING" xfId="136" xr:uid="{74057976-B8CB-4841-B90E-F94B033FBAB4}"/>
    <cellStyle name="Heading 1 2" xfId="137" xr:uid="{A0D4124E-F0EC-4C7D-8F8A-A5FAF1E13F80}"/>
    <cellStyle name="Heading 2 2" xfId="138" xr:uid="{D468C990-E965-482D-9803-20A4AB77030F}"/>
    <cellStyle name="Heading 3 2" xfId="139" xr:uid="{78ED2998-F673-496B-B38E-ABEC086D0702}"/>
    <cellStyle name="Heading 4 2" xfId="140" xr:uid="{4280AFD6-81AE-4234-B75E-8567961678ED}"/>
    <cellStyle name="Heading No Underline" xfId="141" xr:uid="{4C311B35-8F03-4910-B225-9550C8D8CF87}"/>
    <cellStyle name="Heading With Underline" xfId="142" xr:uid="{DC173879-D60A-4A22-8B33-54241959AB0A}"/>
    <cellStyle name="Heading1" xfId="143" xr:uid="{41DB967D-B249-4C09-8498-BE8E67A9CED6}"/>
    <cellStyle name="Heading2" xfId="144" xr:uid="{89C64406-98B2-43D3-BF3F-8A165A8AEE47}"/>
    <cellStyle name="Hyperlink" xfId="2" builtinId="8"/>
    <cellStyle name="Hyperlink 2" xfId="382" xr:uid="{A97A1B1D-6485-4488-87D8-FE16A3C45D7C}"/>
    <cellStyle name="Hyperlink 3" xfId="409" xr:uid="{A8E0DCDE-D01E-465D-9933-26317FACA239}"/>
    <cellStyle name="Input #" xfId="145" xr:uid="{AE7B1CE8-8A79-46F8-8ECA-E945E36B1E4D}"/>
    <cellStyle name="Input [yellow]" xfId="146" xr:uid="{717104F0-F518-4FEF-8034-F8AD1E6980B7}"/>
    <cellStyle name="Input [yellow] 2" xfId="392" xr:uid="{36F9E866-8706-42A5-A1A0-452EE7E42DC2}"/>
    <cellStyle name="Input [yellow] 2 2" xfId="446" xr:uid="{3FE7BDAB-5DD1-4010-9646-D191CDE17E9C}"/>
    <cellStyle name="Input [yellow] 3" xfId="402" xr:uid="{6548D00E-2175-4A9F-9AD8-23CDA9A93DBF}"/>
    <cellStyle name="Input [yellow] 3 2" xfId="455" xr:uid="{FE627C29-BB2F-4172-9E7C-7567B4496609}"/>
    <cellStyle name="Input 2" xfId="147" xr:uid="{9983784D-6587-4702-AAAD-73C252FF77F4}"/>
    <cellStyle name="Input 2 2" xfId="383" xr:uid="{D71B36D5-C853-4314-97B4-D3678B7E80AF}"/>
    <cellStyle name="Input 2 2 2" xfId="440" xr:uid="{610AE323-7F8F-468B-8C4E-68FDBCD6F288}"/>
    <cellStyle name="Input 2 3" xfId="393" xr:uid="{4B760E28-6709-4EAA-A68C-9D460873D660}"/>
    <cellStyle name="Input 2 3 2" xfId="447" xr:uid="{CB75DD9A-D27C-4AAB-8FB3-041D8189F148}"/>
    <cellStyle name="Input 2 4" xfId="403" xr:uid="{EFB3861C-4514-435A-9769-3F015A3DD829}"/>
    <cellStyle name="Input 2 4 2" xfId="456" xr:uid="{14BE8353-1555-49D5-9CEC-3E7D042D8C4E}"/>
    <cellStyle name="Input Comment" xfId="148" xr:uid="{F9BFD63C-8DDA-4EAF-93B2-06D08F27C47D}"/>
    <cellStyle name="Input Pct" xfId="149" xr:uid="{FCB7E8E6-EDDA-4671-B5A3-8647ACCF9F81}"/>
    <cellStyle name="Interface" xfId="150" xr:uid="{D144A9A4-5074-4340-9C11-934B9CBDAB63}"/>
    <cellStyle name="July 9, 1946" xfId="151" xr:uid="{C1113D0C-181D-48F4-BBCF-D72252CE72F3}"/>
    <cellStyle name="Linked Cell 2" xfId="152" xr:uid="{EFCB5483-10B1-43C5-95EE-0F1498202249}"/>
    <cellStyle name="Neutral 2" xfId="153" xr:uid="{20A2C57D-65F1-48B1-A1E9-3125CA0B42C4}"/>
    <cellStyle name="Neutral 2 2" xfId="384" xr:uid="{559C322B-CAF4-4F6E-83FB-1D746BF0400F}"/>
    <cellStyle name="no dec" xfId="154" xr:uid="{21DF6D64-5D71-4579-BEDE-D4FCFF655416}"/>
    <cellStyle name="Normal" xfId="0" builtinId="0"/>
    <cellStyle name="Normal - Style1" xfId="155" xr:uid="{5958332D-992F-4FFF-BB1E-EFCCE7016996}"/>
    <cellStyle name="Normal - Style2" xfId="156" xr:uid="{E114F02C-26DA-465A-9772-38BC78C2B111}"/>
    <cellStyle name="Normal - Style3" xfId="157" xr:uid="{3DB82D46-519E-4238-B8C3-FAD939C5B7CD}"/>
    <cellStyle name="Normal - Style4" xfId="158" xr:uid="{2488F450-64AD-4F4D-94BF-8C717D8C6FCC}"/>
    <cellStyle name="Normal - Style5" xfId="159" xr:uid="{DCF88187-5C18-40E5-A1DE-3B6B6E55B797}"/>
    <cellStyle name="Normal 10" xfId="160" xr:uid="{F060DA30-4CF4-4DD9-8091-96787DFF3043}"/>
    <cellStyle name="Normal 10 2 3" xfId="34" xr:uid="{00000000-0005-0000-0000-000007000000}"/>
    <cellStyle name="Normal 10 3" xfId="42" xr:uid="{00000000-0005-0000-0000-000008000000}"/>
    <cellStyle name="Normal 101" xfId="33" xr:uid="{00000000-0005-0000-0000-000009000000}"/>
    <cellStyle name="Normal 11" xfId="4" xr:uid="{00000000-0005-0000-0000-00000A000000}"/>
    <cellStyle name="Normal 11 2" xfId="161" xr:uid="{E0354B33-9703-4E07-8AC7-741ACF1C1769}"/>
    <cellStyle name="Normal 12" xfId="162" xr:uid="{513379EF-2CDC-4A86-AD3F-6E6CF17ECCB8}"/>
    <cellStyle name="Normal 13" xfId="163" xr:uid="{E8743876-F567-465A-A515-94044EBEF744}"/>
    <cellStyle name="Normal 14" xfId="164" xr:uid="{C45D6463-611D-469C-A3FD-0D5CADDE5571}"/>
    <cellStyle name="Normal 143" xfId="35" xr:uid="{00000000-0005-0000-0000-00000B000000}"/>
    <cellStyle name="Normal 144" xfId="36" xr:uid="{00000000-0005-0000-0000-00000C000000}"/>
    <cellStyle name="Normal 145" xfId="37" xr:uid="{00000000-0005-0000-0000-00000D000000}"/>
    <cellStyle name="Normal 146" xfId="38" xr:uid="{00000000-0005-0000-0000-00000E000000}"/>
    <cellStyle name="Normal 147" xfId="39" xr:uid="{00000000-0005-0000-0000-00000F000000}"/>
    <cellStyle name="Normal 15" xfId="165" xr:uid="{CD3D239B-B7AB-4CA9-B914-078EE5C97251}"/>
    <cellStyle name="Normal 16" xfId="166" xr:uid="{444F4F0F-5C91-4EFC-A2E9-F54295FB28C1}"/>
    <cellStyle name="Normal 17" xfId="167" xr:uid="{6BA5D05C-427D-4014-975D-E9B0933F07E3}"/>
    <cellStyle name="Normal 18" xfId="168" xr:uid="{E88D9C5F-6FDB-4E04-95BF-578B16F60981}"/>
    <cellStyle name="Normal 19" xfId="169" xr:uid="{EF247171-F5AD-4AC2-B111-7338092C873A}"/>
    <cellStyle name="Normal 2" xfId="170" xr:uid="{DF8D17F1-8A65-48CE-946D-6F9F669D3D6E}"/>
    <cellStyle name="Normal 2 10" xfId="171" xr:uid="{A4541F29-7F30-4F5F-8161-4AC4851D9C5A}"/>
    <cellStyle name="Normal 2 11" xfId="172" xr:uid="{D3BB894E-9A52-4E24-AA91-CC526B3A0628}"/>
    <cellStyle name="Normal 2 12" xfId="173" xr:uid="{0995FA3D-65D9-4DFA-925E-E3BF0036A2FE}"/>
    <cellStyle name="Normal 2 13" xfId="174" xr:uid="{42817DED-5974-4ED4-B98D-AF1332FD3196}"/>
    <cellStyle name="Normal 2 14" xfId="412" xr:uid="{CD27218B-CB4A-4ED9-95A9-DD341E8F9C2E}"/>
    <cellStyle name="Normal 2 2" xfId="175" xr:uid="{0C032944-3E23-42E1-8BE1-4F1792E8EAAB}"/>
    <cellStyle name="Normal 2 2 10" xfId="176" xr:uid="{76ADA6F7-BD3E-4FB1-BD13-146AAB33F7C3}"/>
    <cellStyle name="Normal 2 2 11" xfId="416" xr:uid="{9CFD3D71-E1F0-4EE6-B77E-1D8E72B7D535}"/>
    <cellStyle name="Normal 2 2 2" xfId="177" xr:uid="{5280B714-BF14-4E96-8161-DA24DA4EE999}"/>
    <cellStyle name="Normal 2 2 2 2" xfId="178" xr:uid="{35655959-4E66-47B6-A397-4E3903E7FBD4}"/>
    <cellStyle name="Normal 2 2 2 3" xfId="179" xr:uid="{C363997E-D75E-4DE9-B481-5E2070E3B0E6}"/>
    <cellStyle name="Normal 2 2 2 4" xfId="180" xr:uid="{735E51CB-5A84-4D3B-ADFC-D44F3F5DF09C}"/>
    <cellStyle name="Normal 2 2 2 5" xfId="181" xr:uid="{37B2B0DB-EF47-492C-8D62-FCA0281BF903}"/>
    <cellStyle name="Normal 2 2 2_global" xfId="182" xr:uid="{2E37CC5F-842B-43D2-A899-CBE7CA115FEF}"/>
    <cellStyle name="Normal 2 2 3" xfId="183" xr:uid="{F0793D3C-DD6D-412B-BE73-79F78EDE4CBA}"/>
    <cellStyle name="Normal 2 2 4" xfId="184" xr:uid="{D78F91BF-D6A1-4505-BAE5-FC131D9A456D}"/>
    <cellStyle name="Normal 2 2 5" xfId="185" xr:uid="{2062EE50-9F13-43F6-9D73-111F06E1B1E8}"/>
    <cellStyle name="Normal 2 2 6" xfId="186" xr:uid="{CA8F5271-3367-4042-9CB4-E0482FEDB195}"/>
    <cellStyle name="Normal 2 2 7" xfId="187" xr:uid="{47D2B8A2-A2B7-4C88-A798-8BDE2836C3E1}"/>
    <cellStyle name="Normal 2 2 8" xfId="188" xr:uid="{CCADC4D3-AF11-49ED-864D-22428DAF8622}"/>
    <cellStyle name="Normal 2 2 9" xfId="189" xr:uid="{5F372A73-3F4E-4F22-91B4-E5E8DA8699AB}"/>
    <cellStyle name="Normal 2 2_Balance Sheet INW" xfId="423" xr:uid="{65852862-21C9-4CC7-B2FC-234F2EB53FE4}"/>
    <cellStyle name="Normal 2 3" xfId="190" xr:uid="{90ADFDF0-05DB-4C30-A6E3-1A4BC8E2FCEB}"/>
    <cellStyle name="Normal 2 3 2" xfId="191" xr:uid="{3A75C021-1F70-4B83-BC4D-A0E167FE661E}"/>
    <cellStyle name="Normal 2 3 3" xfId="413" xr:uid="{6F29917E-09FC-4D7C-ABDF-90FC807D00B6}"/>
    <cellStyle name="Normal 2 3_Balance Sheet INW" xfId="424" xr:uid="{46BB7607-66BA-4B79-94D4-526F1C77DCAE}"/>
    <cellStyle name="Normal 2 4" xfId="192" xr:uid="{C511FB94-17A5-48C0-8E57-EEB6C9D33DD6}"/>
    <cellStyle name="Normal 2 4 2" xfId="193" xr:uid="{54C51F6B-A3F3-4C43-9C7A-320834B64546}"/>
    <cellStyle name="Normal 2 4 2 2" xfId="194" xr:uid="{5FD9BBCA-16BD-4217-ADFE-813527FE7F3E}"/>
    <cellStyle name="Normal 2 4_global" xfId="195" xr:uid="{F703E791-7866-4F60-8155-369BF729AF66}"/>
    <cellStyle name="Normal 2 5" xfId="196" xr:uid="{42A96F8E-42E6-4A19-8089-C458D7CB48B5}"/>
    <cellStyle name="Normal 2 5 2" xfId="197" xr:uid="{FB30195C-06A7-45F4-B72D-487B3AF8A0C1}"/>
    <cellStyle name="Normal 2 5_global" xfId="198" xr:uid="{A6ED4219-02D8-422E-9813-F7B68F6D837B}"/>
    <cellStyle name="Normal 2 6" xfId="199" xr:uid="{59E42599-3F13-4BB8-8404-3D91358DA5B2}"/>
    <cellStyle name="Normal 2 6 2" xfId="200" xr:uid="{946FD353-606E-4F74-AB0B-5B89B553502F}"/>
    <cellStyle name="Normal 2 6_global" xfId="201" xr:uid="{CB661215-E9E4-4154-92A6-88A71C6020B6}"/>
    <cellStyle name="Normal 2 7" xfId="202" xr:uid="{E58B9B0A-4083-4201-BBEE-75E165678C8F}"/>
    <cellStyle name="Normal 2 7 2" xfId="203" xr:uid="{CCAA7BC3-3D53-485B-A785-FAB88DAEF198}"/>
    <cellStyle name="Normal 2 7_global" xfId="204" xr:uid="{8BCB8DFF-0590-4ADF-B0F2-01D3CD3272D7}"/>
    <cellStyle name="Normal 2 8" xfId="205" xr:uid="{6F724F15-C87D-4444-8CC0-3F45D7EAC43F}"/>
    <cellStyle name="Normal 2 8 2" xfId="206" xr:uid="{6E35C5B4-C1B6-417E-9024-41F93AE8E513}"/>
    <cellStyle name="Normal 2 8_global" xfId="207" xr:uid="{533B6C71-7289-4025-B3B0-BC3D19B757C4}"/>
    <cellStyle name="Normal 2 9" xfId="208" xr:uid="{A3C4534D-D8F3-4962-AB82-0352AF992816}"/>
    <cellStyle name="Normal 2_BA Medicare CMI Final Breakdown Revised (3)" xfId="209" xr:uid="{4D848806-C629-4716-9C5B-EFB741ADAD7E}"/>
    <cellStyle name="Normal 20" xfId="210" xr:uid="{B1F6208C-64FB-475A-AFB5-D284D1296FBA}"/>
    <cellStyle name="Normal 21" xfId="211" xr:uid="{E22F18B7-E11C-48D1-9A97-1109380C8215}"/>
    <cellStyle name="Normal 22" xfId="212" xr:uid="{F5AE7536-D87B-4EC9-9DED-AEF62D5789A9}"/>
    <cellStyle name="Normal 23" xfId="213" xr:uid="{6F5FBBE9-ED68-47AE-9DE3-B3BA2489D78B}"/>
    <cellStyle name="Normal 24" xfId="214" xr:uid="{079F7C83-3B89-4802-9549-074E69599665}"/>
    <cellStyle name="Normal 25" xfId="215" xr:uid="{9AAF0002-BA82-4C59-A16C-3F0A0EB4B98D}"/>
    <cellStyle name="Normal 26" xfId="216" xr:uid="{D266E0E7-0A81-4F00-9583-B84776F67487}"/>
    <cellStyle name="Normal 27" xfId="217" xr:uid="{E6076D09-3BCE-40D4-AAA4-BE01BA64897C}"/>
    <cellStyle name="Normal 27 2" xfId="422" xr:uid="{D7582B58-0C70-40F5-AB07-7273825404ED}"/>
    <cellStyle name="Normal 27_Balance Sheet Puget Sound" xfId="432" xr:uid="{FEF9F0BF-81AA-4632-9762-0BEBD624C830}"/>
    <cellStyle name="Normal 28" xfId="218" xr:uid="{8E234DB7-882B-44A0-96CC-F54E8A6BFD31}"/>
    <cellStyle name="Normal 29" xfId="219" xr:uid="{039C7E5D-A3D5-491E-962D-BEAFAA6EF1FE}"/>
    <cellStyle name="Normal 3" xfId="43" xr:uid="{00000000-0005-0000-0000-000010000000}"/>
    <cellStyle name="Normal 3 2" xfId="221" xr:uid="{8981E649-E034-4AC6-ABD6-B71021B9DF05}"/>
    <cellStyle name="Normal 3 2 2" xfId="222" xr:uid="{0AD42AE8-DF77-4598-9E7D-8528EFCF5147}"/>
    <cellStyle name="Normal 3 3" xfId="223" xr:uid="{7EF0F2ED-4C87-4FF7-8578-BDD284B9CF80}"/>
    <cellStyle name="Normal 3 3 2" xfId="224" xr:uid="{CCF70A9B-DD24-43B0-9A5C-5D71307660A8}"/>
    <cellStyle name="Normal 3 4" xfId="225" xr:uid="{88D50DBE-6547-4BC2-A5CF-86CD91E6AD36}"/>
    <cellStyle name="Normal 3 5" xfId="417" xr:uid="{7B387A56-A037-48DC-898B-480E9C073000}"/>
    <cellStyle name="Normal 3 6" xfId="220" xr:uid="{787130A6-B116-450E-AE94-215C2E2E2C93}"/>
    <cellStyle name="Normal 3_Balance Sheet INW" xfId="425" xr:uid="{E6959812-B064-41C7-83EF-A724BF035790}"/>
    <cellStyle name="Normal 30" xfId="226" xr:uid="{DCC73578-AFF2-449F-9BF6-05B778798726}"/>
    <cellStyle name="Normal 31" xfId="227" xr:uid="{A7957F05-64B1-4310-8F42-99CA818B845C}"/>
    <cellStyle name="Normal 32" xfId="228" xr:uid="{10D1AAB4-6173-4E4F-8E3A-98F501B1E032}"/>
    <cellStyle name="Normal 33" xfId="229" xr:uid="{4F064D26-E27D-490C-BD24-1BC9464A28CE}"/>
    <cellStyle name="Normal 34" xfId="230" xr:uid="{B6B80E6E-7C75-44DA-83CB-6F49F17A14AA}"/>
    <cellStyle name="Normal 35" xfId="231" xr:uid="{A3E9AFC4-5D93-4447-98F1-2418D38553B5}"/>
    <cellStyle name="Normal 36" xfId="232" xr:uid="{73E8BEC0-B2FF-4EA8-ACC4-A175C8D7FD00}"/>
    <cellStyle name="Normal 37" xfId="233" xr:uid="{CBCE634E-85B3-4DCC-B9A2-D13AB966660B}"/>
    <cellStyle name="Normal 38" xfId="234" xr:uid="{0E85D649-8CAF-4DB4-A711-22021F1D04D4}"/>
    <cellStyle name="Normal 39" xfId="235" xr:uid="{1947D5B9-177B-433B-B812-72F5FFC6C7BA}"/>
    <cellStyle name="Normal 4" xfId="236" xr:uid="{FF5D9E9F-F688-40C4-BF1E-03D410AE208B}"/>
    <cellStyle name="Normal 4 2" xfId="418" xr:uid="{1A17BE36-0BE4-4347-A251-CE9E2F87165C}"/>
    <cellStyle name="Normal 4_Balance Sheet INW" xfId="426" xr:uid="{D265BAC5-B69B-419E-9526-9A958B42DFB9}"/>
    <cellStyle name="Normal 40" xfId="237" xr:uid="{FB16DC53-0985-4BFB-8618-3794A1850BD0}"/>
    <cellStyle name="Normal 41" xfId="238" xr:uid="{95FC7F73-CFBE-4246-878F-37F6EB489479}"/>
    <cellStyle name="Normal 42" xfId="239" xr:uid="{800C220C-F804-4102-B335-FB7783DA025F}"/>
    <cellStyle name="Normal 43" xfId="240" xr:uid="{F0ACCB1F-FD78-4B56-B2E1-FD397AA4A9D7}"/>
    <cellStyle name="Normal 44" xfId="241" xr:uid="{B9C180CC-2328-4414-AF1D-5A5B1437A9D2}"/>
    <cellStyle name="Normal 45" xfId="242" xr:uid="{28461C26-820A-4791-A61E-0115A24DC634}"/>
    <cellStyle name="Normal 46" xfId="243" xr:uid="{A363F690-3D5F-4125-8E34-4549C434DC63}"/>
    <cellStyle name="Normal 47" xfId="244" xr:uid="{5E96C0DA-05F8-4116-9AB1-8FDF78AD29E4}"/>
    <cellStyle name="Normal 48" xfId="352" xr:uid="{FE3BCA1A-FA80-47D0-91D2-B030A92A6A3E}"/>
    <cellStyle name="Normal 49" xfId="389" xr:uid="{CBF3509B-AB41-4CE7-82CA-803C24EBBD4C}"/>
    <cellStyle name="Normal 5" xfId="245" xr:uid="{102F4CBF-159B-4302-B062-B75B9E7C83A9}"/>
    <cellStyle name="Normal 5 2" xfId="246" xr:uid="{22344AB2-069C-4F79-A6D1-124EDA6F6D71}"/>
    <cellStyle name="Normal 5 2 2" xfId="247" xr:uid="{62C97595-FDAE-43CA-A5B0-0C3E8F568E75}"/>
    <cellStyle name="Normal 5 2 3" xfId="419" xr:uid="{0358B3A5-03E7-4CEA-8C68-18B758EC1D6C}"/>
    <cellStyle name="Normal 5 2_Balance Sheet INW" xfId="427" xr:uid="{0D5AEDE3-5BC6-40E3-8701-5C2758EE555A}"/>
    <cellStyle name="Normal 5 3" xfId="248" xr:uid="{7B7FB4D2-5612-41C5-AE07-4B0349F5627E}"/>
    <cellStyle name="Normal 5_Global_CDM Config" xfId="249" xr:uid="{27583F5E-9EB7-4549-BF71-07C4477F4575}"/>
    <cellStyle name="Normal 50" xfId="397" xr:uid="{DE3479E4-ED9D-4B95-B7E5-1F58ED9DE61D}"/>
    <cellStyle name="Normal 51" xfId="407" xr:uid="{C3FAE07F-B89D-4A97-A776-D11F0ABAC629}"/>
    <cellStyle name="Normal 52" xfId="44" xr:uid="{D4A525BC-B2A3-4918-ABA7-6367918058EA}"/>
    <cellStyle name="Normal 53" xfId="45" xr:uid="{ADCEC1B9-F8CA-4CAF-A580-4DDA174BC1BB}"/>
    <cellStyle name="Normal 54" xfId="433" xr:uid="{22C9F2DE-6E4A-487B-9A9F-BAA8A59E52C3}"/>
    <cellStyle name="Normal 557" xfId="6" xr:uid="{00000000-0005-0000-0000-000011000000}"/>
    <cellStyle name="Normal 561" xfId="7" xr:uid="{00000000-0005-0000-0000-000012000000}"/>
    <cellStyle name="Normal 568" xfId="8" xr:uid="{00000000-0005-0000-0000-000013000000}"/>
    <cellStyle name="Normal 576" xfId="10" xr:uid="{00000000-0005-0000-0000-000014000000}"/>
    <cellStyle name="Normal 6" xfId="250" xr:uid="{721D3CA6-7459-403A-8C60-C0B12F07430F}"/>
    <cellStyle name="Normal 6 2" xfId="251" xr:uid="{552DA739-651B-45B6-8B53-7BFA55951BDF}"/>
    <cellStyle name="Normal 6 2 2" xfId="252" xr:uid="{9D788D2E-080F-47A1-A863-54C489C58BD2}"/>
    <cellStyle name="Normal 6 3" xfId="253" xr:uid="{D805E1E1-8FB7-4057-983F-303A319462BA}"/>
    <cellStyle name="Normal 6 3 2" xfId="254" xr:uid="{318DA71C-B2B7-47D1-BE55-D4C1EDA217E3}"/>
    <cellStyle name="Normal 6 4" xfId="411" xr:uid="{A8B29DBD-E03B-49B5-A4DE-F6A7D0BEB209}"/>
    <cellStyle name="Normal 6_Balance Sheet INW" xfId="428" xr:uid="{8925942D-802A-428C-96AF-B62F37180187}"/>
    <cellStyle name="Normal 69" xfId="11" xr:uid="{00000000-0005-0000-0000-000016000000}"/>
    <cellStyle name="Normal 7" xfId="255" xr:uid="{2CA890E5-DCAF-4BBA-985D-F4E8DA0DB8BD}"/>
    <cellStyle name="Normal 7 2" xfId="256" xr:uid="{F94507CA-4C6C-4683-B8CA-0030EAA52BFE}"/>
    <cellStyle name="Normal 7 3" xfId="415" xr:uid="{CC175190-78DA-42A4-A261-2E915507EF90}"/>
    <cellStyle name="Normal 7_Balance Sheet INW" xfId="429" xr:uid="{C112FD6B-8510-4249-A027-8D7DB3EB6D7A}"/>
    <cellStyle name="Normal 70" xfId="12" xr:uid="{00000000-0005-0000-0000-000017000000}"/>
    <cellStyle name="Normal 71" xfId="13" xr:uid="{00000000-0005-0000-0000-000018000000}"/>
    <cellStyle name="Normal 72" xfId="16" xr:uid="{00000000-0005-0000-0000-000019000000}"/>
    <cellStyle name="Normal 73" xfId="17" xr:uid="{00000000-0005-0000-0000-00001A000000}"/>
    <cellStyle name="Normal 74" xfId="18" xr:uid="{00000000-0005-0000-0000-00001B000000}"/>
    <cellStyle name="Normal 75" xfId="15" xr:uid="{00000000-0005-0000-0000-00001C000000}"/>
    <cellStyle name="Normal 76" xfId="19" xr:uid="{00000000-0005-0000-0000-00001D000000}"/>
    <cellStyle name="Normal 77" xfId="20" xr:uid="{00000000-0005-0000-0000-00001E000000}"/>
    <cellStyle name="Normal 78" xfId="21" xr:uid="{00000000-0005-0000-0000-00001F000000}"/>
    <cellStyle name="Normal 79" xfId="22" xr:uid="{00000000-0005-0000-0000-000020000000}"/>
    <cellStyle name="Normal 8" xfId="257" xr:uid="{EB4A70DF-51B1-426C-91E1-25DA842BCC8D}"/>
    <cellStyle name="Normal 8 2" xfId="258" xr:uid="{D4C9A8A8-AE53-431B-9FB8-A33904B28F79}"/>
    <cellStyle name="Normal 8 2 2" xfId="259" xr:uid="{4A104084-10A7-46C2-B24B-C2484110B84C}"/>
    <cellStyle name="Normal 8 2_global" xfId="260" xr:uid="{67AC4A7C-A56F-4426-9806-68F3D820CB6F}"/>
    <cellStyle name="Normal 8 3" xfId="261" xr:uid="{40145930-8935-4E63-AC6C-2165816CE487}"/>
    <cellStyle name="Normal 8 4" xfId="420" xr:uid="{44680C7F-829F-4E31-B8FD-20D42E85589F}"/>
    <cellStyle name="Normal 8_Balance Sheet INW" xfId="430" xr:uid="{396944F5-F161-4D2B-84BA-FEA270FAA6BB}"/>
    <cellStyle name="Normal 80" xfId="23" xr:uid="{00000000-0005-0000-0000-000021000000}"/>
    <cellStyle name="Normal 82" xfId="24" xr:uid="{00000000-0005-0000-0000-000022000000}"/>
    <cellStyle name="Normal 84" xfId="25" xr:uid="{00000000-0005-0000-0000-000023000000}"/>
    <cellStyle name="Normal 85" xfId="26" xr:uid="{00000000-0005-0000-0000-000024000000}"/>
    <cellStyle name="Normal 87" xfId="27" xr:uid="{00000000-0005-0000-0000-000025000000}"/>
    <cellStyle name="Normal 88" xfId="28" xr:uid="{00000000-0005-0000-0000-000026000000}"/>
    <cellStyle name="Normal 89" xfId="29" xr:uid="{00000000-0005-0000-0000-000027000000}"/>
    <cellStyle name="Normal 9" xfId="262" xr:uid="{CA926F0C-D70E-4C34-B269-B4CF15E9A571}"/>
    <cellStyle name="Normal 9 2" xfId="421" xr:uid="{222930E6-D634-4DBA-B1CD-16E68AA657F9}"/>
    <cellStyle name="Normal 9 3" xfId="414" xr:uid="{5F331364-9E52-4DFD-B1BB-1B000C2B2A98}"/>
    <cellStyle name="Normal 9_Balance Sheet INW" xfId="431" xr:uid="{01552965-C15D-406C-86BB-0BF224527C4C}"/>
    <cellStyle name="Normal 90" xfId="30" xr:uid="{00000000-0005-0000-0000-000028000000}"/>
    <cellStyle name="Normal 92" xfId="32" xr:uid="{00000000-0005-0000-0000-000029000000}"/>
    <cellStyle name="Normal 94" xfId="31" xr:uid="{00000000-0005-0000-0000-00002A000000}"/>
    <cellStyle name="Note 2" xfId="263" xr:uid="{5D597F9E-D4EA-45A0-9A5D-4FCBE56FE5C9}"/>
    <cellStyle name="Note 2 2" xfId="385" xr:uid="{DB46A434-8FC1-4433-B9F8-6FD777D95A05}"/>
    <cellStyle name="Note 2 2 2" xfId="441" xr:uid="{DF459A6A-E8A5-4766-A6D1-6FC9190CA83C}"/>
    <cellStyle name="Note 2 3" xfId="394" xr:uid="{76376F3D-60A5-4010-9AFB-60763F406401}"/>
    <cellStyle name="Note 2 3 2" xfId="448" xr:uid="{C33B4BEF-AC74-4EB8-B7D4-2E3C67072BCC}"/>
    <cellStyle name="Note 2 4" xfId="404" xr:uid="{B30F87A0-81B3-4664-B0BE-697C3C22AEF0}"/>
    <cellStyle name="Note 2 4 2" xfId="457" xr:uid="{6C900A9B-774F-4471-BE72-45B0B31721D6}"/>
    <cellStyle name="Number Cell" xfId="264" xr:uid="{8BE2A00A-55D4-452E-AFE7-CF929A2FE02A}"/>
    <cellStyle name="Output 2" xfId="265" xr:uid="{75790BE4-1274-4B30-BA37-BE4445A6A4AA}"/>
    <cellStyle name="Output 2 2" xfId="386" xr:uid="{F7128855-BC47-4568-98F0-DD3470B87E57}"/>
    <cellStyle name="Output 2 2 2" xfId="442" xr:uid="{796C68CF-6788-4F8D-9A03-DB08C41C2718}"/>
    <cellStyle name="Output 2 3" xfId="395" xr:uid="{83D10A8B-2209-44D8-8747-1F08F59C07AA}"/>
    <cellStyle name="Output 2 3 2" xfId="449" xr:uid="{37844752-D304-43FB-B3E4-51EF68755D37}"/>
    <cellStyle name="Output 2 4" xfId="405" xr:uid="{DD9C97D2-2C3F-4556-80B6-99F1D1284A15}"/>
    <cellStyle name="Output 2 4 2" xfId="458" xr:uid="{626FD1EA-1E4F-4310-B512-2B4DC7AE189A}"/>
    <cellStyle name="Output 2 5" xfId="400" xr:uid="{410D30A2-F104-4A4D-A0F5-37560BA551DE}"/>
    <cellStyle name="Output 2 5 2" xfId="453" xr:uid="{19D4DBA5-A85A-4C2C-9A38-C77AEEB52776}"/>
    <cellStyle name="Output Amounts" xfId="266" xr:uid="{B2D09EC4-902F-4823-BE92-02A62B3279F2}"/>
    <cellStyle name="Percent" xfId="3" builtinId="5"/>
    <cellStyle name="Percent %" xfId="267" xr:uid="{61CD9F97-B1DF-4E80-8BD1-5F2DE761AAB2}"/>
    <cellStyle name="Percent % Long Underline" xfId="268" xr:uid="{A03E1E73-ADD1-4DE7-BF41-677BFEB54921}"/>
    <cellStyle name="Percent %_Worksheet in C: JOANNA Terry Cote Caritas Christi rptpkg2.doc 10" xfId="269" xr:uid="{A50D6A7F-C42B-44E9-B229-D40DD21E0796}"/>
    <cellStyle name="Percent [2]" xfId="270" xr:uid="{AE50B417-6A61-4FE7-AE8C-5E4A83646AE8}"/>
    <cellStyle name="Percent 0.0%" xfId="271" xr:uid="{1EBA1639-92A3-4888-99FC-60E9EEF1795F}"/>
    <cellStyle name="Percent 0.0% Long Underline" xfId="272" xr:uid="{3121EEC2-5A5B-47CC-8B93-AEDDFE1D0F95}"/>
    <cellStyle name="Percent 0.0%_Worksheet in C: JOANNA Terry Cote Caritas Christi rptpkg2.doc 10" xfId="273" xr:uid="{D8784AF8-55FA-4B48-A6EE-1AEF9D75403C}"/>
    <cellStyle name="Percent 0.00%" xfId="274" xr:uid="{00D27C93-AE27-4FEC-83ED-F33C83C882DE}"/>
    <cellStyle name="Percent 0.00% Long Underline" xfId="275" xr:uid="{8771072F-61F3-4E17-B476-2F706F5CCBB9}"/>
    <cellStyle name="Percent 0.00%_Worksheet in C: JOANNA Terry Cote Caritas Christi rptpkg2.doc 10" xfId="276" xr:uid="{C2E27967-AB6F-47C1-9D54-730911F2BAF6}"/>
    <cellStyle name="Percent 0.000%" xfId="277" xr:uid="{C2D6E711-35FD-46A7-9C40-1E0FFA6475D0}"/>
    <cellStyle name="Percent 0.000% Long Underline" xfId="278" xr:uid="{FC2AFA1F-7B42-4AA6-A216-F77F1C0C6554}"/>
    <cellStyle name="Percent 0.000%_Worksheet in C: JOANNA Terry Cote Caritas Christi rptpkg2.doc 10" xfId="279" xr:uid="{9DC9D368-D2BA-4A95-9EB1-4B1C8C54E9AA}"/>
    <cellStyle name="Percent 0.0000%" xfId="280" xr:uid="{68C898AE-9387-4D28-A1D9-489D143E22C6}"/>
    <cellStyle name="Percent 0.0000% Long Underline" xfId="281" xr:uid="{D97AFBAF-2C17-42A7-961C-F7FB40311CBD}"/>
    <cellStyle name="Percent 0.0000%_Worksheet in C: JOANNA Terry Cote Caritas Christi rptpkg2" xfId="282" xr:uid="{E8D08C6E-BA7F-4051-9C4B-5E9390B8CC00}"/>
    <cellStyle name="Percent 2" xfId="283" xr:uid="{9C84C32C-0F37-4BF3-A605-CD50B1A51ADA}"/>
    <cellStyle name="Percent 2 2" xfId="284" xr:uid="{58D46F86-C37C-49C6-BEA5-EFBFC44EF966}"/>
    <cellStyle name="Percent 3" xfId="285" xr:uid="{D74AC814-3275-462D-B873-000FA3BB540C}"/>
    <cellStyle name="Percent 4" xfId="286" xr:uid="{5927866B-573C-4687-B7E8-B52A2F2691C4}"/>
    <cellStyle name="Percent 460" xfId="5" xr:uid="{00000000-0005-0000-0000-00002C000000}"/>
    <cellStyle name="Percent 5" xfId="287" xr:uid="{9509D5F7-7B9E-4708-A240-13F161D495C3}"/>
    <cellStyle name="Percent 6" xfId="410" xr:uid="{9BB78F27-01C2-45F5-B9A3-AD1197524405}"/>
    <cellStyle name="Percent Cell" xfId="288" xr:uid="{F09BE6D1-5F10-4264-B726-F222F5753383}"/>
    <cellStyle name="Place Cursor Here" xfId="289" xr:uid="{BAC2FEF2-5442-4811-92A6-6B6CB076BF9E}"/>
    <cellStyle name="Print" xfId="290" xr:uid="{B3EF3F56-B827-465F-B08E-09D8ED0A3ECD}"/>
    <cellStyle name="PRM" xfId="291" xr:uid="{4052447E-9EAC-4365-81B7-193B82CF42A5}"/>
    <cellStyle name="PRM 2" xfId="292" xr:uid="{FAE36A18-7DD3-4A0B-ABE4-CB362450DCE1}"/>
    <cellStyle name="PRM 3" xfId="293" xr:uid="{F0CF8EA2-BA32-4AA9-9630-52621F861C00}"/>
    <cellStyle name="PRM_DEPT" xfId="294" xr:uid="{7A3403E2-97C9-41D4-B63B-15DEAD0B4DC7}"/>
    <cellStyle name="PSChar" xfId="295" xr:uid="{C5B64829-A545-43D6-A89C-26CDBE8414BB}"/>
    <cellStyle name="PSChar 2" xfId="296" xr:uid="{D461E9BE-97CD-45E3-A2E8-0066B49B9E72}"/>
    <cellStyle name="PSChar 3" xfId="297" xr:uid="{EC433C00-335D-4B72-BF62-CBA4D5BFD4D8}"/>
    <cellStyle name="PSDate" xfId="298" xr:uid="{FFC74974-E61A-4CF1-91A9-9C3927F83377}"/>
    <cellStyle name="PSDate 2" xfId="299" xr:uid="{C24B80B5-DDD6-43EF-AC65-4A7A36BAB8AC}"/>
    <cellStyle name="PSDate 3" xfId="300" xr:uid="{8EF8BBCB-E282-4FC3-8CC5-3BF0F10B7360}"/>
    <cellStyle name="PSDec" xfId="301" xr:uid="{5CC29E8F-E391-4402-B9BE-4DA7587CBB2C}"/>
    <cellStyle name="PSDec 2" xfId="302" xr:uid="{F3ABAF1E-F8F0-4AB2-93C8-D85399399369}"/>
    <cellStyle name="PSDec 3" xfId="303" xr:uid="{1F000295-33F9-47B9-9CCE-495DA6EC4660}"/>
    <cellStyle name="PSHeading" xfId="304" xr:uid="{1164F081-D37F-4422-B501-EB765D0DF4B1}"/>
    <cellStyle name="PSHeading 2" xfId="305" xr:uid="{63B7DC8E-4C49-47CD-8502-8DFFD5ADBB07}"/>
    <cellStyle name="PSHeading 3" xfId="306" xr:uid="{FFEC01C4-6F78-4B75-A9F1-C79311BFB5C7}"/>
    <cellStyle name="PSHeading_ACCT" xfId="307" xr:uid="{62FE5A26-F53F-44B6-9E60-BBC40E8F16D3}"/>
    <cellStyle name="PSInt" xfId="308" xr:uid="{6FE6C30A-9201-46AD-A777-BFC4CFAE8DB6}"/>
    <cellStyle name="PSInt 2" xfId="309" xr:uid="{B173DCAD-DE7D-49BB-AC67-EFA873FB3C0D}"/>
    <cellStyle name="PSInt 3" xfId="310" xr:uid="{31BDEA30-D4F5-40C2-A9BD-CA7EF6D30A10}"/>
    <cellStyle name="PSSpacer" xfId="311" xr:uid="{F3D4C7F1-EDFA-402A-8D6E-BE00665AFC05}"/>
    <cellStyle name="PSSpacer 2" xfId="312" xr:uid="{DBB67C5E-E2D2-471A-B235-C81DCEBEBCA9}"/>
    <cellStyle name="PSSpacer 3" xfId="313" xr:uid="{A37A9DD7-921F-4F72-AEE0-9EEFD0DB9B81}"/>
    <cellStyle name="Red Flag" xfId="314" xr:uid="{42306DBF-B8AC-4ABB-B067-AEC49DA4372B}"/>
    <cellStyle name="Row Height" xfId="315" xr:uid="{12CEEBB5-8532-477C-A550-E3FED3BE4020}"/>
    <cellStyle name="Save" xfId="316" xr:uid="{0E51043D-8356-473C-BA86-AACC369FE353}"/>
    <cellStyle name="Section Header" xfId="317" xr:uid="{668E66A4-F0CA-4569-A722-18623A36775D}"/>
    <cellStyle name="Section Total Label" xfId="318" xr:uid="{107FA327-7F2A-4A5E-A0A2-E35C5891E937}"/>
    <cellStyle name="Section Total Pct" xfId="319" xr:uid="{F991CFA8-CEB5-429F-8611-971DD9862698}"/>
    <cellStyle name="Section Total#" xfId="320" xr:uid="{BA489B3D-E58B-4643-95CC-17C78BD2893D}"/>
    <cellStyle name="Single Line Title" xfId="321" xr:uid="{1EB23798-5BD6-4DF5-BF39-9D1DA7AEAB8C}"/>
    <cellStyle name="Sub-Section Header" xfId="322" xr:uid="{72BFEDE9-6C84-4A0D-8EA3-679D9AD6BC9D}"/>
    <cellStyle name="Sub-Section Total" xfId="323" xr:uid="{72B48EFD-5B42-441A-A951-F70FCD4CD192}"/>
    <cellStyle name="Sub-Section Total #" xfId="324" xr:uid="{729B857D-0267-464C-A116-F567F86A0052}"/>
    <cellStyle name="Sub-Section Total Pct" xfId="325" xr:uid="{A363366B-3F53-4B1F-A69B-A4B7724BB91B}"/>
    <cellStyle name="Tab Hdr Date" xfId="326" xr:uid="{B4A15E79-9A7C-4C05-8CEE-EA43830215F3}"/>
    <cellStyle name="Tab Hdr Left" xfId="327" xr:uid="{C51429ED-BE38-4742-BDB9-CEB679C21C88}"/>
    <cellStyle name="Tab Hdr Right" xfId="328" xr:uid="{BA782933-4D76-4B10-9272-7DD8D880AB49}"/>
    <cellStyle name="Tab header" xfId="329" xr:uid="{68BE16F5-A724-4E78-A0D0-D7E7CA6C53C2}"/>
    <cellStyle name="Text_Bold" xfId="330" xr:uid="{A4EEF2DF-AF83-4997-8626-7DA9F1CCAED0}"/>
    <cellStyle name="Title 2" xfId="331" xr:uid="{2AE013FF-DF7F-471C-AD0A-1E8E72CAB83D}"/>
    <cellStyle name="Title Double Line" xfId="332" xr:uid="{68670E98-E96E-4CB7-B643-A5D382A07F1C}"/>
    <cellStyle name="Title Double Subtitle" xfId="333" xr:uid="{0779A24F-F9B9-4242-B41D-47AF7A487A06}"/>
    <cellStyle name="Title Single" xfId="334" xr:uid="{529723D4-46BF-4B5D-A78C-D64395D3D617}"/>
    <cellStyle name="Title12" xfId="335" xr:uid="{2B8DB68A-1413-4CCD-B3F4-97B39DD1EA08}"/>
    <cellStyle name="Title12 2" xfId="336" xr:uid="{F69B6287-A20E-4D5C-9D9D-A554990AA9FE}"/>
    <cellStyle name="Title12 3" xfId="337" xr:uid="{0574FA1E-913F-4DBA-87CE-26E0B31D575D}"/>
    <cellStyle name="Title12_DEPT" xfId="338" xr:uid="{90029538-517C-42F0-8315-9FE1BE32A5CF}"/>
    <cellStyle name="Title3" xfId="339" xr:uid="{C1B98647-2FA9-4763-ADE4-4D24E4127597}"/>
    <cellStyle name="Total 2" xfId="340" xr:uid="{BDE8DF2D-1289-40C5-8A05-CEB3A3F34666}"/>
    <cellStyle name="Total 2 2" xfId="387" xr:uid="{58067947-6684-4FD9-886D-70C983102941}"/>
    <cellStyle name="Total 2 2 2" xfId="443" xr:uid="{CB08019E-4FF0-41F1-AA91-FDA5BDBFD1C6}"/>
    <cellStyle name="Total 2 3" xfId="396" xr:uid="{F316F00A-CF6D-415A-8291-18681353286A}"/>
    <cellStyle name="Total 2 3 2" xfId="450" xr:uid="{FC9BB365-E855-48CD-B8C4-90EA2BCAF244}"/>
    <cellStyle name="Total 2 4" xfId="406" xr:uid="{0360AF5F-7289-45FB-A054-68B830C38FF7}"/>
    <cellStyle name="Total 2 4 2" xfId="459" xr:uid="{7C4579E1-134A-4334-AD60-0FDCD4C21095}"/>
    <cellStyle name="Total 2 5" xfId="398" xr:uid="{ED921299-2A62-4CB4-BA7B-0EEBCD530DB1}"/>
    <cellStyle name="Total 2 5 2" xfId="451" xr:uid="{BE4E197C-0E05-4BAE-8A9D-D276F7B37388}"/>
    <cellStyle name="Warning Text 2" xfId="341" xr:uid="{BCE8AE22-AC67-481E-9F91-BC44D0BD8A71}"/>
    <cellStyle name="XComma" xfId="342" xr:uid="{7FEA2131-A063-4324-A980-BB974FE5BC83}"/>
    <cellStyle name="XComma 0.0" xfId="343" xr:uid="{EF32FF9C-E432-4A00-BC62-6093A2A5C0D8}"/>
    <cellStyle name="XComma 0.00" xfId="344" xr:uid="{D089DC1C-85F5-4C55-B336-154D8B88320D}"/>
    <cellStyle name="XComma 0.000" xfId="345" xr:uid="{A47795AD-43A5-4BEE-8385-6EEAA4CF34C3}"/>
    <cellStyle name="XComma_Worksheet in C: JOANNA Terry Cote Caritas Christi rptpkg2.doc 10" xfId="346" xr:uid="{E380E715-41E8-420B-8A0A-1E10DBD02824}"/>
    <cellStyle name="XCurrency" xfId="347" xr:uid="{06ECB9FA-273E-4BF4-9AD9-5A5D2D0B94BB}"/>
    <cellStyle name="XCurrency 0.0" xfId="348" xr:uid="{8D7B21D2-05F6-44C9-89A8-019BAC2FEEAF}"/>
    <cellStyle name="XCurrency 0.00" xfId="349" xr:uid="{E99BD010-ED2D-496A-A034-B6D086D77EFA}"/>
    <cellStyle name="XCurrency 0.000" xfId="350" xr:uid="{42918C71-AB02-4D21-B5A8-1911518F6883}"/>
    <cellStyle name="XCurrency_Worksheet in C: JOANNA Terry Cote Caritas Christi rptpkg2.doc 10" xfId="351" xr:uid="{901943DB-EE75-4AD5-9526-678D6FBE597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716" transitionEvaluation="1" transitionEntry="1" codeName="Sheet1">
    <pageSetUpPr autoPageBreaks="0" fitToPage="1"/>
  </sheetPr>
  <dimension ref="A1:CF817"/>
  <sheetViews>
    <sheetView showGridLines="0" tabSelected="1" topLeftCell="A716" zoomScale="75" zoomScaleNormal="75" workbookViewId="0">
      <selection activeCell="E495" sqref="E495"/>
    </sheetView>
  </sheetViews>
  <sheetFormatPr defaultColWidth="11.75" defaultRowHeight="12.65" customHeight="1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>
      <c r="A1" s="233" t="s">
        <v>1279</v>
      </c>
      <c r="B1" s="234"/>
      <c r="C1" s="234"/>
      <c r="D1" s="234"/>
      <c r="E1" s="234"/>
      <c r="F1" s="234"/>
    </row>
    <row r="2" spans="1:6" ht="12.75" customHeight="1">
      <c r="A2" s="234" t="s">
        <v>1233</v>
      </c>
      <c r="B2" s="234"/>
      <c r="C2" s="235"/>
      <c r="D2" s="234"/>
      <c r="E2" s="234"/>
      <c r="F2" s="234"/>
    </row>
    <row r="3" spans="1:6" ht="12.75" customHeight="1">
      <c r="A3" s="199"/>
      <c r="C3" s="236"/>
    </row>
    <row r="4" spans="1:6" ht="12.75" customHeight="1">
      <c r="C4" s="236"/>
    </row>
    <row r="5" spans="1:6" ht="12.75" customHeight="1">
      <c r="A5" s="199" t="s">
        <v>1258</v>
      </c>
      <c r="C5" s="236"/>
    </row>
    <row r="6" spans="1:6" ht="12.75" customHeight="1">
      <c r="A6" s="199" t="s">
        <v>0</v>
      </c>
      <c r="C6" s="236"/>
    </row>
    <row r="7" spans="1:6" ht="12.75" customHeight="1">
      <c r="A7" s="199" t="s">
        <v>1</v>
      </c>
      <c r="C7" s="236"/>
    </row>
    <row r="8" spans="1:6" ht="12.75" customHeight="1">
      <c r="C8" s="236"/>
    </row>
    <row r="9" spans="1:6" ht="12.75" customHeight="1">
      <c r="C9" s="236"/>
    </row>
    <row r="10" spans="1:6" ht="12.75" customHeight="1">
      <c r="A10" s="198" t="s">
        <v>1228</v>
      </c>
      <c r="C10" s="236"/>
    </row>
    <row r="11" spans="1:6" ht="12.75" customHeight="1">
      <c r="A11" s="198" t="s">
        <v>1231</v>
      </c>
      <c r="C11" s="236"/>
    </row>
    <row r="12" spans="1:6" ht="12.75" customHeight="1">
      <c r="C12" s="236"/>
    </row>
    <row r="13" spans="1:6" ht="12.75" customHeight="1">
      <c r="C13" s="236"/>
    </row>
    <row r="14" spans="1:6" ht="12.75" customHeight="1">
      <c r="A14" s="199" t="s">
        <v>2</v>
      </c>
      <c r="C14" s="236"/>
    </row>
    <row r="15" spans="1:6" ht="12.75" customHeight="1">
      <c r="A15" s="199"/>
      <c r="C15" s="236"/>
    </row>
    <row r="16" spans="1:6" ht="12.75" customHeight="1">
      <c r="A16" s="180" t="s">
        <v>1260</v>
      </c>
      <c r="C16" s="236"/>
      <c r="F16" s="283" t="s">
        <v>1259</v>
      </c>
    </row>
    <row r="17" spans="1:6" ht="12.75" customHeight="1">
      <c r="A17" s="180" t="s">
        <v>1230</v>
      </c>
      <c r="C17" s="283" t="s">
        <v>1259</v>
      </c>
    </row>
    <row r="18" spans="1:6" ht="12.75" customHeight="1">
      <c r="A18" s="228"/>
      <c r="C18" s="236"/>
    </row>
    <row r="19" spans="1:6" ht="12.75" customHeight="1">
      <c r="C19" s="236"/>
    </row>
    <row r="20" spans="1:6" ht="12.75" customHeight="1">
      <c r="A20" s="273" t="s">
        <v>1234</v>
      </c>
      <c r="B20" s="273"/>
      <c r="C20" s="284"/>
      <c r="D20" s="273"/>
      <c r="E20" s="273"/>
      <c r="F20" s="273"/>
    </row>
    <row r="21" spans="1:6" ht="22.5" customHeight="1">
      <c r="A21" s="199"/>
      <c r="C21" s="236"/>
    </row>
    <row r="22" spans="1:6" ht="12.65" customHeight="1">
      <c r="A22" s="237" t="s">
        <v>1254</v>
      </c>
      <c r="B22" s="238"/>
      <c r="C22" s="239"/>
      <c r="D22" s="237"/>
      <c r="E22" s="237"/>
    </row>
    <row r="23" spans="1:6" ht="12.65" customHeight="1">
      <c r="B23" s="199"/>
      <c r="C23" s="236"/>
    </row>
    <row r="24" spans="1:6" ht="12.65" customHeight="1">
      <c r="A24" s="240" t="s">
        <v>3</v>
      </c>
      <c r="C24" s="236"/>
    </row>
    <row r="25" spans="1:6" ht="12.65" customHeight="1">
      <c r="A25" s="198" t="s">
        <v>1235</v>
      </c>
      <c r="C25" s="236"/>
    </row>
    <row r="26" spans="1:6" ht="12.65" customHeight="1">
      <c r="A26" s="199" t="s">
        <v>4</v>
      </c>
      <c r="C26" s="236"/>
    </row>
    <row r="27" spans="1:6" ht="12.65" customHeight="1">
      <c r="A27" s="198" t="s">
        <v>1236</v>
      </c>
      <c r="C27" s="236"/>
    </row>
    <row r="28" spans="1:6" ht="12.65" customHeight="1">
      <c r="A28" s="199" t="s">
        <v>5</v>
      </c>
      <c r="C28" s="236"/>
    </row>
    <row r="29" spans="1:6" ht="12.65" customHeight="1">
      <c r="A29" s="198"/>
      <c r="C29" s="236"/>
    </row>
    <row r="30" spans="1:6" ht="12.65" customHeight="1">
      <c r="A30" s="180" t="s">
        <v>6</v>
      </c>
      <c r="C30" s="236"/>
    </row>
    <row r="31" spans="1:6" ht="12.65" customHeight="1">
      <c r="A31" s="199" t="s">
        <v>7</v>
      </c>
      <c r="C31" s="236"/>
    </row>
    <row r="32" spans="1:6" ht="12.65" customHeight="1">
      <c r="A32" s="199" t="s">
        <v>8</v>
      </c>
      <c r="C32" s="236"/>
    </row>
    <row r="33" spans="1:83" ht="12.65" customHeight="1">
      <c r="A33" s="198" t="s">
        <v>1237</v>
      </c>
      <c r="C33" s="236"/>
    </row>
    <row r="34" spans="1:83" ht="12.65" customHeight="1">
      <c r="A34" s="199" t="s">
        <v>9</v>
      </c>
      <c r="C34" s="236"/>
    </row>
    <row r="35" spans="1:83" ht="12.65" customHeight="1">
      <c r="A35" s="199"/>
      <c r="C35" s="236"/>
    </row>
    <row r="36" spans="1:83" ht="12.65" customHeight="1">
      <c r="A36" s="198" t="s">
        <v>1238</v>
      </c>
      <c r="C36" s="236"/>
    </row>
    <row r="37" spans="1:83" ht="12.65" customHeight="1">
      <c r="A37" s="199" t="s">
        <v>1229</v>
      </c>
      <c r="C37" s="236"/>
    </row>
    <row r="38" spans="1:83" ht="12" customHeight="1">
      <c r="A38" s="198"/>
      <c r="C38" s="236"/>
    </row>
    <row r="39" spans="1:83" ht="12.65" customHeight="1">
      <c r="A39" s="199"/>
      <c r="C39" s="236"/>
    </row>
    <row r="40" spans="1:83" ht="12" customHeight="1">
      <c r="A40" s="199"/>
      <c r="C40" s="236"/>
    </row>
    <row r="41" spans="1:83" ht="12" customHeight="1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>
      <c r="A43" s="199"/>
      <c r="C43" s="236"/>
      <c r="F43" s="181"/>
    </row>
    <row r="44" spans="1:83" ht="12" customHeight="1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>
      <c r="A47" s="175" t="s">
        <v>204</v>
      </c>
      <c r="B47" s="183"/>
      <c r="C47" s="184">
        <v>0</v>
      </c>
      <c r="D47" s="184">
        <v>682626.25000000012</v>
      </c>
      <c r="E47" s="184">
        <v>109645.53000000001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483922.84999999992</v>
      </c>
      <c r="P47" s="184">
        <v>269055.08999999997</v>
      </c>
      <c r="Q47" s="184">
        <v>0</v>
      </c>
      <c r="R47" s="184">
        <v>99484.37</v>
      </c>
      <c r="S47" s="184">
        <v>100703.92</v>
      </c>
      <c r="T47" s="184">
        <v>0</v>
      </c>
      <c r="U47" s="184">
        <v>389245.11</v>
      </c>
      <c r="V47" s="184">
        <v>0</v>
      </c>
      <c r="W47" s="184">
        <v>63454.14</v>
      </c>
      <c r="X47" s="184">
        <v>141502.76999999999</v>
      </c>
      <c r="Y47" s="184">
        <v>393525.92999999993</v>
      </c>
      <c r="Z47" s="184">
        <v>10706.19</v>
      </c>
      <c r="AA47" s="184">
        <v>0</v>
      </c>
      <c r="AB47" s="184">
        <v>221299.76</v>
      </c>
      <c r="AC47" s="184">
        <v>106114.42000000001</v>
      </c>
      <c r="AD47" s="184">
        <v>0</v>
      </c>
      <c r="AE47" s="184">
        <v>0</v>
      </c>
      <c r="AF47" s="184">
        <v>0</v>
      </c>
      <c r="AG47" s="184">
        <v>971509.94000000006</v>
      </c>
      <c r="AH47" s="184">
        <v>0</v>
      </c>
      <c r="AI47" s="184">
        <v>138870.58999999997</v>
      </c>
      <c r="AJ47" s="184">
        <v>263086.94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201454.97</v>
      </c>
      <c r="AW47" s="184">
        <v>53814.7</v>
      </c>
      <c r="AX47" s="184">
        <v>0</v>
      </c>
      <c r="AY47" s="184">
        <v>160965.72</v>
      </c>
      <c r="AZ47" s="184">
        <v>0</v>
      </c>
      <c r="BA47" s="184">
        <v>0</v>
      </c>
      <c r="BB47" s="184">
        <v>60976.94</v>
      </c>
      <c r="BC47" s="184">
        <v>0</v>
      </c>
      <c r="BD47" s="184">
        <v>44822.45</v>
      </c>
      <c r="BE47" s="184">
        <v>166252.49999999997</v>
      </c>
      <c r="BF47" s="184">
        <v>247566.55999999997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328266.88</v>
      </c>
      <c r="BM47" s="184">
        <v>0</v>
      </c>
      <c r="BN47" s="184">
        <v>80655.899999999994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42427.63</v>
      </c>
      <c r="BY47" s="184">
        <v>29407.4</v>
      </c>
      <c r="BZ47" s="184">
        <v>0</v>
      </c>
      <c r="CA47" s="184">
        <v>0</v>
      </c>
      <c r="CB47" s="184">
        <v>0</v>
      </c>
      <c r="CC47" s="184">
        <v>2010005.1300000001</v>
      </c>
      <c r="CD47" s="195"/>
      <c r="CE47" s="195">
        <f>SUM(C47:CC47)</f>
        <v>7871370.5800000001</v>
      </c>
    </row>
    <row r="48" spans="1:83" ht="12.65" customHeight="1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>
      <c r="A51" s="171" t="s">
        <v>207</v>
      </c>
      <c r="B51" s="184"/>
      <c r="C51" s="184">
        <v>0</v>
      </c>
      <c r="D51" s="184">
        <v>1224467.6800000002</v>
      </c>
      <c r="E51" s="184">
        <v>82021.039999999994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735503.22</v>
      </c>
      <c r="P51" s="184">
        <v>640304.16</v>
      </c>
      <c r="Q51" s="184">
        <v>0</v>
      </c>
      <c r="R51" s="184">
        <v>112727.63999999998</v>
      </c>
      <c r="S51" s="184">
        <v>163651.04</v>
      </c>
      <c r="T51" s="184">
        <v>0</v>
      </c>
      <c r="U51" s="184">
        <v>90128.51</v>
      </c>
      <c r="V51" s="184">
        <v>0</v>
      </c>
      <c r="W51" s="184">
        <v>10558.39</v>
      </c>
      <c r="X51" s="184">
        <v>301573.23</v>
      </c>
      <c r="Y51" s="184">
        <v>211206.61000000002</v>
      </c>
      <c r="Z51" s="184">
        <v>0</v>
      </c>
      <c r="AA51" s="184">
        <v>0</v>
      </c>
      <c r="AB51" s="184">
        <v>87019</v>
      </c>
      <c r="AC51" s="184">
        <v>26263.489999999991</v>
      </c>
      <c r="AD51" s="184">
        <v>0</v>
      </c>
      <c r="AE51" s="184">
        <v>0</v>
      </c>
      <c r="AF51" s="184">
        <v>0</v>
      </c>
      <c r="AG51" s="184">
        <v>701720.62000000011</v>
      </c>
      <c r="AH51" s="184">
        <v>0</v>
      </c>
      <c r="AI51" s="184">
        <v>46138.68</v>
      </c>
      <c r="AJ51" s="184">
        <v>115402.31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137280.86000000002</v>
      </c>
      <c r="AW51" s="184">
        <v>0</v>
      </c>
      <c r="AX51" s="184">
        <v>0</v>
      </c>
      <c r="AY51" s="184">
        <v>97429.26</v>
      </c>
      <c r="AZ51" s="184">
        <v>0</v>
      </c>
      <c r="BA51" s="184">
        <v>0</v>
      </c>
      <c r="BB51" s="184">
        <v>0</v>
      </c>
      <c r="BC51" s="184">
        <v>0</v>
      </c>
      <c r="BD51" s="184">
        <v>43359.740000000005</v>
      </c>
      <c r="BE51" s="184">
        <v>293851.31000000006</v>
      </c>
      <c r="BF51" s="184">
        <v>79885.090000000011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470209.99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11415.819999999998</v>
      </c>
      <c r="BZ51" s="184">
        <v>0</v>
      </c>
      <c r="CA51" s="184">
        <v>0</v>
      </c>
      <c r="CB51" s="184">
        <v>0</v>
      </c>
      <c r="CC51" s="184">
        <v>776408.19000000006</v>
      </c>
      <c r="CD51" s="195"/>
      <c r="CE51" s="195">
        <f>SUM(C51:CD51)</f>
        <v>6458525.8799999999</v>
      </c>
    </row>
    <row r="52" spans="1:84" ht="12.65" customHeight="1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>
      <c r="A59" s="171" t="s">
        <v>233</v>
      </c>
      <c r="B59" s="175"/>
      <c r="C59" s="184">
        <v>0</v>
      </c>
      <c r="D59" s="184">
        <v>4163</v>
      </c>
      <c r="E59" s="184">
        <v>984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498</v>
      </c>
      <c r="P59" s="185">
        <v>188455</v>
      </c>
      <c r="Q59" s="185">
        <v>0</v>
      </c>
      <c r="R59" s="185">
        <v>103125</v>
      </c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>
        <v>5366.2799999999988</v>
      </c>
      <c r="AD59" s="185"/>
      <c r="AE59" s="185"/>
      <c r="AF59" s="185"/>
      <c r="AG59" s="185">
        <v>25419</v>
      </c>
      <c r="AH59" s="185"/>
      <c r="AI59" s="185">
        <v>238800</v>
      </c>
      <c r="AJ59" s="185">
        <v>9078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22722</v>
      </c>
      <c r="AZ59" s="185"/>
      <c r="BA59" s="248"/>
      <c r="BB59" s="248"/>
      <c r="BC59" s="248"/>
      <c r="BD59" s="248"/>
      <c r="BE59" s="185">
        <v>122909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>
      <c r="A60" s="250" t="s">
        <v>234</v>
      </c>
      <c r="B60" s="175"/>
      <c r="C60" s="186">
        <v>0</v>
      </c>
      <c r="D60" s="187">
        <v>37.290529446946501</v>
      </c>
      <c r="E60" s="187">
        <v>6.6234958895036309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23.009071914656293</v>
      </c>
      <c r="P60" s="221">
        <v>12.25419040928025</v>
      </c>
      <c r="Q60" s="221">
        <v>0</v>
      </c>
      <c r="R60" s="221">
        <v>4.0761910953320291</v>
      </c>
      <c r="S60" s="221">
        <v>5.5267828759552362</v>
      </c>
      <c r="T60" s="221">
        <v>0</v>
      </c>
      <c r="U60" s="221">
        <v>18.162751367374966</v>
      </c>
      <c r="V60" s="221">
        <v>0</v>
      </c>
      <c r="W60" s="221">
        <v>2.5588691777316619</v>
      </c>
      <c r="X60" s="221">
        <v>6.3056479443416924</v>
      </c>
      <c r="Y60" s="221">
        <v>16.310503422423221</v>
      </c>
      <c r="Z60" s="221">
        <v>0.53838630129611154</v>
      </c>
      <c r="AA60" s="221">
        <v>0</v>
      </c>
      <c r="AB60" s="221">
        <v>8.6531842453899745</v>
      </c>
      <c r="AC60" s="221">
        <v>4.7709267116752159</v>
      </c>
      <c r="AD60" s="221">
        <v>0</v>
      </c>
      <c r="AE60" s="221">
        <v>0</v>
      </c>
      <c r="AF60" s="221">
        <v>0</v>
      </c>
      <c r="AG60" s="221">
        <v>44.856349993855297</v>
      </c>
      <c r="AH60" s="221">
        <v>0</v>
      </c>
      <c r="AI60" s="221">
        <v>5.7259376704485021</v>
      </c>
      <c r="AJ60" s="221">
        <v>10.823332875229681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7.8159363002991871</v>
      </c>
      <c r="AW60" s="221">
        <v>2.5037417804789395</v>
      </c>
      <c r="AX60" s="221">
        <v>0</v>
      </c>
      <c r="AY60" s="221">
        <v>8.166602738607315</v>
      </c>
      <c r="AZ60" s="221">
        <v>0</v>
      </c>
      <c r="BA60" s="221">
        <v>0</v>
      </c>
      <c r="BB60" s="221">
        <v>2.4727499996612665</v>
      </c>
      <c r="BC60" s="221">
        <v>0</v>
      </c>
      <c r="BD60" s="221">
        <v>2.2640061640734239</v>
      </c>
      <c r="BE60" s="221">
        <v>7.3261232866676549</v>
      </c>
      <c r="BF60" s="221">
        <v>12.904667806451418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16.371504107346368</v>
      </c>
      <c r="BM60" s="221">
        <v>0</v>
      </c>
      <c r="BN60" s="221">
        <v>3.3373219173510513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0</v>
      </c>
      <c r="BW60" s="221">
        <v>0</v>
      </c>
      <c r="BX60" s="221">
        <v>1.693501369631027</v>
      </c>
      <c r="BY60" s="221">
        <v>1.0216739724627846</v>
      </c>
      <c r="BZ60" s="221">
        <v>0</v>
      </c>
      <c r="CA60" s="221">
        <v>0</v>
      </c>
      <c r="CB60" s="221">
        <v>0</v>
      </c>
      <c r="CC60" s="221">
        <v>85.921212316997085</v>
      </c>
      <c r="CD60" s="249" t="s">
        <v>221</v>
      </c>
      <c r="CE60" s="251">
        <f t="shared" ref="CE60:CE70" si="0">SUM(C60:CD60)</f>
        <v>359.28519310146783</v>
      </c>
    </row>
    <row r="61" spans="1:84" ht="12.65" customHeight="1">
      <c r="A61" s="171" t="s">
        <v>235</v>
      </c>
      <c r="B61" s="175"/>
      <c r="C61" s="184">
        <v>0</v>
      </c>
      <c r="D61" s="184">
        <v>3454595.41</v>
      </c>
      <c r="E61" s="184">
        <v>612838.68000000005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2615152.77</v>
      </c>
      <c r="P61" s="185">
        <v>1192783.9099999999</v>
      </c>
      <c r="Q61" s="185">
        <v>0</v>
      </c>
      <c r="R61" s="185">
        <v>558039.28999999992</v>
      </c>
      <c r="S61" s="185">
        <v>373001.06999999995</v>
      </c>
      <c r="T61" s="185">
        <v>0</v>
      </c>
      <c r="U61" s="185">
        <v>1303465.4000000001</v>
      </c>
      <c r="V61" s="185">
        <v>0</v>
      </c>
      <c r="W61" s="185">
        <v>298451.58999999997</v>
      </c>
      <c r="X61" s="185">
        <v>617185.34</v>
      </c>
      <c r="Y61" s="185">
        <v>1724442.2499999998</v>
      </c>
      <c r="Z61" s="185">
        <v>28022.649999999994</v>
      </c>
      <c r="AA61" s="185">
        <v>0</v>
      </c>
      <c r="AB61" s="185">
        <v>1160212.6800000002</v>
      </c>
      <c r="AC61" s="185">
        <v>392903.89</v>
      </c>
      <c r="AD61" s="185">
        <v>0</v>
      </c>
      <c r="AE61" s="185">
        <v>0</v>
      </c>
      <c r="AF61" s="185">
        <v>0</v>
      </c>
      <c r="AG61" s="185">
        <v>4181517.1500000004</v>
      </c>
      <c r="AH61" s="185">
        <v>0</v>
      </c>
      <c r="AI61" s="185">
        <v>625020.16000000003</v>
      </c>
      <c r="AJ61" s="185">
        <v>1428177.35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1178543.95</v>
      </c>
      <c r="AW61" s="185">
        <v>189193.21000000002</v>
      </c>
      <c r="AX61" s="185">
        <v>0</v>
      </c>
      <c r="AY61" s="185">
        <v>398090.15</v>
      </c>
      <c r="AZ61" s="185">
        <v>0</v>
      </c>
      <c r="BA61" s="185">
        <v>0</v>
      </c>
      <c r="BB61" s="185">
        <v>278965.93</v>
      </c>
      <c r="BC61" s="185">
        <v>0</v>
      </c>
      <c r="BD61" s="185">
        <v>116415.94</v>
      </c>
      <c r="BE61" s="185">
        <v>613013.89</v>
      </c>
      <c r="BF61" s="185">
        <v>530423.21000000008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884238.87</v>
      </c>
      <c r="BM61" s="185">
        <v>0</v>
      </c>
      <c r="BN61" s="185">
        <v>371581.00000000006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0</v>
      </c>
      <c r="BW61" s="185">
        <v>0</v>
      </c>
      <c r="BX61" s="185">
        <v>196080.58000000002</v>
      </c>
      <c r="BY61" s="185">
        <v>167760.73000000001</v>
      </c>
      <c r="BZ61" s="185">
        <v>0</v>
      </c>
      <c r="CA61" s="185">
        <v>0</v>
      </c>
      <c r="CB61" s="185">
        <v>0</v>
      </c>
      <c r="CC61" s="185">
        <v>9596049.1700000018</v>
      </c>
      <c r="CD61" s="249" t="s">
        <v>221</v>
      </c>
      <c r="CE61" s="195">
        <f t="shared" si="0"/>
        <v>35086166.220000006</v>
      </c>
      <c r="CF61" s="252"/>
    </row>
    <row r="62" spans="1:84" ht="12.65" customHeight="1">
      <c r="A62" s="171" t="s">
        <v>3</v>
      </c>
      <c r="B62" s="175"/>
      <c r="C62" s="195">
        <f t="shared" ref="C62:BN62" si="1">ROUND(C47+C48,0)</f>
        <v>0</v>
      </c>
      <c r="D62" s="195">
        <f t="shared" si="1"/>
        <v>682626</v>
      </c>
      <c r="E62" s="195">
        <f t="shared" si="1"/>
        <v>109646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483923</v>
      </c>
      <c r="P62" s="195">
        <f t="shared" si="1"/>
        <v>269055</v>
      </c>
      <c r="Q62" s="195">
        <f t="shared" si="1"/>
        <v>0</v>
      </c>
      <c r="R62" s="195">
        <f t="shared" si="1"/>
        <v>99484</v>
      </c>
      <c r="S62" s="195">
        <f t="shared" si="1"/>
        <v>100704</v>
      </c>
      <c r="T62" s="195">
        <f t="shared" si="1"/>
        <v>0</v>
      </c>
      <c r="U62" s="195">
        <f t="shared" si="1"/>
        <v>389245</v>
      </c>
      <c r="V62" s="195">
        <f t="shared" si="1"/>
        <v>0</v>
      </c>
      <c r="W62" s="195">
        <f t="shared" si="1"/>
        <v>63454</v>
      </c>
      <c r="X62" s="195">
        <f t="shared" si="1"/>
        <v>141503</v>
      </c>
      <c r="Y62" s="195">
        <f t="shared" si="1"/>
        <v>393526</v>
      </c>
      <c r="Z62" s="195">
        <f t="shared" si="1"/>
        <v>10706</v>
      </c>
      <c r="AA62" s="195">
        <f t="shared" si="1"/>
        <v>0</v>
      </c>
      <c r="AB62" s="195">
        <f t="shared" si="1"/>
        <v>221300</v>
      </c>
      <c r="AC62" s="195">
        <f t="shared" si="1"/>
        <v>106114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971510</v>
      </c>
      <c r="AH62" s="195">
        <f t="shared" si="1"/>
        <v>0</v>
      </c>
      <c r="AI62" s="195">
        <f t="shared" si="1"/>
        <v>138871</v>
      </c>
      <c r="AJ62" s="195">
        <f t="shared" si="1"/>
        <v>263087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201455</v>
      </c>
      <c r="AW62" s="195">
        <f t="shared" si="1"/>
        <v>53815</v>
      </c>
      <c r="AX62" s="195">
        <f t="shared" si="1"/>
        <v>0</v>
      </c>
      <c r="AY62" s="195">
        <f>ROUND(AY47+AY48,0)</f>
        <v>160966</v>
      </c>
      <c r="AZ62" s="195">
        <f>ROUND(AZ47+AZ48,0)</f>
        <v>0</v>
      </c>
      <c r="BA62" s="195">
        <f>ROUND(BA47+BA48,0)</f>
        <v>0</v>
      </c>
      <c r="BB62" s="195">
        <f t="shared" si="1"/>
        <v>60977</v>
      </c>
      <c r="BC62" s="195">
        <f t="shared" si="1"/>
        <v>0</v>
      </c>
      <c r="BD62" s="195">
        <f t="shared" si="1"/>
        <v>44822</v>
      </c>
      <c r="BE62" s="195">
        <f t="shared" si="1"/>
        <v>166253</v>
      </c>
      <c r="BF62" s="195">
        <f t="shared" si="1"/>
        <v>247567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328267</v>
      </c>
      <c r="BM62" s="195">
        <f t="shared" si="1"/>
        <v>0</v>
      </c>
      <c r="BN62" s="195">
        <f t="shared" si="1"/>
        <v>80656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42428</v>
      </c>
      <c r="BY62" s="195">
        <f t="shared" si="2"/>
        <v>29407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2010005</v>
      </c>
      <c r="CD62" s="249" t="s">
        <v>221</v>
      </c>
      <c r="CE62" s="195">
        <f t="shared" si="0"/>
        <v>7871372</v>
      </c>
      <c r="CF62" s="252"/>
    </row>
    <row r="63" spans="1:84" ht="12.65" customHeight="1">
      <c r="A63" s="171" t="s">
        <v>236</v>
      </c>
      <c r="B63" s="175"/>
      <c r="C63" s="184">
        <v>0</v>
      </c>
      <c r="D63" s="184">
        <v>37445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309465.5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307863.00000000006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1398290.5500000003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19923.480000000003</v>
      </c>
      <c r="BZ63" s="185">
        <v>0</v>
      </c>
      <c r="CA63" s="185">
        <v>0</v>
      </c>
      <c r="CB63" s="185">
        <v>0</v>
      </c>
      <c r="CC63" s="185">
        <v>294881.53999999998</v>
      </c>
      <c r="CD63" s="249" t="s">
        <v>221</v>
      </c>
      <c r="CE63" s="195">
        <f t="shared" si="0"/>
        <v>2367869.0700000003</v>
      </c>
      <c r="CF63" s="252"/>
    </row>
    <row r="64" spans="1:84" ht="12.65" customHeight="1">
      <c r="A64" s="171" t="s">
        <v>237</v>
      </c>
      <c r="B64" s="175"/>
      <c r="C64" s="184">
        <v>0</v>
      </c>
      <c r="D64" s="184">
        <v>326899.19000000006</v>
      </c>
      <c r="E64" s="185">
        <v>209274.33000000002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168139.98</v>
      </c>
      <c r="P64" s="185">
        <v>1678676.19</v>
      </c>
      <c r="Q64" s="185">
        <v>0</v>
      </c>
      <c r="R64" s="185">
        <v>83230.559999999998</v>
      </c>
      <c r="S64" s="185">
        <v>149500.66</v>
      </c>
      <c r="T64" s="185">
        <v>0</v>
      </c>
      <c r="U64" s="185">
        <v>649753.29</v>
      </c>
      <c r="V64" s="185">
        <v>0</v>
      </c>
      <c r="W64" s="185">
        <v>58193.31</v>
      </c>
      <c r="X64" s="185">
        <v>144477.38</v>
      </c>
      <c r="Y64" s="185">
        <v>125755.3</v>
      </c>
      <c r="Z64" s="185">
        <v>273.01000000000005</v>
      </c>
      <c r="AA64" s="185">
        <v>0</v>
      </c>
      <c r="AB64" s="185">
        <v>613914.02999999991</v>
      </c>
      <c r="AC64" s="185">
        <v>54248.04</v>
      </c>
      <c r="AD64" s="185">
        <v>0</v>
      </c>
      <c r="AE64" s="185">
        <v>0</v>
      </c>
      <c r="AF64" s="185">
        <v>0</v>
      </c>
      <c r="AG64" s="185">
        <v>554610.16999999993</v>
      </c>
      <c r="AH64" s="185">
        <v>0</v>
      </c>
      <c r="AI64" s="185">
        <v>26333.31</v>
      </c>
      <c r="AJ64" s="185">
        <v>40179.65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112284.6</v>
      </c>
      <c r="AW64" s="185">
        <v>0</v>
      </c>
      <c r="AX64" s="185">
        <v>0</v>
      </c>
      <c r="AY64" s="185">
        <v>182394.79</v>
      </c>
      <c r="AZ64" s="185">
        <v>0</v>
      </c>
      <c r="BA64" s="185">
        <v>5822.670000000001</v>
      </c>
      <c r="BB64" s="185">
        <v>36.409999999999997</v>
      </c>
      <c r="BC64" s="185">
        <v>0</v>
      </c>
      <c r="BD64" s="185">
        <v>19045.34</v>
      </c>
      <c r="BE64" s="185">
        <v>3789.6899999999996</v>
      </c>
      <c r="BF64" s="185">
        <v>27471.51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1421.58</v>
      </c>
      <c r="BM64" s="185">
        <v>0</v>
      </c>
      <c r="BN64" s="185">
        <v>6458.9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0</v>
      </c>
      <c r="BW64" s="185">
        <v>0</v>
      </c>
      <c r="BX64" s="185">
        <v>1039.9699999999998</v>
      </c>
      <c r="BY64" s="185">
        <v>315.95</v>
      </c>
      <c r="BZ64" s="185">
        <v>0</v>
      </c>
      <c r="CA64" s="185">
        <v>0</v>
      </c>
      <c r="CB64" s="185">
        <v>0</v>
      </c>
      <c r="CC64" s="185">
        <v>62167.5</v>
      </c>
      <c r="CD64" s="249" t="s">
        <v>221</v>
      </c>
      <c r="CE64" s="195">
        <f t="shared" si="0"/>
        <v>5305707.3099999996</v>
      </c>
      <c r="CF64" s="252"/>
    </row>
    <row r="65" spans="1:84" ht="12.65" customHeight="1">
      <c r="A65" s="171" t="s">
        <v>238</v>
      </c>
      <c r="B65" s="175"/>
      <c r="C65" s="184">
        <v>0</v>
      </c>
      <c r="D65" s="184">
        <v>150172.25000000003</v>
      </c>
      <c r="E65" s="184">
        <v>228.82999999999996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79607.990000000005</v>
      </c>
      <c r="P65" s="185">
        <v>28221.360000000001</v>
      </c>
      <c r="Q65" s="185">
        <v>0</v>
      </c>
      <c r="R65" s="185">
        <v>27183.9</v>
      </c>
      <c r="S65" s="185">
        <v>12077.179999999998</v>
      </c>
      <c r="T65" s="185">
        <v>0</v>
      </c>
      <c r="U65" s="185">
        <v>16680.900000000001</v>
      </c>
      <c r="V65" s="185">
        <v>0</v>
      </c>
      <c r="W65" s="185">
        <v>3474.38</v>
      </c>
      <c r="X65" s="185">
        <v>4823.9500000000007</v>
      </c>
      <c r="Y65" s="185">
        <v>27562.33</v>
      </c>
      <c r="Z65" s="185">
        <v>0</v>
      </c>
      <c r="AA65" s="185">
        <v>0</v>
      </c>
      <c r="AB65" s="185">
        <v>8135.6699999999992</v>
      </c>
      <c r="AC65" s="185">
        <v>1065.4000000000001</v>
      </c>
      <c r="AD65" s="185">
        <v>0</v>
      </c>
      <c r="AE65" s="185">
        <v>0</v>
      </c>
      <c r="AF65" s="185">
        <v>0</v>
      </c>
      <c r="AG65" s="185">
        <v>86131.549999999988</v>
      </c>
      <c r="AH65" s="185">
        <v>0</v>
      </c>
      <c r="AI65" s="185">
        <v>94.82</v>
      </c>
      <c r="AJ65" s="185">
        <v>24150.059999999998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6250.06</v>
      </c>
      <c r="AW65" s="185">
        <v>0</v>
      </c>
      <c r="AX65" s="185">
        <v>0</v>
      </c>
      <c r="AY65" s="185">
        <v>18958.62</v>
      </c>
      <c r="AZ65" s="185">
        <v>0</v>
      </c>
      <c r="BA65" s="185">
        <v>0</v>
      </c>
      <c r="BB65" s="185">
        <v>309.08999999999997</v>
      </c>
      <c r="BC65" s="185">
        <v>0</v>
      </c>
      <c r="BD65" s="185">
        <v>6187.7400000000007</v>
      </c>
      <c r="BE65" s="185">
        <v>43254.92</v>
      </c>
      <c r="BF65" s="185">
        <v>13970.39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120</v>
      </c>
      <c r="BM65" s="185">
        <v>0</v>
      </c>
      <c r="BN65" s="185">
        <v>88525.22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0</v>
      </c>
      <c r="BY65" s="185">
        <v>120</v>
      </c>
      <c r="BZ65" s="185">
        <v>0</v>
      </c>
      <c r="CA65" s="185">
        <v>0</v>
      </c>
      <c r="CB65" s="185">
        <v>0</v>
      </c>
      <c r="CC65" s="185">
        <v>4537.6499999999996</v>
      </c>
      <c r="CD65" s="249" t="s">
        <v>221</v>
      </c>
      <c r="CE65" s="195">
        <f t="shared" si="0"/>
        <v>651844.26000000013</v>
      </c>
      <c r="CF65" s="252"/>
    </row>
    <row r="66" spans="1:84" ht="12.65" customHeight="1">
      <c r="A66" s="171" t="s">
        <v>239</v>
      </c>
      <c r="B66" s="175"/>
      <c r="C66" s="184">
        <v>0</v>
      </c>
      <c r="D66" s="184">
        <v>69994.759999999995</v>
      </c>
      <c r="E66" s="184">
        <v>2479.11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52171.75</v>
      </c>
      <c r="P66" s="185">
        <v>352653.27</v>
      </c>
      <c r="Q66" s="185">
        <v>0</v>
      </c>
      <c r="R66" s="185">
        <v>0</v>
      </c>
      <c r="S66" s="184">
        <v>19271.669999999998</v>
      </c>
      <c r="T66" s="184">
        <v>0</v>
      </c>
      <c r="U66" s="185">
        <v>340347.07</v>
      </c>
      <c r="V66" s="185">
        <v>0</v>
      </c>
      <c r="W66" s="185">
        <v>6835.95</v>
      </c>
      <c r="X66" s="185">
        <v>12975.83</v>
      </c>
      <c r="Y66" s="185">
        <v>38229.01</v>
      </c>
      <c r="Z66" s="185">
        <v>1065.6500000000001</v>
      </c>
      <c r="AA66" s="185">
        <v>0</v>
      </c>
      <c r="AB66" s="185">
        <v>53689.61</v>
      </c>
      <c r="AC66" s="185">
        <v>3199.26</v>
      </c>
      <c r="AD66" s="185">
        <v>0</v>
      </c>
      <c r="AE66" s="185">
        <v>0</v>
      </c>
      <c r="AF66" s="185">
        <v>0</v>
      </c>
      <c r="AG66" s="185">
        <v>133989.63</v>
      </c>
      <c r="AH66" s="185">
        <v>0</v>
      </c>
      <c r="AI66" s="185">
        <v>3499.6</v>
      </c>
      <c r="AJ66" s="185">
        <v>8323.15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17549.509999999998</v>
      </c>
      <c r="AW66" s="185">
        <v>0</v>
      </c>
      <c r="AX66" s="185">
        <v>0</v>
      </c>
      <c r="AY66" s="185">
        <v>16044.59</v>
      </c>
      <c r="AZ66" s="185">
        <v>0</v>
      </c>
      <c r="BA66" s="185">
        <v>250092.89</v>
      </c>
      <c r="BB66" s="185">
        <v>0</v>
      </c>
      <c r="BC66" s="185">
        <v>0</v>
      </c>
      <c r="BD66" s="185">
        <v>3316.71</v>
      </c>
      <c r="BE66" s="185">
        <v>358597.03</v>
      </c>
      <c r="BF66" s="185">
        <v>224331.21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51405.41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11066.85</v>
      </c>
      <c r="BY66" s="185">
        <v>23697</v>
      </c>
      <c r="BZ66" s="185">
        <v>0</v>
      </c>
      <c r="CA66" s="185">
        <v>0</v>
      </c>
      <c r="CB66" s="185">
        <v>0</v>
      </c>
      <c r="CC66" s="185">
        <v>11371063.190000001</v>
      </c>
      <c r="CD66" s="249" t="s">
        <v>221</v>
      </c>
      <c r="CE66" s="195">
        <f t="shared" si="0"/>
        <v>13425889.710000001</v>
      </c>
      <c r="CF66" s="252"/>
    </row>
    <row r="67" spans="1:84" ht="12.65" customHeight="1">
      <c r="A67" s="171" t="s">
        <v>6</v>
      </c>
      <c r="B67" s="175"/>
      <c r="C67" s="195">
        <f>ROUND(C51+C52,0)</f>
        <v>0</v>
      </c>
      <c r="D67" s="195">
        <f>ROUND(D51+D52,0)</f>
        <v>1224468</v>
      </c>
      <c r="E67" s="195">
        <f t="shared" ref="E67:BP67" si="3">ROUND(E51+E52,0)</f>
        <v>82021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735503</v>
      </c>
      <c r="P67" s="195">
        <f t="shared" si="3"/>
        <v>640304</v>
      </c>
      <c r="Q67" s="195">
        <f t="shared" si="3"/>
        <v>0</v>
      </c>
      <c r="R67" s="195">
        <f t="shared" si="3"/>
        <v>112728</v>
      </c>
      <c r="S67" s="195">
        <f t="shared" si="3"/>
        <v>163651</v>
      </c>
      <c r="T67" s="195">
        <f t="shared" si="3"/>
        <v>0</v>
      </c>
      <c r="U67" s="195">
        <f t="shared" si="3"/>
        <v>90129</v>
      </c>
      <c r="V67" s="195">
        <f t="shared" si="3"/>
        <v>0</v>
      </c>
      <c r="W67" s="195">
        <f t="shared" si="3"/>
        <v>10558</v>
      </c>
      <c r="X67" s="195">
        <f t="shared" si="3"/>
        <v>301573</v>
      </c>
      <c r="Y67" s="195">
        <f t="shared" si="3"/>
        <v>211207</v>
      </c>
      <c r="Z67" s="195">
        <f t="shared" si="3"/>
        <v>0</v>
      </c>
      <c r="AA67" s="195">
        <f t="shared" si="3"/>
        <v>0</v>
      </c>
      <c r="AB67" s="195">
        <f t="shared" si="3"/>
        <v>87019</v>
      </c>
      <c r="AC67" s="195">
        <f t="shared" si="3"/>
        <v>26263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701721</v>
      </c>
      <c r="AH67" s="195">
        <f t="shared" si="3"/>
        <v>0</v>
      </c>
      <c r="AI67" s="195">
        <f t="shared" si="3"/>
        <v>46139</v>
      </c>
      <c r="AJ67" s="195">
        <f t="shared" si="3"/>
        <v>115402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137281</v>
      </c>
      <c r="AW67" s="195">
        <f t="shared" si="3"/>
        <v>0</v>
      </c>
      <c r="AX67" s="195">
        <f t="shared" si="3"/>
        <v>0</v>
      </c>
      <c r="AY67" s="195">
        <f t="shared" si="3"/>
        <v>97429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43360</v>
      </c>
      <c r="BE67" s="195">
        <f t="shared" si="3"/>
        <v>293851</v>
      </c>
      <c r="BF67" s="195">
        <f t="shared" si="3"/>
        <v>79885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470210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11416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776408</v>
      </c>
      <c r="CD67" s="249" t="s">
        <v>221</v>
      </c>
      <c r="CE67" s="195">
        <f t="shared" si="0"/>
        <v>6458526</v>
      </c>
      <c r="CF67" s="252"/>
    </row>
    <row r="68" spans="1:84" ht="12.65" customHeight="1">
      <c r="A68" s="171" t="s">
        <v>240</v>
      </c>
      <c r="B68" s="175"/>
      <c r="C68" s="184">
        <v>0</v>
      </c>
      <c r="D68" s="184">
        <v>65109.46</v>
      </c>
      <c r="E68" s="184">
        <v>35073.240000000005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43.759999999999991</v>
      </c>
      <c r="P68" s="185">
        <v>18725.919999999998</v>
      </c>
      <c r="Q68" s="185">
        <v>0</v>
      </c>
      <c r="R68" s="185">
        <v>0</v>
      </c>
      <c r="S68" s="185">
        <v>0</v>
      </c>
      <c r="T68" s="185">
        <v>0</v>
      </c>
      <c r="U68" s="185">
        <v>0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0</v>
      </c>
      <c r="AC68" s="185">
        <v>798.21</v>
      </c>
      <c r="AD68" s="185">
        <v>0</v>
      </c>
      <c r="AE68" s="185">
        <v>0</v>
      </c>
      <c r="AF68" s="185">
        <v>0</v>
      </c>
      <c r="AG68" s="185">
        <v>868.88</v>
      </c>
      <c r="AH68" s="185">
        <v>0</v>
      </c>
      <c r="AI68" s="185">
        <v>0</v>
      </c>
      <c r="AJ68" s="185">
        <v>763.34999999999991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15.040000000000004</v>
      </c>
      <c r="BE68" s="185">
        <v>25.61999999999999</v>
      </c>
      <c r="BF68" s="185">
        <v>20.700000000000003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131407.62000000002</v>
      </c>
      <c r="CD68" s="249" t="s">
        <v>221</v>
      </c>
      <c r="CE68" s="195">
        <f t="shared" si="0"/>
        <v>252851.80000000005</v>
      </c>
      <c r="CF68" s="252"/>
    </row>
    <row r="69" spans="1:84" ht="12.65" customHeight="1">
      <c r="A69" s="171" t="s">
        <v>241</v>
      </c>
      <c r="B69" s="175"/>
      <c r="C69" s="184">
        <v>0</v>
      </c>
      <c r="D69" s="184">
        <v>12902.78999999995</v>
      </c>
      <c r="E69" s="185">
        <v>20000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24880.470000000016</v>
      </c>
      <c r="P69" s="185">
        <v>1121.9599999999919</v>
      </c>
      <c r="Q69" s="185">
        <v>0</v>
      </c>
      <c r="R69" s="224">
        <v>4142.3500000000022</v>
      </c>
      <c r="S69" s="185">
        <v>3205.9699999999993</v>
      </c>
      <c r="T69" s="184">
        <v>0</v>
      </c>
      <c r="U69" s="185">
        <v>20070.740000000013</v>
      </c>
      <c r="V69" s="185">
        <v>0</v>
      </c>
      <c r="W69" s="184">
        <v>119.6899999999996</v>
      </c>
      <c r="X69" s="185">
        <v>502.41999999999825</v>
      </c>
      <c r="Y69" s="185">
        <v>143.83000000000175</v>
      </c>
      <c r="Z69" s="185">
        <v>0</v>
      </c>
      <c r="AA69" s="185">
        <v>0</v>
      </c>
      <c r="AB69" s="185">
        <v>923.63000000000375</v>
      </c>
      <c r="AC69" s="185">
        <v>1205.5600000000009</v>
      </c>
      <c r="AD69" s="185">
        <v>0</v>
      </c>
      <c r="AE69" s="185">
        <v>0</v>
      </c>
      <c r="AF69" s="185">
        <v>0</v>
      </c>
      <c r="AG69" s="185">
        <v>32935.679999999993</v>
      </c>
      <c r="AH69" s="185">
        <v>0</v>
      </c>
      <c r="AI69" s="185">
        <v>1.5347723092418164E-12</v>
      </c>
      <c r="AJ69" s="185">
        <v>82938.290000000008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1997.6799999999976</v>
      </c>
      <c r="AW69" s="185">
        <v>0</v>
      </c>
      <c r="AX69" s="185">
        <v>0</v>
      </c>
      <c r="AY69" s="185">
        <v>347.2799999999952</v>
      </c>
      <c r="AZ69" s="185">
        <v>0</v>
      </c>
      <c r="BA69" s="185">
        <v>0</v>
      </c>
      <c r="BB69" s="185">
        <v>7500.0000000000009</v>
      </c>
      <c r="BC69" s="185">
        <v>0</v>
      </c>
      <c r="BD69" s="185">
        <v>31.849999999998545</v>
      </c>
      <c r="BE69" s="185">
        <v>10769.510000000009</v>
      </c>
      <c r="BF69" s="185">
        <v>61436.479999999996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22788.939999999988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15000</v>
      </c>
      <c r="BY69" s="185">
        <v>37132.600000000006</v>
      </c>
      <c r="BZ69" s="185">
        <v>0</v>
      </c>
      <c r="CA69" s="185">
        <v>0</v>
      </c>
      <c r="CB69" s="185">
        <v>0</v>
      </c>
      <c r="CC69" s="185">
        <v>1006347.15</v>
      </c>
      <c r="CD69" s="292">
        <v>5313110.4099999992</v>
      </c>
      <c r="CE69" s="195">
        <f t="shared" si="0"/>
        <v>6681555.2799999993</v>
      </c>
      <c r="CF69" s="252"/>
    </row>
    <row r="70" spans="1:84" ht="12.65" customHeight="1">
      <c r="A70" s="171" t="s">
        <v>242</v>
      </c>
      <c r="B70" s="175"/>
      <c r="C70" s="184">
        <v>0</v>
      </c>
      <c r="D70" s="184">
        <v>6485.67</v>
      </c>
      <c r="E70" s="184">
        <v>50168.1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1065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2144.67</v>
      </c>
      <c r="V70" s="184">
        <v>9185.09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0</v>
      </c>
      <c r="AF70" s="185">
        <v>0</v>
      </c>
      <c r="AG70" s="185">
        <v>25791.83</v>
      </c>
      <c r="AH70" s="185">
        <v>0</v>
      </c>
      <c r="AI70" s="185">
        <v>0</v>
      </c>
      <c r="AJ70" s="185">
        <v>4026.24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166622.16000000003</v>
      </c>
      <c r="AZ70" s="185">
        <v>0</v>
      </c>
      <c r="BA70" s="185">
        <v>0</v>
      </c>
      <c r="BB70" s="185">
        <v>2188.5300000000002</v>
      </c>
      <c r="BC70" s="185">
        <v>0</v>
      </c>
      <c r="BD70" s="185">
        <v>804.86</v>
      </c>
      <c r="BE70" s="185">
        <v>248.57</v>
      </c>
      <c r="BF70" s="185">
        <v>1911.47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328.37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2235577.08</v>
      </c>
      <c r="CD70" s="188"/>
      <c r="CE70" s="195">
        <f t="shared" si="0"/>
        <v>2506547.64</v>
      </c>
      <c r="CF70" s="252"/>
    </row>
    <row r="71" spans="1:84" ht="12.65" customHeight="1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6017727.1900000004</v>
      </c>
      <c r="E71" s="195">
        <f t="shared" si="5"/>
        <v>1021393.09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4158357.72</v>
      </c>
      <c r="P71" s="195">
        <f t="shared" si="5"/>
        <v>4181541.6099999994</v>
      </c>
      <c r="Q71" s="195">
        <f t="shared" si="5"/>
        <v>0</v>
      </c>
      <c r="R71" s="195">
        <f t="shared" si="5"/>
        <v>884808.09999999986</v>
      </c>
      <c r="S71" s="195">
        <f t="shared" si="5"/>
        <v>821411.55</v>
      </c>
      <c r="T71" s="195">
        <f t="shared" si="5"/>
        <v>0</v>
      </c>
      <c r="U71" s="195">
        <f t="shared" si="5"/>
        <v>2807546.7300000004</v>
      </c>
      <c r="V71" s="195">
        <f t="shared" si="5"/>
        <v>-9185.09</v>
      </c>
      <c r="W71" s="195">
        <f t="shared" si="5"/>
        <v>441086.92</v>
      </c>
      <c r="X71" s="195">
        <f t="shared" si="5"/>
        <v>1223040.92</v>
      </c>
      <c r="Y71" s="195">
        <f t="shared" si="5"/>
        <v>2520865.7199999997</v>
      </c>
      <c r="Z71" s="195">
        <f t="shared" si="5"/>
        <v>40067.31</v>
      </c>
      <c r="AA71" s="195">
        <f t="shared" si="5"/>
        <v>0</v>
      </c>
      <c r="AB71" s="195">
        <f t="shared" si="5"/>
        <v>2145194.62</v>
      </c>
      <c r="AC71" s="195">
        <f t="shared" si="5"/>
        <v>585797.3600000001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6946957.7299999995</v>
      </c>
      <c r="AH71" s="195">
        <f t="shared" si="5"/>
        <v>0</v>
      </c>
      <c r="AI71" s="195">
        <f t="shared" si="5"/>
        <v>839957.89</v>
      </c>
      <c r="AJ71" s="195">
        <f t="shared" ref="AJ71:BO71" si="6">SUM(AJ61:AJ69)-AJ70</f>
        <v>1958994.61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1963224.8</v>
      </c>
      <c r="AW71" s="195">
        <f t="shared" si="6"/>
        <v>243008.21000000002</v>
      </c>
      <c r="AX71" s="195">
        <f t="shared" si="6"/>
        <v>0</v>
      </c>
      <c r="AY71" s="195">
        <f t="shared" si="6"/>
        <v>707608.27</v>
      </c>
      <c r="AZ71" s="195">
        <f t="shared" si="6"/>
        <v>0</v>
      </c>
      <c r="BA71" s="195">
        <f t="shared" si="6"/>
        <v>255915.56000000003</v>
      </c>
      <c r="BB71" s="195">
        <f t="shared" si="6"/>
        <v>345599.89999999997</v>
      </c>
      <c r="BC71" s="195">
        <f t="shared" si="6"/>
        <v>0</v>
      </c>
      <c r="BD71" s="195">
        <f t="shared" si="6"/>
        <v>232389.76000000001</v>
      </c>
      <c r="BE71" s="195">
        <f t="shared" si="6"/>
        <v>1489306.09</v>
      </c>
      <c r="BF71" s="195">
        <f t="shared" si="6"/>
        <v>1183194.03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1213719.08</v>
      </c>
      <c r="BM71" s="195">
        <f t="shared" si="6"/>
        <v>0</v>
      </c>
      <c r="BN71" s="195">
        <f t="shared" si="6"/>
        <v>2489916.02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265615.40000000002</v>
      </c>
      <c r="BY71" s="195">
        <f t="shared" si="7"/>
        <v>289772.76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23017289.740000002</v>
      </c>
      <c r="CD71" s="245">
        <f>CD69-CD70</f>
        <v>5313110.4099999992</v>
      </c>
      <c r="CE71" s="195">
        <f>SUM(CE61:CE69)-CE70</f>
        <v>75595234.010000005</v>
      </c>
      <c r="CF71" s="252"/>
    </row>
    <row r="72" spans="1:84" ht="12.65" customHeight="1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>
      <c r="A73" s="171" t="s">
        <v>245</v>
      </c>
      <c r="B73" s="175"/>
      <c r="C73" s="184">
        <v>0</v>
      </c>
      <c r="D73" s="184">
        <v>12360844</v>
      </c>
      <c r="E73" s="185">
        <v>1917539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4204451</v>
      </c>
      <c r="P73" s="185">
        <v>7099995</v>
      </c>
      <c r="Q73" s="185">
        <v>0</v>
      </c>
      <c r="R73" s="185">
        <v>920477</v>
      </c>
      <c r="S73" s="185">
        <v>0</v>
      </c>
      <c r="T73" s="185">
        <v>0</v>
      </c>
      <c r="U73" s="185">
        <v>4704297</v>
      </c>
      <c r="V73" s="185">
        <v>271788</v>
      </c>
      <c r="W73" s="185">
        <v>971155.88</v>
      </c>
      <c r="X73" s="185">
        <v>4785833.53</v>
      </c>
      <c r="Y73" s="185">
        <v>891645.05</v>
      </c>
      <c r="Z73" s="185">
        <v>0</v>
      </c>
      <c r="AA73" s="185">
        <v>0</v>
      </c>
      <c r="AB73" s="185">
        <v>4396197.6800000006</v>
      </c>
      <c r="AC73" s="185">
        <v>2075379.9999999998</v>
      </c>
      <c r="AD73" s="185">
        <v>0</v>
      </c>
      <c r="AE73" s="185">
        <v>0</v>
      </c>
      <c r="AF73" s="185">
        <v>0</v>
      </c>
      <c r="AG73" s="185">
        <v>7069388.25</v>
      </c>
      <c r="AH73" s="185">
        <v>0</v>
      </c>
      <c r="AI73" s="185">
        <v>10498</v>
      </c>
      <c r="AJ73" s="185">
        <v>0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1713206.4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93">
        <v>60493.2</v>
      </c>
      <c r="CD73" s="249" t="s">
        <v>221</v>
      </c>
      <c r="CE73" s="195">
        <f t="shared" ref="CE73:CE80" si="8">SUM(C73:CD73)</f>
        <v>53453188.989999995</v>
      </c>
      <c r="CF73" s="252"/>
    </row>
    <row r="74" spans="1:84" ht="12.65" customHeight="1">
      <c r="A74" s="171" t="s">
        <v>246</v>
      </c>
      <c r="B74" s="175"/>
      <c r="C74" s="184">
        <v>0</v>
      </c>
      <c r="D74" s="184">
        <v>2088358.0000000002</v>
      </c>
      <c r="E74" s="185">
        <v>233934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475920</v>
      </c>
      <c r="P74" s="185">
        <v>34674459</v>
      </c>
      <c r="Q74" s="185">
        <v>0</v>
      </c>
      <c r="R74" s="185">
        <v>5019593</v>
      </c>
      <c r="S74" s="185">
        <v>0</v>
      </c>
      <c r="T74" s="185">
        <v>0</v>
      </c>
      <c r="U74" s="185">
        <v>24579216</v>
      </c>
      <c r="V74" s="185">
        <v>2407872</v>
      </c>
      <c r="W74" s="185">
        <v>10346296.370000001</v>
      </c>
      <c r="X74" s="185">
        <v>38837601.019999996</v>
      </c>
      <c r="Y74" s="185">
        <v>20713123.649999999</v>
      </c>
      <c r="Z74" s="185">
        <v>534750</v>
      </c>
      <c r="AA74" s="185">
        <v>0</v>
      </c>
      <c r="AB74" s="185">
        <v>5889743.8199999994</v>
      </c>
      <c r="AC74" s="185">
        <v>418984</v>
      </c>
      <c r="AD74" s="185">
        <v>0</v>
      </c>
      <c r="AE74" s="185">
        <v>0</v>
      </c>
      <c r="AF74" s="185">
        <v>0</v>
      </c>
      <c r="AG74" s="185">
        <v>90035478.329999998</v>
      </c>
      <c r="AH74" s="185">
        <v>0</v>
      </c>
      <c r="AI74" s="185">
        <v>901238.00000000012</v>
      </c>
      <c r="AJ74" s="185">
        <v>2732049.25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5429918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93">
        <v>2155916</v>
      </c>
      <c r="CD74" s="249" t="s">
        <v>221</v>
      </c>
      <c r="CE74" s="195">
        <f t="shared" si="8"/>
        <v>247474450.44</v>
      </c>
      <c r="CF74" s="252"/>
    </row>
    <row r="75" spans="1:84" ht="12.65" customHeight="1">
      <c r="A75" s="171" t="s">
        <v>247</v>
      </c>
      <c r="B75" s="175"/>
      <c r="C75" s="195">
        <f t="shared" ref="C75:AV75" si="9">SUM(C73:C74)</f>
        <v>0</v>
      </c>
      <c r="D75" s="195">
        <f t="shared" si="9"/>
        <v>14449202</v>
      </c>
      <c r="E75" s="195">
        <f t="shared" si="9"/>
        <v>2151473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4680371</v>
      </c>
      <c r="P75" s="195">
        <f t="shared" si="9"/>
        <v>41774454</v>
      </c>
      <c r="Q75" s="195">
        <f t="shared" si="9"/>
        <v>0</v>
      </c>
      <c r="R75" s="195">
        <f t="shared" si="9"/>
        <v>5940070</v>
      </c>
      <c r="S75" s="195">
        <f t="shared" si="9"/>
        <v>0</v>
      </c>
      <c r="T75" s="195">
        <f t="shared" si="9"/>
        <v>0</v>
      </c>
      <c r="U75" s="195">
        <f t="shared" si="9"/>
        <v>29283513</v>
      </c>
      <c r="V75" s="195">
        <f t="shared" si="9"/>
        <v>2679660</v>
      </c>
      <c r="W75" s="195">
        <f t="shared" si="9"/>
        <v>11317452.250000002</v>
      </c>
      <c r="X75" s="195">
        <f t="shared" si="9"/>
        <v>43623434.549999997</v>
      </c>
      <c r="Y75" s="195">
        <f t="shared" si="9"/>
        <v>21604768.699999999</v>
      </c>
      <c r="Z75" s="195">
        <f t="shared" si="9"/>
        <v>534750</v>
      </c>
      <c r="AA75" s="195">
        <f t="shared" si="9"/>
        <v>0</v>
      </c>
      <c r="AB75" s="195">
        <f t="shared" si="9"/>
        <v>10285941.5</v>
      </c>
      <c r="AC75" s="195">
        <f t="shared" si="9"/>
        <v>2494364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97104866.579999998</v>
      </c>
      <c r="AH75" s="195">
        <f t="shared" si="9"/>
        <v>0</v>
      </c>
      <c r="AI75" s="195">
        <f t="shared" si="9"/>
        <v>911736.00000000012</v>
      </c>
      <c r="AJ75" s="195">
        <f t="shared" si="9"/>
        <v>2732049.25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7143124.4000000004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195">
        <f t="shared" ref="CC75" si="10">SUM(CC73:CC74)</f>
        <v>2216409.2000000002</v>
      </c>
      <c r="CD75" s="249" t="s">
        <v>221</v>
      </c>
      <c r="CE75" s="195">
        <f t="shared" si="8"/>
        <v>300927639.42999995</v>
      </c>
      <c r="CF75" s="252"/>
    </row>
    <row r="76" spans="1:84" ht="12.65" customHeight="1">
      <c r="A76" s="171" t="s">
        <v>248</v>
      </c>
      <c r="B76" s="175"/>
      <c r="C76" s="297"/>
      <c r="D76" s="184">
        <v>31465.759999999998</v>
      </c>
      <c r="E76" s="185"/>
      <c r="F76" s="185"/>
      <c r="G76" s="184"/>
      <c r="H76" s="184"/>
      <c r="I76" s="185"/>
      <c r="J76" s="185"/>
      <c r="K76" s="185"/>
      <c r="L76" s="185"/>
      <c r="M76" s="185"/>
      <c r="N76" s="185"/>
      <c r="O76" s="185">
        <v>16256</v>
      </c>
      <c r="P76" s="185">
        <v>5652.68</v>
      </c>
      <c r="Q76" s="185"/>
      <c r="R76" s="185">
        <v>5581.36</v>
      </c>
      <c r="S76" s="185">
        <v>2468.1999999999998</v>
      </c>
      <c r="T76" s="185"/>
      <c r="U76" s="185">
        <v>3319</v>
      </c>
      <c r="V76" s="185"/>
      <c r="W76" s="185">
        <v>693</v>
      </c>
      <c r="X76" s="185">
        <v>958</v>
      </c>
      <c r="Y76" s="185">
        <v>7620</v>
      </c>
      <c r="Z76" s="185"/>
      <c r="AA76" s="185"/>
      <c r="AB76" s="185">
        <v>1514</v>
      </c>
      <c r="AC76" s="185"/>
      <c r="AD76" s="185"/>
      <c r="AE76" s="185"/>
      <c r="AF76" s="185"/>
      <c r="AG76" s="185">
        <v>17600</v>
      </c>
      <c r="AH76" s="185"/>
      <c r="AI76" s="185"/>
      <c r="AJ76" s="185">
        <v>4949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864</v>
      </c>
      <c r="AW76" s="185"/>
      <c r="AX76" s="185"/>
      <c r="AY76" s="185">
        <v>2988</v>
      </c>
      <c r="AZ76" s="185"/>
      <c r="BA76" s="185"/>
      <c r="BB76" s="185"/>
      <c r="BC76" s="185"/>
      <c r="BD76" s="185">
        <v>1248</v>
      </c>
      <c r="BE76" s="185">
        <v>7866</v>
      </c>
      <c r="BF76" s="185"/>
      <c r="BG76" s="185"/>
      <c r="BH76" s="185"/>
      <c r="BI76" s="185"/>
      <c r="BJ76" s="185"/>
      <c r="BK76" s="185"/>
      <c r="BL76" s="185"/>
      <c r="BM76" s="185"/>
      <c r="BN76" s="185">
        <v>10264</v>
      </c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>
        <v>1602</v>
      </c>
      <c r="CD76" s="249" t="s">
        <v>221</v>
      </c>
      <c r="CE76" s="195">
        <f>SUM(C76:CD76)</f>
        <v>122909</v>
      </c>
      <c r="CF76" s="195">
        <f>BE59-CE76</f>
        <v>0</v>
      </c>
    </row>
    <row r="77" spans="1:84" ht="12.65" customHeight="1">
      <c r="A77" s="171" t="s">
        <v>249</v>
      </c>
      <c r="B77" s="175"/>
      <c r="C77" s="297">
        <v>3660</v>
      </c>
      <c r="D77" s="184">
        <v>15744</v>
      </c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>
        <v>2628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690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22722</v>
      </c>
      <c r="CF77" s="195">
        <f>AY59-CE77</f>
        <v>0</v>
      </c>
    </row>
    <row r="78" spans="1:84" ht="12.65" customHeight="1">
      <c r="A78" s="171" t="s">
        <v>250</v>
      </c>
      <c r="B78" s="175"/>
      <c r="C78" s="297"/>
      <c r="D78" s="184">
        <v>2126</v>
      </c>
      <c r="E78" s="184">
        <v>51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>
        <v>2396</v>
      </c>
      <c r="P78" s="184">
        <v>2197</v>
      </c>
      <c r="Q78" s="184"/>
      <c r="R78" s="184"/>
      <c r="S78" s="184"/>
      <c r="T78" s="184"/>
      <c r="U78" s="184"/>
      <c r="V78" s="184"/>
      <c r="W78" s="184"/>
      <c r="X78" s="184"/>
      <c r="Y78" s="184">
        <v>1147</v>
      </c>
      <c r="Z78" s="184"/>
      <c r="AA78" s="184"/>
      <c r="AB78" s="184"/>
      <c r="AC78" s="184"/>
      <c r="AD78" s="184"/>
      <c r="AE78" s="184"/>
      <c r="AF78" s="184"/>
      <c r="AG78" s="184">
        <v>954</v>
      </c>
      <c r="AH78" s="184"/>
      <c r="AI78" s="184"/>
      <c r="AJ78" s="184">
        <v>9644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18515</v>
      </c>
      <c r="CF78" s="195"/>
    </row>
    <row r="79" spans="1:84" ht="12.65" customHeight="1">
      <c r="A79" s="171" t="s">
        <v>251</v>
      </c>
      <c r="B79" s="175"/>
      <c r="C79" s="225"/>
      <c r="D79" s="225">
        <v>80892</v>
      </c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26301</v>
      </c>
      <c r="P79" s="184">
        <v>39608</v>
      </c>
      <c r="Q79" s="184"/>
      <c r="R79" s="184"/>
      <c r="S79" s="184"/>
      <c r="T79" s="184"/>
      <c r="V79" s="184"/>
      <c r="W79" s="184">
        <v>6531</v>
      </c>
      <c r="X79" s="184">
        <v>12281</v>
      </c>
      <c r="Y79" s="184"/>
      <c r="Z79" s="184"/>
      <c r="AA79" s="184"/>
      <c r="AB79" s="184">
        <v>2268</v>
      </c>
      <c r="AC79" s="184"/>
      <c r="AD79" s="184"/>
      <c r="AE79" s="184"/>
      <c r="AF79" s="184"/>
      <c r="AG79" s="184">
        <v>92121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184"/>
      <c r="AZ79" s="249" t="s">
        <v>221</v>
      </c>
      <c r="BA79" s="249" t="s">
        <v>221</v>
      </c>
      <c r="BB79" s="184"/>
      <c r="BC79" s="184"/>
      <c r="BD79" s="187">
        <v>3231</v>
      </c>
      <c r="BE79" s="249" t="s">
        <v>221</v>
      </c>
      <c r="BF79" s="187">
        <v>13748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184"/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184">
        <v>1134</v>
      </c>
      <c r="CD79" s="249" t="s">
        <v>221</v>
      </c>
      <c r="CE79" s="195">
        <f t="shared" si="8"/>
        <v>278115</v>
      </c>
      <c r="CF79" s="195">
        <f>BA59</f>
        <v>0</v>
      </c>
    </row>
    <row r="80" spans="1:84" ht="14.15">
      <c r="A80" s="171" t="s">
        <v>252</v>
      </c>
      <c r="B80" s="175"/>
      <c r="C80" s="187">
        <v>0</v>
      </c>
      <c r="D80" s="187">
        <v>19.426241778160787</v>
      </c>
      <c r="E80" s="187">
        <v>3.247760273527704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14.127543833681159</v>
      </c>
      <c r="P80" s="187">
        <v>3.3542945200884522</v>
      </c>
      <c r="Q80" s="187">
        <v>0</v>
      </c>
      <c r="R80" s="187">
        <v>3.4438705474734426</v>
      </c>
      <c r="S80" s="187">
        <v>0</v>
      </c>
      <c r="T80" s="187">
        <v>0</v>
      </c>
      <c r="U80" s="187">
        <v>1.4743150682911897E-2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24.585510270604725</v>
      </c>
      <c r="AH80" s="187">
        <v>0</v>
      </c>
      <c r="AI80" s="187">
        <v>4.0712287665655857</v>
      </c>
      <c r="AJ80" s="187">
        <v>2.3571061640606703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2.3141280818747769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93">
        <v>0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93">
        <v>3.3629821913201399</v>
      </c>
      <c r="CD80" s="249" t="s">
        <v>221</v>
      </c>
      <c r="CE80" s="255">
        <f t="shared" si="8"/>
        <v>80.30540957804034</v>
      </c>
      <c r="CF80" s="255"/>
    </row>
    <row r="81" spans="1:7" ht="12.65" customHeight="1">
      <c r="A81" s="208" t="s">
        <v>253</v>
      </c>
      <c r="B81" s="208"/>
      <c r="C81" s="208"/>
      <c r="D81" s="208"/>
      <c r="E81" s="208"/>
    </row>
    <row r="82" spans="1:7" ht="12.65" customHeight="1">
      <c r="A82" s="171" t="s">
        <v>254</v>
      </c>
      <c r="B82" s="172"/>
      <c r="C82" s="282" t="s">
        <v>1281</v>
      </c>
      <c r="D82" s="256"/>
      <c r="E82" s="175"/>
    </row>
    <row r="83" spans="1:7" ht="12.65" customHeight="1">
      <c r="A83" s="173" t="s">
        <v>255</v>
      </c>
      <c r="B83" s="172" t="s">
        <v>256</v>
      </c>
      <c r="C83" s="227" t="s">
        <v>1273</v>
      </c>
      <c r="D83" s="256"/>
      <c r="E83" s="175"/>
    </row>
    <row r="84" spans="1:7" ht="12.65" customHeight="1">
      <c r="A84" s="173" t="s">
        <v>257</v>
      </c>
      <c r="B84" s="172" t="s">
        <v>256</v>
      </c>
      <c r="C84" s="230" t="s">
        <v>1274</v>
      </c>
      <c r="D84" s="205"/>
      <c r="E84" s="204"/>
    </row>
    <row r="85" spans="1:7" ht="12.65" customHeight="1">
      <c r="A85" s="173" t="s">
        <v>1251</v>
      </c>
      <c r="B85" s="172"/>
      <c r="C85" s="271" t="s">
        <v>1275</v>
      </c>
      <c r="D85" s="205"/>
      <c r="E85" s="204"/>
      <c r="G85" s="180" t="s">
        <v>1277</v>
      </c>
    </row>
    <row r="86" spans="1:7" ht="12.65" customHeight="1">
      <c r="A86" s="173" t="s">
        <v>1252</v>
      </c>
      <c r="B86" s="172" t="s">
        <v>256</v>
      </c>
      <c r="C86" s="231"/>
      <c r="D86" s="205"/>
      <c r="E86" s="204"/>
    </row>
    <row r="87" spans="1:7" ht="12.65" customHeight="1">
      <c r="A87" s="173" t="s">
        <v>258</v>
      </c>
      <c r="B87" s="172" t="s">
        <v>256</v>
      </c>
      <c r="C87" s="230" t="s">
        <v>1276</v>
      </c>
      <c r="D87" s="205"/>
      <c r="E87" s="204"/>
    </row>
    <row r="88" spans="1:7" ht="12.65" customHeight="1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7" ht="12.65" customHeight="1">
      <c r="A89" s="173" t="s">
        <v>260</v>
      </c>
      <c r="B89" s="172" t="s">
        <v>256</v>
      </c>
      <c r="C89" s="230" t="s">
        <v>1267</v>
      </c>
      <c r="D89" s="205"/>
      <c r="E89" s="204"/>
    </row>
    <row r="90" spans="1:7" ht="12.65" customHeight="1">
      <c r="A90" s="173" t="s">
        <v>261</v>
      </c>
      <c r="B90" s="172" t="s">
        <v>256</v>
      </c>
      <c r="C90" s="230" t="s">
        <v>1268</v>
      </c>
      <c r="D90" s="205"/>
      <c r="E90" s="204"/>
    </row>
    <row r="91" spans="1:7" ht="12.65" customHeight="1">
      <c r="A91" s="173" t="s">
        <v>262</v>
      </c>
      <c r="B91" s="172" t="s">
        <v>256</v>
      </c>
      <c r="C91" s="230" t="s">
        <v>1269</v>
      </c>
      <c r="D91" s="205"/>
      <c r="E91" s="204"/>
    </row>
    <row r="92" spans="1:7" ht="12.65" customHeight="1">
      <c r="A92" s="173" t="s">
        <v>263</v>
      </c>
      <c r="B92" s="172" t="s">
        <v>256</v>
      </c>
      <c r="C92" s="226" t="s">
        <v>1270</v>
      </c>
      <c r="D92" s="256"/>
      <c r="E92" s="175"/>
    </row>
    <row r="93" spans="1:7" ht="12.65" customHeight="1">
      <c r="A93" s="173" t="s">
        <v>264</v>
      </c>
      <c r="B93" s="172" t="s">
        <v>256</v>
      </c>
      <c r="C93" s="270" t="s">
        <v>1271</v>
      </c>
      <c r="D93" s="256"/>
      <c r="E93" s="175"/>
    </row>
    <row r="94" spans="1:7" ht="12.65" customHeight="1">
      <c r="A94" s="173"/>
      <c r="B94" s="173"/>
      <c r="C94" s="191"/>
      <c r="D94" s="175"/>
      <c r="E94" s="175"/>
    </row>
    <row r="95" spans="1:7" ht="12.65" customHeight="1">
      <c r="A95" s="208" t="s">
        <v>265</v>
      </c>
      <c r="B95" s="208"/>
      <c r="C95" s="208"/>
      <c r="D95" s="208"/>
      <c r="E95" s="208"/>
    </row>
    <row r="96" spans="1:7" ht="12.65" customHeight="1">
      <c r="A96" s="257" t="s">
        <v>266</v>
      </c>
      <c r="B96" s="257"/>
      <c r="C96" s="257"/>
      <c r="D96" s="257"/>
      <c r="E96" s="257"/>
    </row>
    <row r="97" spans="1:5" ht="12.65" customHeight="1">
      <c r="A97" s="173" t="s">
        <v>267</v>
      </c>
      <c r="B97" s="172" t="s">
        <v>256</v>
      </c>
      <c r="C97" s="189"/>
      <c r="D97" s="175"/>
      <c r="E97" s="175"/>
    </row>
    <row r="98" spans="1:5" ht="12.65" customHeight="1">
      <c r="A98" s="173" t="s">
        <v>259</v>
      </c>
      <c r="B98" s="172" t="s">
        <v>256</v>
      </c>
      <c r="C98" s="189"/>
      <c r="D98" s="175"/>
      <c r="E98" s="175"/>
    </row>
    <row r="99" spans="1:5" ht="12.65" customHeight="1">
      <c r="A99" s="173" t="s">
        <v>268</v>
      </c>
      <c r="B99" s="172" t="s">
        <v>256</v>
      </c>
      <c r="C99" s="189"/>
      <c r="D99" s="175"/>
      <c r="E99" s="175"/>
    </row>
    <row r="100" spans="1:5" ht="12.65" customHeight="1">
      <c r="A100" s="257" t="s">
        <v>269</v>
      </c>
      <c r="B100" s="257"/>
      <c r="C100" s="257"/>
      <c r="D100" s="257"/>
      <c r="E100" s="257"/>
    </row>
    <row r="101" spans="1:5" ht="12.65" customHeight="1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>
      <c r="A103" s="257" t="s">
        <v>271</v>
      </c>
      <c r="B103" s="257"/>
      <c r="C103" s="257"/>
      <c r="D103" s="257"/>
      <c r="E103" s="257"/>
    </row>
    <row r="104" spans="1:5" ht="12.65" customHeight="1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>
      <c r="A107" s="173"/>
      <c r="B107" s="172"/>
      <c r="C107" s="190"/>
      <c r="D107" s="175"/>
      <c r="E107" s="175"/>
    </row>
    <row r="108" spans="1:5" ht="13.5" customHeight="1">
      <c r="A108" s="207" t="s">
        <v>275</v>
      </c>
      <c r="B108" s="208"/>
      <c r="C108" s="208"/>
      <c r="D108" s="208"/>
      <c r="E108" s="208"/>
    </row>
    <row r="109" spans="1:5" ht="13.5" customHeight="1">
      <c r="A109" s="173"/>
      <c r="B109" s="172"/>
      <c r="C109" s="190"/>
      <c r="D109" s="175"/>
      <c r="E109" s="175"/>
    </row>
    <row r="110" spans="1:5" ht="12.65" customHeight="1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>
      <c r="A111" s="173" t="s">
        <v>278</v>
      </c>
      <c r="B111" s="172" t="s">
        <v>256</v>
      </c>
      <c r="C111" s="189">
        <v>1518</v>
      </c>
      <c r="D111" s="174">
        <v>5700</v>
      </c>
      <c r="E111" s="175"/>
    </row>
    <row r="112" spans="1:5" ht="12.65" customHeight="1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>
      <c r="A114" s="173" t="s">
        <v>281</v>
      </c>
      <c r="B114" s="172" t="s">
        <v>256</v>
      </c>
      <c r="C114" s="189">
        <v>261</v>
      </c>
      <c r="D114" s="174">
        <v>362</v>
      </c>
      <c r="E114" s="175"/>
    </row>
    <row r="115" spans="1:5" ht="12.65" customHeight="1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>
      <c r="A117" s="173" t="s">
        <v>284</v>
      </c>
      <c r="B117" s="172" t="s">
        <v>256</v>
      </c>
      <c r="C117" s="189">
        <v>48</v>
      </c>
      <c r="D117" s="175"/>
      <c r="E117" s="175"/>
    </row>
    <row r="118" spans="1:5" ht="12.65" customHeight="1">
      <c r="A118" s="173" t="s">
        <v>1239</v>
      </c>
      <c r="B118" s="172" t="s">
        <v>256</v>
      </c>
      <c r="C118" s="189"/>
      <c r="D118" s="175"/>
      <c r="E118" s="175"/>
    </row>
    <row r="119" spans="1:5" ht="12.65" customHeight="1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>
      <c r="A120" s="173" t="s">
        <v>286</v>
      </c>
      <c r="B120" s="172" t="s">
        <v>256</v>
      </c>
      <c r="C120" s="189">
        <v>10</v>
      </c>
      <c r="D120" s="175"/>
      <c r="E120" s="175"/>
    </row>
    <row r="121" spans="1:5" ht="12.65" customHeight="1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>
      <c r="A122" s="173" t="s">
        <v>97</v>
      </c>
      <c r="B122" s="172" t="s">
        <v>256</v>
      </c>
      <c r="C122" s="189"/>
      <c r="D122" s="175"/>
      <c r="E122" s="175"/>
    </row>
    <row r="123" spans="1:5" ht="12.65" customHeight="1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>
      <c r="A124" s="173" t="s">
        <v>289</v>
      </c>
      <c r="B124" s="172"/>
      <c r="C124" s="189"/>
      <c r="D124" s="175"/>
      <c r="E124" s="175"/>
    </row>
    <row r="125" spans="1:5" ht="12.65" customHeight="1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>
      <c r="A127" s="173" t="s">
        <v>291</v>
      </c>
      <c r="B127" s="175"/>
      <c r="C127" s="191"/>
      <c r="D127" s="175"/>
      <c r="E127" s="175">
        <f>SUM(C116:C126)</f>
        <v>58</v>
      </c>
    </row>
    <row r="128" spans="1:5" ht="12.65" customHeight="1">
      <c r="A128" s="173" t="s">
        <v>292</v>
      </c>
      <c r="B128" s="172" t="s">
        <v>256</v>
      </c>
      <c r="C128" s="189">
        <v>58</v>
      </c>
      <c r="D128" s="175"/>
      <c r="E128" s="175"/>
    </row>
    <row r="129" spans="1:6" ht="12.65" customHeight="1">
      <c r="A129" s="173" t="s">
        <v>293</v>
      </c>
      <c r="B129" s="172" t="s">
        <v>256</v>
      </c>
      <c r="C129" s="298">
        <v>10</v>
      </c>
      <c r="D129" s="175"/>
      <c r="E129" s="175"/>
    </row>
    <row r="130" spans="1:6" ht="12.65" customHeight="1">
      <c r="A130" s="173"/>
      <c r="B130" s="175"/>
      <c r="C130" s="191"/>
      <c r="D130" s="175"/>
      <c r="E130" s="175"/>
    </row>
    <row r="131" spans="1:6" ht="12.65" customHeight="1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>
      <c r="A132" s="173"/>
      <c r="B132" s="173"/>
      <c r="C132" s="191"/>
      <c r="D132" s="175"/>
      <c r="E132" s="175"/>
    </row>
    <row r="133" spans="1:6" ht="12.65" customHeight="1">
      <c r="A133" s="173"/>
      <c r="B133" s="173"/>
      <c r="C133" s="191"/>
      <c r="D133" s="175"/>
      <c r="E133" s="175"/>
    </row>
    <row r="134" spans="1:6" ht="12.65" customHeight="1">
      <c r="A134" s="173"/>
      <c r="B134" s="173"/>
      <c r="C134" s="191"/>
      <c r="D134" s="175"/>
      <c r="E134" s="175"/>
    </row>
    <row r="135" spans="1:6" ht="18" customHeight="1">
      <c r="A135" s="173"/>
      <c r="B135" s="173"/>
      <c r="C135" s="191"/>
      <c r="D135" s="175"/>
      <c r="E135" s="175"/>
    </row>
    <row r="136" spans="1:6" ht="12.65" customHeight="1">
      <c r="A136" s="208" t="s">
        <v>1240</v>
      </c>
      <c r="B136" s="207"/>
      <c r="C136" s="207"/>
      <c r="D136" s="207"/>
      <c r="E136" s="207"/>
    </row>
    <row r="137" spans="1:6" ht="12.65" customHeight="1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>
      <c r="A138" s="173" t="s">
        <v>277</v>
      </c>
      <c r="B138" s="174">
        <v>486.06326304106551</v>
      </c>
      <c r="C138" s="189">
        <v>416.14428412874582</v>
      </c>
      <c r="D138" s="174">
        <v>615.79245283018872</v>
      </c>
      <c r="E138" s="175">
        <f>SUM(B138:D138)</f>
        <v>1518</v>
      </c>
    </row>
    <row r="139" spans="1:6" ht="12.65" customHeight="1">
      <c r="A139" s="173" t="s">
        <v>215</v>
      </c>
      <c r="B139" s="174">
        <v>2134.6135148274184</v>
      </c>
      <c r="C139" s="189">
        <v>1971.1229946524065</v>
      </c>
      <c r="D139" s="174">
        <v>1594.2634905201751</v>
      </c>
      <c r="E139" s="175">
        <f>SUM(B139:D139)</f>
        <v>5700</v>
      </c>
    </row>
    <row r="140" spans="1:6" ht="12.65" customHeight="1">
      <c r="A140" s="173" t="s">
        <v>298</v>
      </c>
      <c r="B140" s="174">
        <v>10892.612125307987</v>
      </c>
      <c r="C140" s="174">
        <v>14500.375614902192</v>
      </c>
      <c r="D140" s="174">
        <v>24502.012259789815</v>
      </c>
      <c r="E140" s="175">
        <f>SUM(B140:D140)</f>
        <v>49894.999999999993</v>
      </c>
    </row>
    <row r="141" spans="1:6" ht="12.65" customHeight="1">
      <c r="A141" s="173" t="s">
        <v>245</v>
      </c>
      <c r="B141" s="174">
        <v>19869113.929999992</v>
      </c>
      <c r="C141" s="189">
        <v>13943622.604991127</v>
      </c>
      <c r="D141" s="174">
        <v>19640452.455008872</v>
      </c>
      <c r="E141" s="175">
        <f>SUM(B141:D141)</f>
        <v>53453188.989999987</v>
      </c>
      <c r="F141" s="199"/>
    </row>
    <row r="142" spans="1:6" ht="12.65" customHeight="1">
      <c r="A142" s="173" t="s">
        <v>246</v>
      </c>
      <c r="B142" s="174">
        <v>54026319.26178325</v>
      </c>
      <c r="C142" s="189">
        <v>71920482.743190661</v>
      </c>
      <c r="D142" s="174">
        <v>121527648.43502612</v>
      </c>
      <c r="E142" s="175">
        <f>SUM(B142:D142)</f>
        <v>247474450.44000006</v>
      </c>
      <c r="F142" s="199"/>
    </row>
    <row r="143" spans="1:6" ht="12.65" customHeight="1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>
      <c r="A155" s="177"/>
      <c r="B155" s="177"/>
      <c r="C155" s="193"/>
      <c r="D155" s="178"/>
      <c r="E155" s="175"/>
    </row>
    <row r="156" spans="1:5" ht="12.65" customHeight="1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>
      <c r="A157" s="177" t="s">
        <v>304</v>
      </c>
      <c r="B157" s="174"/>
      <c r="C157" s="174"/>
      <c r="D157" s="175"/>
      <c r="E157" s="175"/>
    </row>
    <row r="158" spans="1:5" ht="12.65" customHeight="1">
      <c r="A158" s="177"/>
      <c r="B158" s="178"/>
      <c r="C158" s="193"/>
      <c r="D158" s="175"/>
      <c r="E158" s="175"/>
    </row>
    <row r="159" spans="1:5" ht="12.65" customHeight="1">
      <c r="A159" s="177"/>
      <c r="B159" s="177"/>
      <c r="C159" s="193"/>
      <c r="D159" s="178"/>
      <c r="E159" s="175"/>
    </row>
    <row r="160" spans="1:5" ht="12.65" customHeight="1">
      <c r="A160" s="177"/>
      <c r="B160" s="177"/>
      <c r="C160" s="193"/>
      <c r="D160" s="178"/>
      <c r="E160" s="175"/>
    </row>
    <row r="161" spans="1:5" ht="12.65" customHeight="1">
      <c r="A161" s="177"/>
      <c r="B161" s="177"/>
      <c r="C161" s="193"/>
      <c r="D161" s="178"/>
      <c r="E161" s="175"/>
    </row>
    <row r="162" spans="1:5" ht="21.75" customHeight="1">
      <c r="A162" s="177"/>
      <c r="B162" s="177"/>
      <c r="C162" s="193"/>
      <c r="D162" s="178"/>
      <c r="E162" s="175"/>
    </row>
    <row r="163" spans="1:5" ht="11.5" customHeight="1">
      <c r="A163" s="207" t="s">
        <v>305</v>
      </c>
      <c r="B163" s="208"/>
      <c r="C163" s="208"/>
      <c r="D163" s="208"/>
      <c r="E163" s="208"/>
    </row>
    <row r="164" spans="1:5" ht="11.5" customHeight="1">
      <c r="A164" s="257" t="s">
        <v>306</v>
      </c>
      <c r="B164" s="257"/>
      <c r="C164" s="257"/>
      <c r="D164" s="257"/>
      <c r="E164" s="257"/>
    </row>
    <row r="165" spans="1:5" ht="11.5" customHeight="1">
      <c r="A165" s="173" t="s">
        <v>307</v>
      </c>
      <c r="B165" s="172" t="s">
        <v>256</v>
      </c>
      <c r="C165" s="189">
        <v>1915915.5299999998</v>
      </c>
      <c r="D165" s="175"/>
      <c r="E165" s="175"/>
    </row>
    <row r="166" spans="1:5" ht="11.5" customHeight="1">
      <c r="A166" s="173" t="s">
        <v>308</v>
      </c>
      <c r="B166" s="172" t="s">
        <v>256</v>
      </c>
      <c r="C166" s="189"/>
      <c r="D166" s="175"/>
      <c r="E166" s="175"/>
    </row>
    <row r="167" spans="1:5" ht="11.5" customHeight="1">
      <c r="A167" s="177" t="s">
        <v>309</v>
      </c>
      <c r="B167" s="172" t="s">
        <v>256</v>
      </c>
      <c r="C167" s="189"/>
      <c r="D167" s="175"/>
      <c r="E167" s="175"/>
    </row>
    <row r="168" spans="1:5" ht="11.5" customHeight="1">
      <c r="A168" s="173" t="s">
        <v>310</v>
      </c>
      <c r="B168" s="172" t="s">
        <v>256</v>
      </c>
      <c r="C168" s="189">
        <v>3114515.73</v>
      </c>
      <c r="D168" s="175"/>
      <c r="E168" s="175"/>
    </row>
    <row r="169" spans="1:5" ht="11.5" customHeight="1">
      <c r="A169" s="173" t="s">
        <v>311</v>
      </c>
      <c r="B169" s="172" t="s">
        <v>256</v>
      </c>
      <c r="C169" s="189"/>
      <c r="D169" s="175"/>
      <c r="E169" s="175"/>
    </row>
    <row r="170" spans="1:5" ht="11.5" customHeight="1">
      <c r="A170" s="173" t="s">
        <v>312</v>
      </c>
      <c r="B170" s="172" t="s">
        <v>256</v>
      </c>
      <c r="C170" s="189"/>
      <c r="D170" s="175"/>
      <c r="E170" s="175"/>
    </row>
    <row r="171" spans="1:5" ht="11.5" customHeight="1">
      <c r="A171" s="173" t="s">
        <v>313</v>
      </c>
      <c r="B171" s="172" t="s">
        <v>256</v>
      </c>
      <c r="C171" s="189">
        <v>2664734.1599999997</v>
      </c>
      <c r="D171" s="175"/>
      <c r="E171" s="175"/>
    </row>
    <row r="172" spans="1:5" ht="11.5" customHeight="1">
      <c r="A172" s="173" t="s">
        <v>313</v>
      </c>
      <c r="B172" s="172" t="s">
        <v>256</v>
      </c>
      <c r="C172" s="189">
        <v>7782.37</v>
      </c>
      <c r="D172" s="175"/>
      <c r="E172" s="175"/>
    </row>
    <row r="173" spans="1:5" ht="11.5" customHeight="1">
      <c r="A173" s="173" t="s">
        <v>203</v>
      </c>
      <c r="B173" s="175"/>
      <c r="C173" s="191"/>
      <c r="D173" s="175">
        <f>SUM(C165:C172)</f>
        <v>7702947.79</v>
      </c>
      <c r="E173" s="175"/>
    </row>
    <row r="174" spans="1:5" ht="11.5" customHeight="1">
      <c r="A174" s="257" t="s">
        <v>314</v>
      </c>
      <c r="B174" s="257"/>
      <c r="C174" s="257"/>
      <c r="D174" s="257"/>
      <c r="E174" s="257"/>
    </row>
    <row r="175" spans="1:5" ht="11.5" customHeight="1">
      <c r="A175" s="173" t="s">
        <v>315</v>
      </c>
      <c r="B175" s="172" t="s">
        <v>256</v>
      </c>
      <c r="C175" s="189">
        <v>131339.90000000002</v>
      </c>
      <c r="D175" s="175"/>
      <c r="E175" s="175"/>
    </row>
    <row r="176" spans="1:5" ht="11.5" customHeight="1">
      <c r="A176" s="173" t="s">
        <v>316</v>
      </c>
      <c r="B176" s="172" t="s">
        <v>256</v>
      </c>
      <c r="C176" s="189">
        <v>120748.55</v>
      </c>
      <c r="D176" s="175"/>
      <c r="E176" s="175"/>
    </row>
    <row r="177" spans="1:5" ht="11.5" customHeight="1">
      <c r="A177" s="173" t="s">
        <v>203</v>
      </c>
      <c r="B177" s="175"/>
      <c r="C177" s="191"/>
      <c r="D177" s="175">
        <f>SUM(C175:C176)</f>
        <v>252088.45</v>
      </c>
      <c r="E177" s="175"/>
    </row>
    <row r="178" spans="1:5" ht="11.5" customHeight="1">
      <c r="A178" s="257" t="s">
        <v>317</v>
      </c>
      <c r="B178" s="257"/>
      <c r="C178" s="257"/>
      <c r="D178" s="257"/>
      <c r="E178" s="257"/>
    </row>
    <row r="179" spans="1:5" ht="11.5" customHeight="1">
      <c r="A179" s="173" t="s">
        <v>318</v>
      </c>
      <c r="B179" s="172" t="s">
        <v>256</v>
      </c>
      <c r="C179" s="189">
        <v>855199.27</v>
      </c>
      <c r="D179" s="175"/>
      <c r="E179" s="175"/>
    </row>
    <row r="180" spans="1:5" ht="11.5" customHeight="1">
      <c r="A180" s="173" t="s">
        <v>319</v>
      </c>
      <c r="B180" s="172" t="s">
        <v>256</v>
      </c>
      <c r="C180" s="189"/>
      <c r="D180" s="175"/>
      <c r="E180" s="175"/>
    </row>
    <row r="181" spans="1:5" ht="11.5" customHeight="1">
      <c r="A181" s="173" t="s">
        <v>203</v>
      </c>
      <c r="B181" s="175"/>
      <c r="C181" s="191"/>
      <c r="D181" s="175">
        <f>SUM(C179:C180)</f>
        <v>855199.27</v>
      </c>
      <c r="E181" s="175"/>
    </row>
    <row r="182" spans="1:5" ht="11.5" customHeight="1">
      <c r="A182" s="257" t="s">
        <v>320</v>
      </c>
      <c r="B182" s="257"/>
      <c r="C182" s="257"/>
      <c r="D182" s="257"/>
      <c r="E182" s="257"/>
    </row>
    <row r="183" spans="1:5" ht="11.5" customHeight="1">
      <c r="A183" s="173" t="s">
        <v>321</v>
      </c>
      <c r="B183" s="172" t="s">
        <v>256</v>
      </c>
      <c r="C183" s="189">
        <v>21386.43</v>
      </c>
      <c r="D183" s="175"/>
      <c r="E183" s="175"/>
    </row>
    <row r="184" spans="1:5" ht="11.5" customHeight="1">
      <c r="A184" s="173" t="s">
        <v>322</v>
      </c>
      <c r="B184" s="172" t="s">
        <v>256</v>
      </c>
      <c r="C184" s="189">
        <v>972392.95999999996</v>
      </c>
      <c r="D184" s="175"/>
      <c r="E184" s="175"/>
    </row>
    <row r="185" spans="1:5" ht="11.5" customHeight="1">
      <c r="A185" s="173" t="s">
        <v>132</v>
      </c>
      <c r="B185" s="172" t="s">
        <v>256</v>
      </c>
      <c r="C185" s="189"/>
      <c r="D185" s="175"/>
      <c r="E185" s="175"/>
    </row>
    <row r="186" spans="1:5" ht="11.5" customHeight="1">
      <c r="A186" s="173" t="s">
        <v>203</v>
      </c>
      <c r="B186" s="175"/>
      <c r="C186" s="191"/>
      <c r="D186" s="175">
        <f>SUM(C183:C185)</f>
        <v>993779.39</v>
      </c>
      <c r="E186" s="175"/>
    </row>
    <row r="187" spans="1:5" ht="11.5" customHeight="1">
      <c r="A187" s="257" t="s">
        <v>323</v>
      </c>
      <c r="B187" s="257"/>
      <c r="C187" s="257"/>
      <c r="D187" s="257"/>
      <c r="E187" s="257"/>
    </row>
    <row r="188" spans="1:5" ht="11.5" customHeight="1">
      <c r="A188" s="173" t="s">
        <v>324</v>
      </c>
      <c r="B188" s="172" t="s">
        <v>256</v>
      </c>
      <c r="C188" s="189"/>
      <c r="D188" s="175"/>
      <c r="E188" s="175"/>
    </row>
    <row r="189" spans="1:5" ht="11.5" customHeight="1">
      <c r="A189" s="173" t="s">
        <v>325</v>
      </c>
      <c r="B189" s="172" t="s">
        <v>256</v>
      </c>
      <c r="C189" s="189">
        <v>3446095.4699999993</v>
      </c>
      <c r="D189" s="175"/>
      <c r="E189" s="175"/>
    </row>
    <row r="190" spans="1:5" ht="11.5" customHeight="1">
      <c r="A190" s="173" t="s">
        <v>203</v>
      </c>
      <c r="B190" s="175"/>
      <c r="C190" s="191"/>
      <c r="D190" s="175">
        <f>SUM(C188:C189)</f>
        <v>3446095.4699999993</v>
      </c>
      <c r="E190" s="175"/>
    </row>
    <row r="191" spans="1:5" ht="18" customHeight="1">
      <c r="A191" s="173"/>
      <c r="B191" s="175"/>
      <c r="C191" s="191"/>
      <c r="D191" s="175"/>
      <c r="E191" s="175"/>
    </row>
    <row r="192" spans="1:5" ht="12.65" customHeight="1">
      <c r="A192" s="208" t="s">
        <v>326</v>
      </c>
      <c r="B192" s="208"/>
      <c r="C192" s="208"/>
      <c r="D192" s="208"/>
      <c r="E192" s="208"/>
    </row>
    <row r="193" spans="1:8" ht="12.65" customHeight="1">
      <c r="A193" s="207" t="s">
        <v>327</v>
      </c>
      <c r="B193" s="208"/>
      <c r="C193" s="208"/>
      <c r="D193" s="208"/>
      <c r="E193" s="208"/>
    </row>
    <row r="194" spans="1:8" ht="12.65" customHeight="1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>
      <c r="A195" s="173" t="s">
        <v>332</v>
      </c>
      <c r="B195" s="174">
        <v>0</v>
      </c>
      <c r="C195" s="189">
        <v>0</v>
      </c>
      <c r="D195" s="174">
        <v>0</v>
      </c>
      <c r="E195" s="175">
        <f t="shared" ref="E195:E203" si="11">SUM(B195:C195)-D195</f>
        <v>0</v>
      </c>
    </row>
    <row r="196" spans="1:8" ht="12.65" customHeight="1">
      <c r="A196" s="173" t="s">
        <v>333</v>
      </c>
      <c r="B196" s="174">
        <v>0</v>
      </c>
      <c r="C196" s="189">
        <v>0</v>
      </c>
      <c r="D196" s="174">
        <v>0</v>
      </c>
      <c r="E196" s="175">
        <f t="shared" si="11"/>
        <v>0</v>
      </c>
    </row>
    <row r="197" spans="1:8" ht="12.65" customHeight="1">
      <c r="A197" s="173" t="s">
        <v>334</v>
      </c>
      <c r="B197" s="174">
        <v>115195933.61</v>
      </c>
      <c r="C197" s="189">
        <v>1426587.55</v>
      </c>
      <c r="D197" s="174">
        <v>0</v>
      </c>
      <c r="E197" s="175">
        <f t="shared" si="11"/>
        <v>116622521.16</v>
      </c>
    </row>
    <row r="198" spans="1:8" ht="12.65" customHeight="1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1"/>
        <v>0</v>
      </c>
    </row>
    <row r="199" spans="1:8" ht="12.65" customHeight="1">
      <c r="A199" s="173" t="s">
        <v>336</v>
      </c>
      <c r="B199" s="174">
        <v>0</v>
      </c>
      <c r="C199" s="189">
        <v>0</v>
      </c>
      <c r="D199" s="174">
        <v>0</v>
      </c>
      <c r="E199" s="175">
        <f t="shared" si="11"/>
        <v>0</v>
      </c>
    </row>
    <row r="200" spans="1:8" ht="12.65" customHeight="1">
      <c r="A200" s="173" t="s">
        <v>337</v>
      </c>
      <c r="B200" s="174">
        <v>23233556.75</v>
      </c>
      <c r="C200" s="189">
        <v>1505651.08</v>
      </c>
      <c r="D200" s="174">
        <v>0</v>
      </c>
      <c r="E200" s="175">
        <f t="shared" si="11"/>
        <v>24739207.829999998</v>
      </c>
    </row>
    <row r="201" spans="1:8" ht="12.65" customHeight="1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1"/>
        <v>0</v>
      </c>
    </row>
    <row r="202" spans="1:8" ht="12.65" customHeight="1">
      <c r="A202" s="173" t="s">
        <v>339</v>
      </c>
      <c r="B202" s="174">
        <v>11721.03</v>
      </c>
      <c r="C202" s="189">
        <v>0</v>
      </c>
      <c r="D202" s="174">
        <v>0</v>
      </c>
      <c r="E202" s="175">
        <f t="shared" si="11"/>
        <v>11721.03</v>
      </c>
    </row>
    <row r="203" spans="1:8" ht="12.65" customHeight="1">
      <c r="A203" s="173" t="s">
        <v>340</v>
      </c>
      <c r="B203" s="174">
        <v>0</v>
      </c>
      <c r="C203" s="189">
        <v>0</v>
      </c>
      <c r="D203" s="174">
        <v>0</v>
      </c>
      <c r="E203" s="175">
        <f t="shared" si="11"/>
        <v>0</v>
      </c>
    </row>
    <row r="204" spans="1:8" ht="12.65" customHeight="1">
      <c r="A204" s="173" t="s">
        <v>203</v>
      </c>
      <c r="B204" s="175">
        <f>SUM(B195:B203)</f>
        <v>138441211.39000002</v>
      </c>
      <c r="C204" s="191">
        <f>SUM(C195:C203)</f>
        <v>2932238.63</v>
      </c>
      <c r="D204" s="175">
        <f>SUM(D195:D203)</f>
        <v>0</v>
      </c>
      <c r="E204" s="175">
        <f>SUM(E195:E203)</f>
        <v>141373450.02000001</v>
      </c>
    </row>
    <row r="205" spans="1:8" ht="12.65" customHeight="1">
      <c r="A205" s="173"/>
      <c r="B205" s="173"/>
      <c r="C205" s="191"/>
      <c r="D205" s="175"/>
      <c r="E205" s="175"/>
      <c r="G205" s="180" t="s">
        <v>1278</v>
      </c>
    </row>
    <row r="206" spans="1:8" ht="12.65" customHeight="1">
      <c r="A206" s="207" t="s">
        <v>341</v>
      </c>
      <c r="B206" s="207"/>
      <c r="C206" s="207"/>
      <c r="D206" s="207"/>
      <c r="E206" s="207"/>
    </row>
    <row r="207" spans="1:8" ht="12.65" customHeight="1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>
      <c r="A208" s="173" t="s">
        <v>332</v>
      </c>
      <c r="B208" s="178"/>
      <c r="C208" s="193"/>
      <c r="D208" s="178"/>
      <c r="E208" s="175"/>
      <c r="H208" s="259"/>
    </row>
    <row r="209" spans="1:8" ht="12.65" customHeight="1">
      <c r="A209" s="173" t="s">
        <v>333</v>
      </c>
      <c r="B209" s="174">
        <v>0</v>
      </c>
      <c r="C209" s="189">
        <v>0</v>
      </c>
      <c r="D209" s="174">
        <v>0</v>
      </c>
      <c r="E209" s="175">
        <f t="shared" ref="E209:E216" si="12">SUM(B209:C209)-D209</f>
        <v>0</v>
      </c>
      <c r="H209" s="259"/>
    </row>
    <row r="210" spans="1:8" ht="12.65" customHeight="1">
      <c r="A210" s="173" t="s">
        <v>334</v>
      </c>
      <c r="B210" s="174">
        <v>8274227.8600000003</v>
      </c>
      <c r="C210" s="189">
        <v>3264991.24</v>
      </c>
      <c r="D210" s="174">
        <v>0</v>
      </c>
      <c r="E210" s="175">
        <f t="shared" si="12"/>
        <v>11539219.100000001</v>
      </c>
      <c r="H210" s="259"/>
    </row>
    <row r="211" spans="1:8" ht="12.65" customHeight="1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2"/>
        <v>0</v>
      </c>
      <c r="H211" s="259"/>
    </row>
    <row r="212" spans="1:8" ht="12.65" customHeight="1">
      <c r="A212" s="173" t="s">
        <v>336</v>
      </c>
      <c r="B212" s="174">
        <v>0</v>
      </c>
      <c r="C212" s="189">
        <v>0</v>
      </c>
      <c r="D212" s="174">
        <v>0</v>
      </c>
      <c r="E212" s="175">
        <f t="shared" si="12"/>
        <v>0</v>
      </c>
      <c r="H212" s="259"/>
    </row>
    <row r="213" spans="1:8" ht="12.65" customHeight="1">
      <c r="A213" s="173" t="s">
        <v>337</v>
      </c>
      <c r="B213" s="174">
        <v>15368632.109999999</v>
      </c>
      <c r="C213" s="189">
        <v>1990537.890000012</v>
      </c>
      <c r="D213" s="174">
        <v>0</v>
      </c>
      <c r="E213" s="175">
        <f t="shared" si="12"/>
        <v>17359170.000000011</v>
      </c>
      <c r="H213" s="259"/>
    </row>
    <row r="214" spans="1:8" ht="12.65" customHeight="1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2"/>
        <v>0</v>
      </c>
      <c r="H214" s="259"/>
    </row>
    <row r="215" spans="1:8" ht="12.65" customHeight="1">
      <c r="A215" s="173" t="s">
        <v>339</v>
      </c>
      <c r="B215" s="174">
        <v>11721.03</v>
      </c>
      <c r="C215" s="189">
        <v>0</v>
      </c>
      <c r="D215" s="174">
        <v>0</v>
      </c>
      <c r="E215" s="175">
        <f t="shared" si="12"/>
        <v>11721.03</v>
      </c>
      <c r="H215" s="259"/>
    </row>
    <row r="216" spans="1:8" ht="12.65" customHeight="1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2"/>
        <v>0</v>
      </c>
      <c r="H216" s="259"/>
    </row>
    <row r="217" spans="1:8" ht="12.65" customHeight="1">
      <c r="A217" s="173" t="s">
        <v>203</v>
      </c>
      <c r="B217" s="175">
        <f>SUM(B208:B216)</f>
        <v>23654581</v>
      </c>
      <c r="C217" s="191">
        <f>SUM(C208:C216)</f>
        <v>5255529.130000012</v>
      </c>
      <c r="D217" s="175">
        <f>SUM(D208:D216)</f>
        <v>0</v>
      </c>
      <c r="E217" s="175">
        <f>SUM(E208:E216)</f>
        <v>28910110.130000014</v>
      </c>
    </row>
    <row r="218" spans="1:8" ht="21.75" customHeight="1">
      <c r="A218" s="173"/>
      <c r="B218" s="175"/>
      <c r="C218" s="191"/>
      <c r="D218" s="175"/>
      <c r="E218" s="175"/>
    </row>
    <row r="219" spans="1:8" ht="12.65" customHeight="1">
      <c r="A219" s="208" t="s">
        <v>342</v>
      </c>
      <c r="B219" s="208"/>
      <c r="C219" s="208"/>
      <c r="D219" s="208"/>
      <c r="E219" s="208"/>
    </row>
    <row r="220" spans="1:8" ht="12.65" customHeight="1">
      <c r="A220" s="208"/>
      <c r="B220" s="301" t="s">
        <v>1255</v>
      </c>
      <c r="C220" s="301"/>
      <c r="D220" s="208"/>
      <c r="E220" s="208"/>
    </row>
    <row r="221" spans="1:8" ht="12.65" customHeight="1">
      <c r="A221" s="272" t="s">
        <v>1255</v>
      </c>
      <c r="B221" s="208"/>
      <c r="C221" s="189">
        <v>4071029.9800000004</v>
      </c>
      <c r="D221" s="172">
        <f>C221</f>
        <v>4071029.9800000004</v>
      </c>
      <c r="E221" s="208"/>
    </row>
    <row r="222" spans="1:8" ht="12.65" customHeight="1">
      <c r="A222" s="257" t="s">
        <v>343</v>
      </c>
      <c r="B222" s="257"/>
      <c r="C222" s="257"/>
      <c r="D222" s="257"/>
      <c r="E222" s="257"/>
    </row>
    <row r="223" spans="1:8" ht="12.65" customHeight="1">
      <c r="A223" s="173" t="s">
        <v>344</v>
      </c>
      <c r="B223" s="172" t="s">
        <v>256</v>
      </c>
      <c r="C223" s="189">
        <v>58427805.216420196</v>
      </c>
      <c r="D223" s="175"/>
      <c r="E223" s="175"/>
    </row>
    <row r="224" spans="1:8" ht="12.65" customHeight="1">
      <c r="A224" s="173" t="s">
        <v>345</v>
      </c>
      <c r="B224" s="172" t="s">
        <v>256</v>
      </c>
      <c r="C224" s="189">
        <v>77343249.164927945</v>
      </c>
      <c r="D224" s="175"/>
      <c r="E224" s="175"/>
    </row>
    <row r="225" spans="1:5" ht="12.65" customHeight="1">
      <c r="A225" s="173" t="s">
        <v>346</v>
      </c>
      <c r="B225" s="172" t="s">
        <v>256</v>
      </c>
      <c r="C225" s="189">
        <v>2014164.1863082696</v>
      </c>
      <c r="D225" s="175"/>
      <c r="E225" s="175"/>
    </row>
    <row r="226" spans="1:5" ht="12.65" customHeight="1">
      <c r="A226" s="173" t="s">
        <v>347</v>
      </c>
      <c r="B226" s="172" t="s">
        <v>256</v>
      </c>
      <c r="C226" s="189">
        <v>5930229.2201028289</v>
      </c>
      <c r="D226" s="175"/>
      <c r="E226" s="175"/>
    </row>
    <row r="227" spans="1:5" ht="12.65" customHeight="1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>
      <c r="A228" s="173" t="s">
        <v>349</v>
      </c>
      <c r="B228" s="172" t="s">
        <v>256</v>
      </c>
      <c r="C228" s="189">
        <v>63808452.052240826</v>
      </c>
      <c r="D228" s="175"/>
      <c r="E228" s="175"/>
    </row>
    <row r="229" spans="1:5" ht="12.65" customHeight="1">
      <c r="A229" s="173" t="s">
        <v>350</v>
      </c>
      <c r="B229" s="175"/>
      <c r="C229" s="191"/>
      <c r="D229" s="175">
        <f>SUM(C223:C228)</f>
        <v>207523899.84000003</v>
      </c>
      <c r="E229" s="175"/>
    </row>
    <row r="230" spans="1:5" ht="12.65" customHeight="1">
      <c r="A230" s="257" t="s">
        <v>351</v>
      </c>
      <c r="B230" s="257"/>
      <c r="C230" s="257"/>
      <c r="D230" s="257"/>
      <c r="E230" s="257"/>
    </row>
    <row r="231" spans="1:5" ht="12.65" customHeight="1">
      <c r="A231" s="171" t="s">
        <v>352</v>
      </c>
      <c r="B231" s="172" t="s">
        <v>256</v>
      </c>
      <c r="C231" s="189">
        <v>3858</v>
      </c>
      <c r="D231" s="175"/>
      <c r="E231" s="175"/>
    </row>
    <row r="232" spans="1:5" ht="12.65" customHeight="1">
      <c r="A232" s="171"/>
      <c r="B232" s="172"/>
      <c r="C232" s="191"/>
      <c r="D232" s="175"/>
      <c r="E232" s="175"/>
    </row>
    <row r="233" spans="1:5" ht="12.65" customHeight="1">
      <c r="A233" s="171" t="s">
        <v>353</v>
      </c>
      <c r="B233" s="172" t="s">
        <v>256</v>
      </c>
      <c r="C233" s="189">
        <v>1439020.4497089151</v>
      </c>
      <c r="D233" s="175"/>
      <c r="E233" s="175"/>
    </row>
    <row r="234" spans="1:5" ht="12.65" customHeight="1">
      <c r="A234" s="171" t="s">
        <v>354</v>
      </c>
      <c r="B234" s="172" t="s">
        <v>256</v>
      </c>
      <c r="C234" s="189">
        <v>7929631.1702910848</v>
      </c>
      <c r="D234" s="175"/>
      <c r="E234" s="175"/>
    </row>
    <row r="235" spans="1:5" ht="12.65" customHeight="1">
      <c r="A235" s="173"/>
      <c r="B235" s="175"/>
      <c r="C235" s="191"/>
      <c r="D235" s="175"/>
      <c r="E235" s="175"/>
    </row>
    <row r="236" spans="1:5" ht="12.65" customHeight="1">
      <c r="A236" s="171" t="s">
        <v>355</v>
      </c>
      <c r="B236" s="175"/>
      <c r="C236" s="191"/>
      <c r="D236" s="175">
        <f>SUM(C233:C235)</f>
        <v>9368651.6199999992</v>
      </c>
      <c r="E236" s="175"/>
    </row>
    <row r="237" spans="1:5" ht="12.65" customHeight="1">
      <c r="A237" s="257" t="s">
        <v>356</v>
      </c>
      <c r="B237" s="257"/>
      <c r="C237" s="257"/>
      <c r="D237" s="257"/>
      <c r="E237" s="257"/>
    </row>
    <row r="238" spans="1:5" ht="12.65" customHeight="1">
      <c r="A238" s="173" t="s">
        <v>357</v>
      </c>
      <c r="B238" s="172" t="s">
        <v>256</v>
      </c>
      <c r="C238" s="189">
        <v>1825998.7799999996</v>
      </c>
      <c r="D238" s="175"/>
      <c r="E238" s="175"/>
    </row>
    <row r="239" spans="1:5" ht="12.65" customHeight="1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>
      <c r="A240" s="173" t="s">
        <v>358</v>
      </c>
      <c r="B240" s="175"/>
      <c r="C240" s="191"/>
      <c r="D240" s="175">
        <f>SUM(C238:C239)</f>
        <v>1825998.7799999996</v>
      </c>
      <c r="E240" s="175"/>
    </row>
    <row r="241" spans="1:5" ht="12.65" customHeight="1">
      <c r="A241" s="173"/>
      <c r="B241" s="175"/>
      <c r="C241" s="191"/>
      <c r="D241" s="175"/>
      <c r="E241" s="175"/>
    </row>
    <row r="242" spans="1:5" ht="12.65" customHeight="1">
      <c r="A242" s="173" t="s">
        <v>359</v>
      </c>
      <c r="B242" s="175"/>
      <c r="C242" s="191"/>
      <c r="D242" s="175">
        <f>D221+D229+D236+D240</f>
        <v>222789580.22000003</v>
      </c>
      <c r="E242" s="175"/>
    </row>
    <row r="243" spans="1:5" ht="12.65" customHeight="1">
      <c r="A243" s="173"/>
      <c r="B243" s="173"/>
      <c r="C243" s="191"/>
      <c r="D243" s="175"/>
      <c r="E243" s="175"/>
    </row>
    <row r="244" spans="1:5" ht="12.65" customHeight="1">
      <c r="A244" s="173"/>
      <c r="B244" s="173"/>
      <c r="C244" s="191"/>
      <c r="D244" s="175"/>
      <c r="E244" s="175"/>
    </row>
    <row r="245" spans="1:5" ht="12.65" customHeight="1">
      <c r="A245" s="173"/>
      <c r="B245" s="173"/>
      <c r="C245" s="191"/>
      <c r="D245" s="175"/>
      <c r="E245" s="175"/>
    </row>
    <row r="246" spans="1:5" ht="12.65" customHeight="1">
      <c r="A246" s="173"/>
      <c r="B246" s="173"/>
      <c r="C246" s="191"/>
      <c r="D246" s="175"/>
      <c r="E246" s="175"/>
    </row>
    <row r="247" spans="1:5" ht="21.75" customHeight="1">
      <c r="A247" s="173"/>
      <c r="B247" s="173"/>
      <c r="C247" s="191"/>
      <c r="D247" s="175"/>
      <c r="E247" s="175"/>
    </row>
    <row r="248" spans="1:5" ht="12.45" customHeight="1">
      <c r="A248" s="208" t="s">
        <v>360</v>
      </c>
      <c r="B248" s="208"/>
      <c r="C248" s="208"/>
      <c r="D248" s="208"/>
      <c r="E248" s="208"/>
    </row>
    <row r="249" spans="1:5" ht="11.25" customHeight="1">
      <c r="A249" s="257" t="s">
        <v>361</v>
      </c>
      <c r="B249" s="257"/>
      <c r="C249" s="257"/>
      <c r="D249" s="257"/>
      <c r="E249" s="257"/>
    </row>
    <row r="250" spans="1:5" ht="12.45" customHeight="1">
      <c r="A250" s="173" t="s">
        <v>362</v>
      </c>
      <c r="B250" s="172" t="s">
        <v>256</v>
      </c>
      <c r="C250" s="189">
        <v>17366675.519999981</v>
      </c>
      <c r="D250" s="175"/>
      <c r="E250" s="175"/>
    </row>
    <row r="251" spans="1:5" ht="12.45" customHeight="1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>
      <c r="A252" s="173" t="s">
        <v>364</v>
      </c>
      <c r="B252" s="172" t="s">
        <v>256</v>
      </c>
      <c r="C252" s="189">
        <v>9534163.4299999978</v>
      </c>
      <c r="D252" s="175"/>
      <c r="E252" s="175"/>
    </row>
    <row r="253" spans="1:5" ht="12.45" customHeight="1">
      <c r="A253" s="173" t="s">
        <v>365</v>
      </c>
      <c r="B253" s="172" t="s">
        <v>256</v>
      </c>
      <c r="C253" s="189">
        <v>1861283.8499999968</v>
      </c>
      <c r="D253" s="175"/>
      <c r="E253" s="175"/>
    </row>
    <row r="254" spans="1:5" ht="12.45" customHeight="1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>
      <c r="A255" s="173" t="s">
        <v>366</v>
      </c>
      <c r="B255" s="172" t="s">
        <v>256</v>
      </c>
      <c r="C255" s="189">
        <v>0</v>
      </c>
      <c r="D255" s="175"/>
      <c r="E255" s="175"/>
    </row>
    <row r="256" spans="1:5" ht="12.45" customHeight="1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>
      <c r="A257" s="173" t="s">
        <v>368</v>
      </c>
      <c r="B257" s="172" t="s">
        <v>256</v>
      </c>
      <c r="C257" s="189">
        <v>1429380.02</v>
      </c>
      <c r="D257" s="175"/>
      <c r="E257" s="175"/>
    </row>
    <row r="258" spans="1:5" ht="12.45" customHeight="1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5" customHeight="1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>
      <c r="A260" s="173" t="s">
        <v>371</v>
      </c>
      <c r="B260" s="175"/>
      <c r="C260" s="191"/>
      <c r="D260" s="175">
        <f>SUM(C250:C252)-C253+SUM(C254:C259)</f>
        <v>26468935.119999982</v>
      </c>
      <c r="E260" s="175"/>
    </row>
    <row r="261" spans="1:5" ht="11.25" customHeight="1">
      <c r="A261" s="257" t="s">
        <v>372</v>
      </c>
      <c r="B261" s="257"/>
      <c r="C261" s="176"/>
      <c r="D261" s="257"/>
      <c r="E261" s="257"/>
    </row>
    <row r="262" spans="1:5" ht="12.45" customHeight="1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>
      <c r="A266" s="257" t="s">
        <v>375</v>
      </c>
      <c r="B266" s="257"/>
      <c r="C266" s="176"/>
      <c r="D266" s="257"/>
      <c r="E266" s="257"/>
    </row>
    <row r="267" spans="1:5" ht="12.45" customHeight="1">
      <c r="A267" s="173" t="s">
        <v>332</v>
      </c>
      <c r="B267" s="172" t="s">
        <v>256</v>
      </c>
      <c r="C267" s="189">
        <v>0</v>
      </c>
      <c r="D267" s="175"/>
      <c r="E267" s="175"/>
    </row>
    <row r="268" spans="1:5" ht="12.45" customHeight="1">
      <c r="A268" s="173" t="s">
        <v>333</v>
      </c>
      <c r="B268" s="172" t="s">
        <v>256</v>
      </c>
      <c r="C268" s="189">
        <v>0</v>
      </c>
      <c r="D268" s="175"/>
      <c r="E268" s="175"/>
    </row>
    <row r="269" spans="1:5" ht="12.45" customHeight="1">
      <c r="A269" s="173" t="s">
        <v>334</v>
      </c>
      <c r="B269" s="172" t="s">
        <v>256</v>
      </c>
      <c r="C269" s="189">
        <v>116622521.16000001</v>
      </c>
      <c r="D269" s="175"/>
      <c r="E269" s="175"/>
    </row>
    <row r="270" spans="1:5" ht="12.45" customHeight="1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>
      <c r="A272" s="173" t="s">
        <v>378</v>
      </c>
      <c r="B272" s="172" t="s">
        <v>256</v>
      </c>
      <c r="C272" s="189">
        <v>24739207.829999998</v>
      </c>
      <c r="D272" s="175"/>
      <c r="E272" s="175"/>
    </row>
    <row r="273" spans="1:5" ht="12.45" customHeight="1">
      <c r="A273" s="173" t="s">
        <v>339</v>
      </c>
      <c r="B273" s="172" t="s">
        <v>256</v>
      </c>
      <c r="C273" s="189">
        <v>11721.03</v>
      </c>
      <c r="D273" s="175"/>
      <c r="E273" s="175"/>
    </row>
    <row r="274" spans="1:5" ht="12.45" customHeight="1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>
      <c r="A275" s="173" t="s">
        <v>379</v>
      </c>
      <c r="B275" s="175"/>
      <c r="C275" s="191"/>
      <c r="D275" s="175">
        <f>SUM(C267:C274)</f>
        <v>141373450.02000001</v>
      </c>
      <c r="E275" s="175"/>
    </row>
    <row r="276" spans="1:5" ht="12.65" customHeight="1">
      <c r="A276" s="173" t="s">
        <v>380</v>
      </c>
      <c r="B276" s="172" t="s">
        <v>256</v>
      </c>
      <c r="C276" s="189">
        <v>28910110.130000003</v>
      </c>
      <c r="D276" s="175"/>
      <c r="E276" s="175"/>
    </row>
    <row r="277" spans="1:5" ht="12.65" customHeight="1">
      <c r="A277" s="173" t="s">
        <v>381</v>
      </c>
      <c r="B277" s="175"/>
      <c r="C277" s="191"/>
      <c r="D277" s="175">
        <f>D275-C276</f>
        <v>112463339.89000002</v>
      </c>
      <c r="E277" s="175"/>
    </row>
    <row r="278" spans="1:5" ht="12.65" customHeight="1">
      <c r="A278" s="257" t="s">
        <v>382</v>
      </c>
      <c r="B278" s="257"/>
      <c r="C278" s="176"/>
      <c r="D278" s="257"/>
      <c r="E278" s="257"/>
    </row>
    <row r="279" spans="1:5" ht="12.65" customHeight="1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>
      <c r="A282" s="173" t="s">
        <v>373</v>
      </c>
      <c r="B282" s="172" t="s">
        <v>256</v>
      </c>
      <c r="C282" s="189">
        <v>0</v>
      </c>
      <c r="D282" s="175"/>
      <c r="E282" s="175"/>
    </row>
    <row r="283" spans="1:5" ht="12.65" customHeight="1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>
      <c r="A284" s="173"/>
      <c r="B284" s="175"/>
      <c r="C284" s="191"/>
      <c r="D284" s="175"/>
      <c r="E284" s="175"/>
    </row>
    <row r="285" spans="1:5" ht="12.65" customHeight="1">
      <c r="A285" s="257" t="s">
        <v>387</v>
      </c>
      <c r="B285" s="257"/>
      <c r="C285" s="176"/>
      <c r="D285" s="257"/>
      <c r="E285" s="257"/>
    </row>
    <row r="286" spans="1:5" ht="12.65" customHeight="1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>
      <c r="A291" s="173"/>
      <c r="B291" s="175"/>
      <c r="C291" s="191"/>
      <c r="D291" s="175"/>
      <c r="E291" s="175"/>
    </row>
    <row r="292" spans="1:5" ht="12.65" customHeight="1">
      <c r="A292" s="173" t="s">
        <v>393</v>
      </c>
      <c r="B292" s="175"/>
      <c r="C292" s="191"/>
      <c r="D292" s="175">
        <f>D260+D265+D277+D283+D290</f>
        <v>138932275.00999999</v>
      </c>
      <c r="E292" s="175"/>
    </row>
    <row r="293" spans="1:5" ht="12.65" customHeight="1">
      <c r="A293" s="173"/>
      <c r="B293" s="173"/>
      <c r="C293" s="191"/>
      <c r="D293" s="175"/>
      <c r="E293" s="175"/>
    </row>
    <row r="294" spans="1:5" ht="12.65" customHeight="1">
      <c r="A294" s="173"/>
      <c r="B294" s="173"/>
      <c r="C294" s="191"/>
      <c r="D294" s="175"/>
      <c r="E294" s="175"/>
    </row>
    <row r="295" spans="1:5" ht="12.65" customHeight="1">
      <c r="A295" s="173"/>
      <c r="B295" s="173"/>
      <c r="C295" s="191"/>
      <c r="D295" s="175"/>
      <c r="E295" s="175"/>
    </row>
    <row r="296" spans="1:5" ht="12.65" customHeight="1">
      <c r="A296" s="173"/>
      <c r="B296" s="173"/>
      <c r="C296" s="191"/>
      <c r="D296" s="175"/>
      <c r="E296" s="175"/>
    </row>
    <row r="297" spans="1:5" ht="12.65" customHeight="1">
      <c r="A297" s="173"/>
      <c r="B297" s="173"/>
      <c r="C297" s="191"/>
      <c r="D297" s="175"/>
      <c r="E297" s="175"/>
    </row>
    <row r="298" spans="1:5" ht="12.65" customHeight="1">
      <c r="A298" s="173"/>
      <c r="B298" s="173"/>
      <c r="C298" s="191"/>
      <c r="D298" s="175"/>
      <c r="E298" s="175"/>
    </row>
    <row r="299" spans="1:5" ht="12.65" customHeight="1">
      <c r="A299" s="173"/>
      <c r="B299" s="173"/>
      <c r="C299" s="191"/>
      <c r="D299" s="175"/>
      <c r="E299" s="175"/>
    </row>
    <row r="300" spans="1:5" ht="12.65" customHeight="1">
      <c r="A300" s="173"/>
      <c r="B300" s="173"/>
      <c r="C300" s="191"/>
      <c r="D300" s="175"/>
      <c r="E300" s="175"/>
    </row>
    <row r="301" spans="1:5" ht="20.25" customHeight="1">
      <c r="A301" s="173"/>
      <c r="B301" s="173"/>
      <c r="C301" s="191"/>
      <c r="D301" s="175"/>
      <c r="E301" s="175"/>
    </row>
    <row r="302" spans="1:5" ht="12.65" customHeight="1">
      <c r="A302" s="208" t="s">
        <v>394</v>
      </c>
      <c r="B302" s="208"/>
      <c r="C302" s="208"/>
      <c r="D302" s="208"/>
      <c r="E302" s="208"/>
    </row>
    <row r="303" spans="1:5" ht="14.25" customHeight="1">
      <c r="A303" s="257" t="s">
        <v>395</v>
      </c>
      <c r="B303" s="257"/>
      <c r="C303" s="257"/>
      <c r="D303" s="257"/>
      <c r="E303" s="257"/>
    </row>
    <row r="304" spans="1:5" ht="12.65" customHeight="1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>
      <c r="A305" s="173" t="s">
        <v>397</v>
      </c>
      <c r="B305" s="172" t="s">
        <v>256</v>
      </c>
      <c r="C305" s="189">
        <v>935.43000000000006</v>
      </c>
      <c r="D305" s="175"/>
      <c r="E305" s="175"/>
    </row>
    <row r="306" spans="1:5" ht="12.65" customHeight="1">
      <c r="A306" s="173" t="s">
        <v>398</v>
      </c>
      <c r="B306" s="172" t="s">
        <v>256</v>
      </c>
      <c r="C306" s="189">
        <v>0</v>
      </c>
      <c r="D306" s="175"/>
      <c r="E306" s="175"/>
    </row>
    <row r="307" spans="1:5" ht="12.65" customHeight="1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>
      <c r="A309" s="173" t="s">
        <v>1242</v>
      </c>
      <c r="B309" s="172" t="s">
        <v>256</v>
      </c>
      <c r="C309" s="189">
        <v>200000.00000000006</v>
      </c>
      <c r="D309" s="175"/>
      <c r="E309" s="175"/>
    </row>
    <row r="310" spans="1:5" ht="12.65" customHeight="1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>
      <c r="A312" s="173" t="s">
        <v>403</v>
      </c>
      <c r="B312" s="172" t="s">
        <v>256</v>
      </c>
      <c r="C312" s="189">
        <v>3199647.5699999994</v>
      </c>
      <c r="D312" s="175"/>
      <c r="E312" s="175"/>
    </row>
    <row r="313" spans="1:5" ht="12.65" customHeight="1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5" customHeight="1">
      <c r="A314" s="173" t="s">
        <v>405</v>
      </c>
      <c r="B314" s="175"/>
      <c r="C314" s="191"/>
      <c r="D314" s="175">
        <f>SUM(C304:C313)</f>
        <v>3400582.9999999995</v>
      </c>
      <c r="E314" s="175"/>
    </row>
    <row r="315" spans="1:5" ht="12.65" customHeight="1">
      <c r="A315" s="257" t="s">
        <v>406</v>
      </c>
      <c r="B315" s="257"/>
      <c r="C315" s="257"/>
      <c r="D315" s="257"/>
      <c r="E315" s="257"/>
    </row>
    <row r="316" spans="1:5" ht="12.65" customHeight="1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5" customHeight="1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>
      <c r="A320" s="257" t="s">
        <v>411</v>
      </c>
      <c r="B320" s="257"/>
      <c r="C320" s="257"/>
      <c r="D320" s="257"/>
      <c r="E320" s="257"/>
    </row>
    <row r="321" spans="1:5" ht="12.65" customHeight="1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5" customHeight="1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>
      <c r="A330" s="173" t="s">
        <v>420</v>
      </c>
      <c r="B330" s="175"/>
      <c r="C330" s="191"/>
      <c r="D330" s="175">
        <f>D328-D329</f>
        <v>0</v>
      </c>
      <c r="E330" s="175"/>
    </row>
    <row r="331" spans="1:5" ht="12.65" customHeight="1">
      <c r="A331" s="173"/>
      <c r="B331" s="175"/>
      <c r="C331" s="191"/>
      <c r="D331" s="175"/>
      <c r="E331" s="175"/>
    </row>
    <row r="332" spans="1:5" ht="12.65" customHeight="1">
      <c r="A332" s="173" t="s">
        <v>421</v>
      </c>
      <c r="B332" s="172" t="s">
        <v>256</v>
      </c>
      <c r="C332" s="222">
        <v>135531692.00999999</v>
      </c>
      <c r="D332" s="175"/>
      <c r="E332" s="175"/>
    </row>
    <row r="333" spans="1:5" ht="12.65" customHeight="1">
      <c r="A333" s="173"/>
      <c r="B333" s="172"/>
      <c r="C333" s="232"/>
      <c r="D333" s="175"/>
      <c r="E333" s="175"/>
    </row>
    <row r="334" spans="1:5" ht="12.65" customHeight="1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>
      <c r="A339" s="173" t="s">
        <v>424</v>
      </c>
      <c r="B339" s="175"/>
      <c r="C339" s="191"/>
      <c r="D339" s="175">
        <f>D314+D319+D330+C332+C336+C337</f>
        <v>138932275.00999999</v>
      </c>
      <c r="E339" s="175"/>
    </row>
    <row r="340" spans="1:5" ht="12.65" customHeight="1">
      <c r="A340" s="173"/>
      <c r="B340" s="175"/>
      <c r="C340" s="191"/>
      <c r="D340" s="175"/>
      <c r="E340" s="175"/>
    </row>
    <row r="341" spans="1:5" ht="12.65" customHeight="1">
      <c r="A341" s="173" t="s">
        <v>425</v>
      </c>
      <c r="B341" s="175"/>
      <c r="C341" s="191"/>
      <c r="D341" s="175">
        <f>D292</f>
        <v>138932275.00999999</v>
      </c>
      <c r="E341" s="175"/>
    </row>
    <row r="342" spans="1:5" ht="12.65" customHeight="1">
      <c r="A342" s="173"/>
      <c r="B342" s="173"/>
      <c r="C342" s="191"/>
      <c r="D342" s="175"/>
      <c r="E342" s="175"/>
    </row>
    <row r="343" spans="1:5" ht="12.65" customHeight="1">
      <c r="A343" s="173"/>
      <c r="B343" s="173"/>
      <c r="C343" s="191"/>
      <c r="D343" s="175"/>
      <c r="E343" s="175"/>
    </row>
    <row r="344" spans="1:5" ht="12.65" customHeight="1">
      <c r="A344" s="173"/>
      <c r="B344" s="173"/>
      <c r="C344" s="191"/>
      <c r="D344" s="175"/>
      <c r="E344" s="175"/>
    </row>
    <row r="345" spans="1:5" ht="12.65" customHeight="1">
      <c r="A345" s="173"/>
      <c r="B345" s="173"/>
      <c r="C345" s="191"/>
      <c r="D345" s="175"/>
      <c r="E345" s="175"/>
    </row>
    <row r="346" spans="1:5" ht="12.65" customHeight="1">
      <c r="A346" s="173"/>
      <c r="B346" s="173"/>
      <c r="C346" s="191"/>
      <c r="D346" s="175"/>
      <c r="E346" s="175"/>
    </row>
    <row r="347" spans="1:5" ht="12.65" customHeight="1">
      <c r="A347" s="173"/>
      <c r="B347" s="173"/>
      <c r="C347" s="191"/>
      <c r="D347" s="175"/>
      <c r="E347" s="175"/>
    </row>
    <row r="348" spans="1:5" ht="12.65" customHeight="1">
      <c r="A348" s="173"/>
      <c r="B348" s="173"/>
      <c r="C348" s="191"/>
      <c r="D348" s="175"/>
      <c r="E348" s="175"/>
    </row>
    <row r="349" spans="1:5" ht="12.65" customHeight="1">
      <c r="A349" s="173"/>
      <c r="B349" s="173"/>
      <c r="C349" s="191"/>
      <c r="D349" s="175"/>
      <c r="E349" s="175"/>
    </row>
    <row r="350" spans="1:5" ht="12.65" customHeight="1">
      <c r="A350" s="173"/>
      <c r="B350" s="173"/>
      <c r="C350" s="191"/>
      <c r="D350" s="175"/>
      <c r="E350" s="175"/>
    </row>
    <row r="351" spans="1:5" ht="12.65" customHeight="1">
      <c r="A351" s="173"/>
      <c r="B351" s="173"/>
      <c r="C351" s="191"/>
      <c r="D351" s="175"/>
      <c r="E351" s="175"/>
    </row>
    <row r="352" spans="1:5" ht="12.65" customHeight="1">
      <c r="A352" s="173"/>
      <c r="B352" s="173"/>
      <c r="C352" s="191"/>
      <c r="D352" s="175"/>
      <c r="E352" s="175"/>
    </row>
    <row r="353" spans="1:5" ht="12.65" customHeight="1">
      <c r="A353" s="173"/>
      <c r="B353" s="173"/>
      <c r="C353" s="191"/>
      <c r="D353" s="175"/>
      <c r="E353" s="175"/>
    </row>
    <row r="354" spans="1:5" ht="12.65" customHeight="1">
      <c r="A354" s="173"/>
      <c r="B354" s="173"/>
      <c r="C354" s="191"/>
      <c r="D354" s="175"/>
      <c r="E354" s="175"/>
    </row>
    <row r="355" spans="1:5" ht="12.65" customHeight="1">
      <c r="A355" s="173"/>
      <c r="B355" s="173"/>
      <c r="C355" s="191"/>
      <c r="D355" s="175"/>
      <c r="E355" s="175"/>
    </row>
    <row r="356" spans="1:5" ht="20.25" customHeight="1">
      <c r="A356" s="173"/>
      <c r="B356" s="173"/>
      <c r="C356" s="191"/>
      <c r="D356" s="175"/>
      <c r="E356" s="175"/>
    </row>
    <row r="357" spans="1:5" ht="12.65" customHeight="1">
      <c r="A357" s="208" t="s">
        <v>426</v>
      </c>
      <c r="B357" s="208"/>
      <c r="C357" s="208"/>
      <c r="D357" s="208"/>
      <c r="E357" s="208"/>
    </row>
    <row r="358" spans="1:5" ht="12.65" customHeight="1">
      <c r="A358" s="257" t="s">
        <v>427</v>
      </c>
      <c r="B358" s="257"/>
      <c r="C358" s="257"/>
      <c r="D358" s="257"/>
      <c r="E358" s="257"/>
    </row>
    <row r="359" spans="1:5" ht="12.65" customHeight="1">
      <c r="A359" s="173" t="s">
        <v>428</v>
      </c>
      <c r="B359" s="172" t="s">
        <v>256</v>
      </c>
      <c r="C359" s="189">
        <v>53453188.989999995</v>
      </c>
      <c r="D359" s="175"/>
      <c r="E359" s="175"/>
    </row>
    <row r="360" spans="1:5" ht="12.65" customHeight="1">
      <c r="A360" s="173" t="s">
        <v>429</v>
      </c>
      <c r="B360" s="172" t="s">
        <v>256</v>
      </c>
      <c r="C360" s="189">
        <v>247474450.44</v>
      </c>
      <c r="D360" s="175"/>
      <c r="E360" s="175"/>
    </row>
    <row r="361" spans="1:5" ht="12.65" customHeight="1">
      <c r="A361" s="173" t="s">
        <v>430</v>
      </c>
      <c r="B361" s="175"/>
      <c r="C361" s="191"/>
      <c r="D361" s="175">
        <f>SUM(C359:C360)</f>
        <v>300927639.43000001</v>
      </c>
      <c r="E361" s="175"/>
    </row>
    <row r="362" spans="1:5" ht="12.65" customHeight="1">
      <c r="A362" s="257" t="s">
        <v>431</v>
      </c>
      <c r="B362" s="257"/>
      <c r="C362" s="257"/>
      <c r="D362" s="257"/>
      <c r="E362" s="257"/>
    </row>
    <row r="363" spans="1:5" ht="12.65" customHeight="1">
      <c r="A363" s="173" t="s">
        <v>1255</v>
      </c>
      <c r="B363" s="257"/>
      <c r="C363" s="189">
        <v>4071029.9799999995</v>
      </c>
      <c r="D363" s="175"/>
      <c r="E363" s="257"/>
    </row>
    <row r="364" spans="1:5" ht="12.65" customHeight="1">
      <c r="A364" s="173" t="s">
        <v>432</v>
      </c>
      <c r="B364" s="172" t="s">
        <v>256</v>
      </c>
      <c r="C364" s="189">
        <v>209349898.61999997</v>
      </c>
      <c r="D364" s="175"/>
      <c r="E364" s="175"/>
    </row>
    <row r="365" spans="1:5" ht="12.65" customHeight="1">
      <c r="A365" s="173" t="s">
        <v>433</v>
      </c>
      <c r="B365" s="172" t="s">
        <v>256</v>
      </c>
      <c r="C365" s="189">
        <v>9368651.6199999992</v>
      </c>
      <c r="D365" s="175"/>
      <c r="E365" s="175"/>
    </row>
    <row r="366" spans="1:5" ht="12.65" customHeight="1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>
      <c r="A367" s="173" t="s">
        <v>359</v>
      </c>
      <c r="B367" s="175"/>
      <c r="C367" s="191"/>
      <c r="D367" s="175">
        <f>SUM(C363:C366)</f>
        <v>222789580.21999997</v>
      </c>
      <c r="E367" s="175"/>
    </row>
    <row r="368" spans="1:5" ht="12.65" customHeight="1">
      <c r="A368" s="173" t="s">
        <v>435</v>
      </c>
      <c r="B368" s="175"/>
      <c r="C368" s="191"/>
      <c r="D368" s="175">
        <f>D361-D367</f>
        <v>78138059.210000038</v>
      </c>
      <c r="E368" s="175"/>
    </row>
    <row r="369" spans="1:6" ht="12.65" customHeight="1">
      <c r="A369" s="257" t="s">
        <v>436</v>
      </c>
      <c r="B369" s="257"/>
      <c r="C369" s="257"/>
      <c r="D369" s="257"/>
      <c r="E369" s="257"/>
    </row>
    <row r="370" spans="1:6" ht="12.65" customHeight="1">
      <c r="A370" s="173" t="s">
        <v>437</v>
      </c>
      <c r="B370" s="172" t="s">
        <v>256</v>
      </c>
      <c r="C370" s="189">
        <v>2506547.6400000006</v>
      </c>
      <c r="D370" s="175"/>
      <c r="E370" s="175"/>
    </row>
    <row r="371" spans="1:6" ht="12.65" customHeight="1">
      <c r="A371" s="173" t="s">
        <v>438</v>
      </c>
      <c r="B371" s="172" t="s">
        <v>256</v>
      </c>
      <c r="C371" s="189"/>
      <c r="D371" s="175"/>
      <c r="E371" s="175"/>
    </row>
    <row r="372" spans="1:6" ht="12.65" customHeight="1">
      <c r="A372" s="173" t="s">
        <v>439</v>
      </c>
      <c r="B372" s="175"/>
      <c r="C372" s="191"/>
      <c r="D372" s="175">
        <f>SUM(C370:C371)</f>
        <v>2506547.6400000006</v>
      </c>
      <c r="E372" s="175"/>
    </row>
    <row r="373" spans="1:6" ht="12.65" customHeight="1">
      <c r="A373" s="173" t="s">
        <v>440</v>
      </c>
      <c r="B373" s="175"/>
      <c r="C373" s="191"/>
      <c r="D373" s="175">
        <f>D368+D372</f>
        <v>80644606.850000039</v>
      </c>
      <c r="E373" s="175"/>
    </row>
    <row r="374" spans="1:6" ht="12.65" customHeight="1">
      <c r="A374" s="173"/>
      <c r="B374" s="175"/>
      <c r="C374" s="191"/>
      <c r="D374" s="175"/>
      <c r="E374" s="175"/>
    </row>
    <row r="375" spans="1:6" ht="12.65" customHeight="1">
      <c r="A375" s="173"/>
      <c r="B375" s="175"/>
      <c r="C375" s="191"/>
      <c r="D375" s="175"/>
      <c r="E375" s="175"/>
    </row>
    <row r="376" spans="1:6" ht="12.65" customHeight="1">
      <c r="A376" s="173"/>
      <c r="B376" s="175"/>
      <c r="C376" s="191"/>
      <c r="D376" s="175"/>
      <c r="E376" s="175"/>
    </row>
    <row r="377" spans="1:6" ht="12.65" customHeight="1">
      <c r="A377" s="257" t="s">
        <v>441</v>
      </c>
      <c r="B377" s="257"/>
      <c r="C377" s="257"/>
      <c r="D377" s="257"/>
      <c r="E377" s="257"/>
      <c r="F377" s="2" t="s">
        <v>1280</v>
      </c>
    </row>
    <row r="378" spans="1:6" ht="12.65" customHeight="1">
      <c r="A378" s="173" t="s">
        <v>442</v>
      </c>
      <c r="B378" s="172" t="s">
        <v>256</v>
      </c>
      <c r="C378" s="189">
        <v>35086166.220000006</v>
      </c>
      <c r="D378" s="175"/>
      <c r="E378" s="175"/>
      <c r="F378" s="299">
        <f t="shared" ref="F378:F385" si="13">ROUNDDOWN(C378-CE61,0)</f>
        <v>0</v>
      </c>
    </row>
    <row r="379" spans="1:6" ht="12.65" customHeight="1">
      <c r="A379" s="173" t="s">
        <v>3</v>
      </c>
      <c r="B379" s="172" t="s">
        <v>256</v>
      </c>
      <c r="C379" s="189">
        <v>7871370.5800000001</v>
      </c>
      <c r="D379" s="175"/>
      <c r="E379" s="175"/>
      <c r="F379" s="299">
        <f t="shared" si="13"/>
        <v>-1</v>
      </c>
    </row>
    <row r="380" spans="1:6" ht="12.65" customHeight="1">
      <c r="A380" s="173" t="s">
        <v>236</v>
      </c>
      <c r="B380" s="172" t="s">
        <v>256</v>
      </c>
      <c r="C380" s="189">
        <v>2367869.0700000003</v>
      </c>
      <c r="D380" s="175"/>
      <c r="E380" s="175"/>
      <c r="F380" s="299">
        <f t="shared" si="13"/>
        <v>0</v>
      </c>
    </row>
    <row r="381" spans="1:6" ht="12.65" customHeight="1">
      <c r="A381" s="173" t="s">
        <v>443</v>
      </c>
      <c r="B381" s="172" t="s">
        <v>256</v>
      </c>
      <c r="C381" s="189">
        <v>5305707.3099999996</v>
      </c>
      <c r="D381" s="175"/>
      <c r="E381" s="175"/>
      <c r="F381" s="299">
        <f t="shared" si="13"/>
        <v>0</v>
      </c>
    </row>
    <row r="382" spans="1:6" ht="12.65" customHeight="1">
      <c r="A382" s="173" t="s">
        <v>444</v>
      </c>
      <c r="B382" s="172" t="s">
        <v>256</v>
      </c>
      <c r="C382" s="189">
        <v>651844.26000000013</v>
      </c>
      <c r="D382" s="175"/>
      <c r="E382" s="175"/>
      <c r="F382" s="299">
        <f t="shared" si="13"/>
        <v>0</v>
      </c>
    </row>
    <row r="383" spans="1:6" ht="12.65" customHeight="1">
      <c r="A383" s="173" t="s">
        <v>445</v>
      </c>
      <c r="B383" s="172" t="s">
        <v>256</v>
      </c>
      <c r="C383" s="189">
        <v>13425889.710000001</v>
      </c>
      <c r="D383" s="175"/>
      <c r="E383" s="175"/>
      <c r="F383" s="299">
        <f t="shared" si="13"/>
        <v>0</v>
      </c>
    </row>
    <row r="384" spans="1:6" ht="12.65" customHeight="1">
      <c r="A384" s="173" t="s">
        <v>6</v>
      </c>
      <c r="B384" s="172" t="s">
        <v>256</v>
      </c>
      <c r="C384" s="189">
        <v>6458525.8799999999</v>
      </c>
      <c r="D384" s="175"/>
      <c r="E384" s="175"/>
      <c r="F384" s="299">
        <f t="shared" si="13"/>
        <v>0</v>
      </c>
    </row>
    <row r="385" spans="1:6" ht="12.65" customHeight="1">
      <c r="A385" s="173" t="s">
        <v>446</v>
      </c>
      <c r="B385" s="172" t="s">
        <v>256</v>
      </c>
      <c r="C385" s="189">
        <v>252851.80000000005</v>
      </c>
      <c r="D385" s="175"/>
      <c r="E385" s="175"/>
      <c r="F385" s="299">
        <f t="shared" si="13"/>
        <v>0</v>
      </c>
    </row>
    <row r="386" spans="1:6" ht="12.65" customHeight="1">
      <c r="A386" s="173" t="s">
        <v>447</v>
      </c>
      <c r="B386" s="172" t="s">
        <v>256</v>
      </c>
      <c r="C386" s="189">
        <v>872695.55</v>
      </c>
      <c r="D386" s="175"/>
      <c r="E386" s="175"/>
      <c r="F386" s="299">
        <f>ROUNDDOWN(SUM(C386:C389)-CE69,0)</f>
        <v>0</v>
      </c>
    </row>
    <row r="387" spans="1:6" ht="12.65" customHeight="1">
      <c r="A387" s="173" t="s">
        <v>448</v>
      </c>
      <c r="B387" s="172" t="s">
        <v>256</v>
      </c>
      <c r="C387" s="189">
        <v>994319.39</v>
      </c>
      <c r="D387" s="175"/>
      <c r="E387" s="175"/>
    </row>
    <row r="388" spans="1:6" ht="12.65" customHeight="1">
      <c r="A388" s="173" t="s">
        <v>449</v>
      </c>
      <c r="B388" s="172" t="s">
        <v>256</v>
      </c>
      <c r="C388" s="189">
        <v>3446095.4699999993</v>
      </c>
      <c r="D388" s="175"/>
      <c r="E388" s="175"/>
    </row>
    <row r="389" spans="1:6" ht="12.65" customHeight="1">
      <c r="A389" s="173" t="s">
        <v>451</v>
      </c>
      <c r="B389" s="172" t="s">
        <v>256</v>
      </c>
      <c r="C389" s="189">
        <v>1368444.87</v>
      </c>
      <c r="D389" s="175"/>
      <c r="E389" s="175"/>
    </row>
    <row r="390" spans="1:6" ht="12.65" customHeight="1">
      <c r="A390" s="173" t="s">
        <v>452</v>
      </c>
      <c r="B390" s="175"/>
      <c r="C390" s="191"/>
      <c r="D390" s="175">
        <f>SUM(C378:C389)</f>
        <v>78101780.109999999</v>
      </c>
      <c r="E390" s="175"/>
    </row>
    <row r="391" spans="1:6" ht="12.65" customHeight="1">
      <c r="A391" s="173" t="s">
        <v>453</v>
      </c>
      <c r="B391" s="175"/>
      <c r="C391" s="191"/>
      <c r="D391" s="175">
        <f>D373-D390</f>
        <v>2542826.7400000393</v>
      </c>
      <c r="E391" s="175"/>
    </row>
    <row r="392" spans="1:6" ht="12.65" customHeight="1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>
      <c r="A393" s="173" t="s">
        <v>455</v>
      </c>
      <c r="B393" s="175"/>
      <c r="C393" s="191"/>
      <c r="D393" s="195">
        <f>D391+C392</f>
        <v>2542826.7400000393</v>
      </c>
      <c r="E393" s="175"/>
      <c r="F393" s="197"/>
    </row>
    <row r="394" spans="1:6" ht="12.65" customHeight="1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>
      <c r="A396" s="173" t="s">
        <v>458</v>
      </c>
      <c r="B396" s="175"/>
      <c r="C396" s="191"/>
      <c r="D396" s="175">
        <f>D393+C394-C395</f>
        <v>2542826.7400000393</v>
      </c>
      <c r="E396" s="175"/>
    </row>
    <row r="397" spans="1:6" ht="13.5" customHeight="1">
      <c r="A397" s="179"/>
      <c r="B397" s="179"/>
    </row>
    <row r="398" spans="1:6" ht="12.65" customHeight="1">
      <c r="A398" s="179"/>
      <c r="B398" s="179"/>
    </row>
    <row r="399" spans="1:6" ht="12.65" customHeight="1">
      <c r="A399" s="179"/>
      <c r="B399" s="179"/>
    </row>
    <row r="400" spans="1:6" ht="12" customHeight="1">
      <c r="A400" s="179"/>
      <c r="B400" s="179"/>
      <c r="C400" s="300"/>
    </row>
    <row r="401" spans="1:5" ht="12" customHeight="1">
      <c r="A401" s="179"/>
      <c r="B401" s="179"/>
      <c r="C401" s="300"/>
    </row>
    <row r="402" spans="1:5" ht="12" customHeight="1">
      <c r="A402" s="179"/>
      <c r="B402" s="179"/>
    </row>
    <row r="403" spans="1:5" ht="12" customHeight="1">
      <c r="A403" s="179"/>
      <c r="B403" s="179"/>
    </row>
    <row r="404" spans="1:5" ht="12" customHeight="1">
      <c r="A404" s="179"/>
      <c r="B404" s="179"/>
    </row>
    <row r="405" spans="1:5" ht="12.65" customHeight="1">
      <c r="A405" s="179"/>
      <c r="B405" s="179"/>
    </row>
    <row r="406" spans="1:5" ht="12.65" customHeight="1">
      <c r="A406" s="179"/>
      <c r="B406" s="179"/>
    </row>
    <row r="407" spans="1:5" ht="12.65" customHeight="1">
      <c r="A407" s="179"/>
      <c r="B407" s="179"/>
    </row>
    <row r="408" spans="1:5" ht="12.65" customHeight="1">
      <c r="A408" s="179"/>
      <c r="B408" s="179"/>
    </row>
    <row r="409" spans="1:5" ht="12.65" customHeight="1">
      <c r="A409" s="179"/>
      <c r="B409" s="179"/>
    </row>
    <row r="410" spans="1:5" ht="12.65" customHeight="1">
      <c r="A410" s="179"/>
      <c r="B410" s="179"/>
    </row>
    <row r="411" spans="1:5" ht="12.65" customHeight="1">
      <c r="A411" s="179"/>
      <c r="B411" s="179"/>
      <c r="C411" s="181" t="s">
        <v>459</v>
      </c>
      <c r="D411" s="179"/>
      <c r="E411" s="260"/>
    </row>
    <row r="412" spans="1:5" ht="12.65" customHeight="1">
      <c r="A412" s="179" t="str">
        <f>C84&amp;"   "&amp;"H-"&amp;FIXED(C83,0,TRUE)&amp;"     FYE "&amp;C82</f>
        <v>MultiCare Covington Medical Center   H-0     FYE 12/31/2020</v>
      </c>
      <c r="B412" s="179"/>
      <c r="C412" s="179"/>
      <c r="D412" s="179"/>
      <c r="E412" s="260"/>
    </row>
    <row r="413" spans="1:5" ht="12.65" customHeight="1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>
      <c r="A414" s="179" t="s">
        <v>463</v>
      </c>
      <c r="B414" s="179">
        <f>C111</f>
        <v>1518</v>
      </c>
      <c r="C414" s="194">
        <f>E138</f>
        <v>1518</v>
      </c>
      <c r="D414" s="179"/>
    </row>
    <row r="415" spans="1:5" ht="12.65" customHeight="1">
      <c r="A415" s="179" t="s">
        <v>464</v>
      </c>
      <c r="B415" s="179">
        <f>D111</f>
        <v>5700</v>
      </c>
      <c r="C415" s="179">
        <f>E139</f>
        <v>5700</v>
      </c>
      <c r="D415" s="194">
        <f>SUM(C59:H59)+N59</f>
        <v>5147</v>
      </c>
    </row>
    <row r="416" spans="1:5" ht="12.65" customHeight="1">
      <c r="A416" s="179"/>
      <c r="B416" s="179"/>
      <c r="C416" s="194"/>
      <c r="D416" s="179"/>
    </row>
    <row r="417" spans="1:7" ht="12.65" customHeight="1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>
      <c r="A419" s="179"/>
      <c r="B419" s="179"/>
      <c r="C419" s="194"/>
      <c r="D419" s="179"/>
    </row>
    <row r="420" spans="1:7" ht="12.65" customHeight="1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>
      <c r="A422" s="206"/>
      <c r="B422" s="206"/>
      <c r="C422" s="181"/>
      <c r="D422" s="179"/>
    </row>
    <row r="423" spans="1:7" ht="12.65" customHeight="1">
      <c r="A423" s="180" t="s">
        <v>469</v>
      </c>
      <c r="B423" s="180">
        <f>C114</f>
        <v>261</v>
      </c>
    </row>
    <row r="424" spans="1:7" ht="12.65" customHeight="1">
      <c r="A424" s="179" t="s">
        <v>1244</v>
      </c>
      <c r="B424" s="179">
        <f>D114</f>
        <v>362</v>
      </c>
      <c r="D424" s="179">
        <f>J59</f>
        <v>0</v>
      </c>
    </row>
    <row r="425" spans="1:7" ht="12.65" customHeight="1">
      <c r="A425" s="206"/>
      <c r="B425" s="206"/>
      <c r="C425" s="206"/>
      <c r="D425" s="206"/>
      <c r="F425" s="206"/>
      <c r="G425" s="206"/>
    </row>
    <row r="426" spans="1:7" ht="12.65" customHeight="1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>
      <c r="A427" s="179" t="s">
        <v>473</v>
      </c>
      <c r="B427" s="179">
        <f t="shared" ref="B427:B437" si="14">C378</f>
        <v>35086166.220000006</v>
      </c>
      <c r="C427" s="179">
        <f t="shared" ref="C427:C434" si="15">CE61</f>
        <v>35086166.220000006</v>
      </c>
      <c r="D427" s="179"/>
    </row>
    <row r="428" spans="1:7" ht="12.65" customHeight="1">
      <c r="A428" s="179" t="s">
        <v>3</v>
      </c>
      <c r="B428" s="179">
        <f t="shared" si="14"/>
        <v>7871370.5800000001</v>
      </c>
      <c r="C428" s="179">
        <f t="shared" si="15"/>
        <v>7871372</v>
      </c>
      <c r="D428" s="179">
        <f>D173</f>
        <v>7702947.79</v>
      </c>
    </row>
    <row r="429" spans="1:7" ht="12.65" customHeight="1">
      <c r="A429" s="179" t="s">
        <v>236</v>
      </c>
      <c r="B429" s="179">
        <f t="shared" si="14"/>
        <v>2367869.0700000003</v>
      </c>
      <c r="C429" s="179">
        <f t="shared" si="15"/>
        <v>2367869.0700000003</v>
      </c>
      <c r="D429" s="179"/>
    </row>
    <row r="430" spans="1:7" ht="12.65" customHeight="1">
      <c r="A430" s="179" t="s">
        <v>237</v>
      </c>
      <c r="B430" s="179">
        <f t="shared" si="14"/>
        <v>5305707.3099999996</v>
      </c>
      <c r="C430" s="179">
        <f t="shared" si="15"/>
        <v>5305707.3099999996</v>
      </c>
      <c r="D430" s="179"/>
    </row>
    <row r="431" spans="1:7" ht="12.65" customHeight="1">
      <c r="A431" s="179" t="s">
        <v>444</v>
      </c>
      <c r="B431" s="179">
        <f t="shared" si="14"/>
        <v>651844.26000000013</v>
      </c>
      <c r="C431" s="179">
        <f t="shared" si="15"/>
        <v>651844.26000000013</v>
      </c>
      <c r="D431" s="179"/>
    </row>
    <row r="432" spans="1:7" ht="12.65" customHeight="1">
      <c r="A432" s="179" t="s">
        <v>445</v>
      </c>
      <c r="B432" s="179">
        <f t="shared" si="14"/>
        <v>13425889.710000001</v>
      </c>
      <c r="C432" s="179">
        <f t="shared" si="15"/>
        <v>13425889.710000001</v>
      </c>
      <c r="D432" s="179"/>
    </row>
    <row r="433" spans="1:7" ht="12.65" customHeight="1">
      <c r="A433" s="179" t="s">
        <v>6</v>
      </c>
      <c r="B433" s="179">
        <f t="shared" si="14"/>
        <v>6458525.8799999999</v>
      </c>
      <c r="C433" s="179">
        <f t="shared" si="15"/>
        <v>6458526</v>
      </c>
      <c r="D433" s="179">
        <f>C217</f>
        <v>5255529.130000012</v>
      </c>
    </row>
    <row r="434" spans="1:7" ht="12.65" customHeight="1">
      <c r="A434" s="179" t="s">
        <v>474</v>
      </c>
      <c r="B434" s="179">
        <f t="shared" si="14"/>
        <v>252851.80000000005</v>
      </c>
      <c r="C434" s="179">
        <f t="shared" si="15"/>
        <v>252851.80000000005</v>
      </c>
      <c r="D434" s="179">
        <f>D177</f>
        <v>252088.45</v>
      </c>
    </row>
    <row r="435" spans="1:7" ht="12.65" customHeight="1">
      <c r="A435" s="179" t="s">
        <v>447</v>
      </c>
      <c r="B435" s="179">
        <f t="shared" si="14"/>
        <v>872695.55</v>
      </c>
      <c r="C435" s="179"/>
      <c r="D435" s="179">
        <f>D181</f>
        <v>855199.27</v>
      </c>
    </row>
    <row r="436" spans="1:7" ht="12.65" customHeight="1">
      <c r="A436" s="179" t="s">
        <v>475</v>
      </c>
      <c r="B436" s="179">
        <f t="shared" si="14"/>
        <v>994319.39</v>
      </c>
      <c r="C436" s="179"/>
      <c r="D436" s="179">
        <f>D186</f>
        <v>993779.39</v>
      </c>
    </row>
    <row r="437" spans="1:7" ht="12.65" customHeight="1">
      <c r="A437" s="194" t="s">
        <v>449</v>
      </c>
      <c r="B437" s="194">
        <f t="shared" si="14"/>
        <v>3446095.4699999993</v>
      </c>
      <c r="C437" s="194"/>
      <c r="D437" s="194">
        <f>D190</f>
        <v>3446095.4699999993</v>
      </c>
    </row>
    <row r="438" spans="1:7" ht="12.65" customHeight="1">
      <c r="A438" s="194" t="s">
        <v>476</v>
      </c>
      <c r="B438" s="194">
        <f>C386+C387+C388</f>
        <v>5313110.4099999992</v>
      </c>
      <c r="C438" s="194">
        <f>CD69</f>
        <v>5313110.4099999992</v>
      </c>
      <c r="D438" s="194">
        <f>D181+D186+D190</f>
        <v>5295074.129999999</v>
      </c>
    </row>
    <row r="439" spans="1:7" ht="12.65" customHeight="1">
      <c r="A439" s="179" t="s">
        <v>451</v>
      </c>
      <c r="B439" s="194">
        <f>C389</f>
        <v>1368444.87</v>
      </c>
      <c r="C439" s="194">
        <f>SUM(C69:CC69)</f>
        <v>1368444.87</v>
      </c>
      <c r="D439" s="179"/>
    </row>
    <row r="440" spans="1:7" ht="12.65" customHeight="1">
      <c r="A440" s="179" t="s">
        <v>477</v>
      </c>
      <c r="B440" s="194">
        <f>B438+B439</f>
        <v>6681555.2799999993</v>
      </c>
      <c r="C440" s="194">
        <f>CE69</f>
        <v>6681555.2799999993</v>
      </c>
      <c r="D440" s="179"/>
    </row>
    <row r="441" spans="1:7" ht="12.65" customHeight="1">
      <c r="A441" s="179" t="s">
        <v>478</v>
      </c>
      <c r="B441" s="179">
        <f>D390</f>
        <v>78101780.109999999</v>
      </c>
      <c r="C441" s="179">
        <f>SUM(C427:C437)+C440</f>
        <v>78101781.650000006</v>
      </c>
      <c r="D441" s="179"/>
    </row>
    <row r="442" spans="1:7" ht="12.65" customHeight="1">
      <c r="A442" s="206"/>
      <c r="B442" s="206"/>
      <c r="C442" s="206"/>
      <c r="D442" s="206"/>
      <c r="F442" s="206"/>
      <c r="G442" s="206"/>
    </row>
    <row r="443" spans="1:7" ht="12.65" customHeight="1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>
      <c r="A444" s="179" t="s">
        <v>1257</v>
      </c>
      <c r="B444" s="179">
        <f>D221</f>
        <v>4071029.9800000004</v>
      </c>
      <c r="C444" s="179">
        <f>C363</f>
        <v>4071029.9799999995</v>
      </c>
      <c r="D444" s="179"/>
    </row>
    <row r="445" spans="1:7" ht="12.65" customHeight="1">
      <c r="A445" s="179" t="s">
        <v>343</v>
      </c>
      <c r="B445" s="179">
        <f>D229</f>
        <v>207523899.84000003</v>
      </c>
      <c r="C445" s="179">
        <f>C364</f>
        <v>209349898.61999997</v>
      </c>
      <c r="D445" s="179"/>
    </row>
    <row r="446" spans="1:7" ht="12.65" customHeight="1">
      <c r="A446" s="179" t="s">
        <v>351</v>
      </c>
      <c r="B446" s="179">
        <f>D236</f>
        <v>9368651.6199999992</v>
      </c>
      <c r="C446" s="179">
        <f>C365</f>
        <v>9368651.6199999992</v>
      </c>
      <c r="D446" s="179"/>
    </row>
    <row r="447" spans="1:7" ht="12.65" customHeight="1">
      <c r="A447" s="179" t="s">
        <v>356</v>
      </c>
      <c r="B447" s="179">
        <f>D240</f>
        <v>1825998.7799999996</v>
      </c>
      <c r="C447" s="179">
        <f>C366</f>
        <v>0</v>
      </c>
      <c r="D447" s="179"/>
    </row>
    <row r="448" spans="1:7" ht="12.65" customHeight="1">
      <c r="A448" s="179" t="s">
        <v>358</v>
      </c>
      <c r="B448" s="179">
        <f>D242</f>
        <v>222789580.22000003</v>
      </c>
      <c r="C448" s="179">
        <f>D367</f>
        <v>222789580.21999997</v>
      </c>
      <c r="D448" s="179"/>
    </row>
    <row r="449" spans="1:7" ht="12.65" customHeight="1">
      <c r="A449" s="206"/>
      <c r="B449" s="206"/>
      <c r="C449" s="206"/>
      <c r="D449" s="206"/>
      <c r="F449" s="206"/>
      <c r="G449" s="206"/>
    </row>
    <row r="450" spans="1:7" ht="12.65" customHeight="1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>
      <c r="B451" s="181" t="s">
        <v>483</v>
      </c>
    </row>
    <row r="452" spans="1:7" ht="12.65" customHeight="1">
      <c r="B452" s="181" t="s">
        <v>472</v>
      </c>
    </row>
    <row r="453" spans="1:7" ht="12.65" customHeight="1">
      <c r="A453" s="199" t="s">
        <v>484</v>
      </c>
      <c r="B453" s="180">
        <f>C231</f>
        <v>3858</v>
      </c>
    </row>
    <row r="454" spans="1:7" ht="12.65" customHeight="1">
      <c r="A454" s="179" t="s">
        <v>168</v>
      </c>
      <c r="B454" s="179">
        <f>C233</f>
        <v>1439020.4497089151</v>
      </c>
      <c r="C454" s="179"/>
      <c r="D454" s="179"/>
    </row>
    <row r="455" spans="1:7" ht="12.65" customHeight="1">
      <c r="A455" s="179" t="s">
        <v>131</v>
      </c>
      <c r="B455" s="179">
        <f>C234</f>
        <v>7929631.1702910848</v>
      </c>
      <c r="C455" s="179"/>
      <c r="D455" s="179"/>
    </row>
    <row r="456" spans="1:7" ht="12.65" customHeight="1">
      <c r="A456" s="206"/>
      <c r="B456" s="206"/>
      <c r="C456" s="206"/>
      <c r="D456" s="206"/>
      <c r="F456" s="206"/>
      <c r="G456" s="206"/>
    </row>
    <row r="457" spans="1:7" ht="12.65" customHeight="1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>
      <c r="A458" s="179" t="s">
        <v>487</v>
      </c>
      <c r="B458" s="194">
        <f>C370</f>
        <v>2506547.6400000006</v>
      </c>
      <c r="C458" s="194">
        <f>CE70</f>
        <v>2506547.64</v>
      </c>
      <c r="D458" s="194"/>
    </row>
    <row r="459" spans="1:7" ht="12.65" customHeight="1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>
      <c r="A460" s="206"/>
      <c r="B460" s="206"/>
      <c r="C460" s="206"/>
      <c r="D460" s="206"/>
      <c r="F460" s="206"/>
      <c r="G460" s="206"/>
    </row>
    <row r="461" spans="1:7" ht="12.65" customHeight="1">
      <c r="A461" s="179" t="s">
        <v>488</v>
      </c>
      <c r="B461" s="181"/>
      <c r="C461" s="181"/>
      <c r="D461" s="181" t="s">
        <v>1245</v>
      </c>
    </row>
    <row r="462" spans="1:7" ht="12.65" customHeight="1">
      <c r="B462" s="181" t="s">
        <v>471</v>
      </c>
      <c r="C462" s="181" t="s">
        <v>486</v>
      </c>
      <c r="D462" s="181" t="s">
        <v>490</v>
      </c>
    </row>
    <row r="463" spans="1:7" ht="12.65" customHeight="1">
      <c r="A463" s="179" t="s">
        <v>245</v>
      </c>
      <c r="B463" s="194">
        <f>C359</f>
        <v>53453188.989999995</v>
      </c>
      <c r="C463" s="194">
        <f>CE73</f>
        <v>53453188.989999995</v>
      </c>
      <c r="D463" s="194">
        <f>E141+E147+E153</f>
        <v>53453188.989999987</v>
      </c>
    </row>
    <row r="464" spans="1:7" ht="12.65" customHeight="1">
      <c r="A464" s="179" t="s">
        <v>246</v>
      </c>
      <c r="B464" s="194">
        <f>C360</f>
        <v>247474450.44</v>
      </c>
      <c r="C464" s="194">
        <f>CE74</f>
        <v>247474450.44</v>
      </c>
      <c r="D464" s="194">
        <f>E142+E148+E154</f>
        <v>247474450.44000006</v>
      </c>
    </row>
    <row r="465" spans="1:7" ht="12.65" customHeight="1">
      <c r="A465" s="179" t="s">
        <v>247</v>
      </c>
      <c r="B465" s="194">
        <f>D361</f>
        <v>300927639.43000001</v>
      </c>
      <c r="C465" s="194">
        <f>CE75</f>
        <v>300927639.42999995</v>
      </c>
      <c r="D465" s="194">
        <f>D463+D464</f>
        <v>300927639.43000007</v>
      </c>
    </row>
    <row r="466" spans="1:7" ht="12.65" customHeight="1">
      <c r="A466" s="206"/>
      <c r="B466" s="206"/>
      <c r="C466" s="206"/>
      <c r="D466" s="206"/>
      <c r="F466" s="206"/>
      <c r="G466" s="206"/>
    </row>
    <row r="467" spans="1:7" ht="12.65" customHeight="1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>
      <c r="A468" s="179" t="s">
        <v>332</v>
      </c>
      <c r="B468" s="179">
        <f t="shared" ref="B468:B475" si="16">C267</f>
        <v>0</v>
      </c>
      <c r="C468" s="179">
        <f>E195</f>
        <v>0</v>
      </c>
      <c r="D468" s="179"/>
    </row>
    <row r="469" spans="1:7" ht="12.65" customHeight="1">
      <c r="A469" s="179" t="s">
        <v>333</v>
      </c>
      <c r="B469" s="179">
        <f t="shared" si="16"/>
        <v>0</v>
      </c>
      <c r="C469" s="179">
        <f>E196</f>
        <v>0</v>
      </c>
      <c r="D469" s="179"/>
    </row>
    <row r="470" spans="1:7" ht="12.65" customHeight="1">
      <c r="A470" s="179" t="s">
        <v>334</v>
      </c>
      <c r="B470" s="179">
        <f t="shared" si="16"/>
        <v>116622521.16000001</v>
      </c>
      <c r="C470" s="179">
        <f>E197</f>
        <v>116622521.16</v>
      </c>
      <c r="D470" s="179"/>
    </row>
    <row r="471" spans="1:7" ht="12.65" customHeight="1">
      <c r="A471" s="179" t="s">
        <v>494</v>
      </c>
      <c r="B471" s="179">
        <f t="shared" si="16"/>
        <v>0</v>
      </c>
      <c r="C471" s="179">
        <f>E198</f>
        <v>0</v>
      </c>
      <c r="D471" s="179"/>
    </row>
    <row r="472" spans="1:7" ht="12.65" customHeight="1">
      <c r="A472" s="179" t="s">
        <v>377</v>
      </c>
      <c r="B472" s="179">
        <f t="shared" si="16"/>
        <v>0</v>
      </c>
      <c r="C472" s="179">
        <f>E199</f>
        <v>0</v>
      </c>
      <c r="D472" s="179"/>
    </row>
    <row r="473" spans="1:7" ht="12.65" customHeight="1">
      <c r="A473" s="179" t="s">
        <v>495</v>
      </c>
      <c r="B473" s="179">
        <f t="shared" si="16"/>
        <v>24739207.829999998</v>
      </c>
      <c r="C473" s="179">
        <f>SUM(E200:E201)</f>
        <v>24739207.829999998</v>
      </c>
      <c r="D473" s="179"/>
    </row>
    <row r="474" spans="1:7" ht="12.65" customHeight="1">
      <c r="A474" s="179" t="s">
        <v>339</v>
      </c>
      <c r="B474" s="179">
        <f t="shared" si="16"/>
        <v>11721.03</v>
      </c>
      <c r="C474" s="179">
        <f>E202</f>
        <v>11721.03</v>
      </c>
      <c r="D474" s="179"/>
    </row>
    <row r="475" spans="1:7" ht="12.65" customHeight="1">
      <c r="A475" s="179" t="s">
        <v>340</v>
      </c>
      <c r="B475" s="179">
        <f t="shared" si="16"/>
        <v>0</v>
      </c>
      <c r="C475" s="179">
        <f>E203</f>
        <v>0</v>
      </c>
      <c r="D475" s="179"/>
    </row>
    <row r="476" spans="1:7" ht="12.65" customHeight="1">
      <c r="A476" s="179" t="s">
        <v>203</v>
      </c>
      <c r="B476" s="179">
        <f>D275</f>
        <v>141373450.02000001</v>
      </c>
      <c r="C476" s="179">
        <f>E204</f>
        <v>141373450.02000001</v>
      </c>
      <c r="D476" s="179"/>
    </row>
    <row r="477" spans="1:7" ht="12.65" customHeight="1">
      <c r="A477" s="179"/>
      <c r="B477" s="179"/>
      <c r="C477" s="179"/>
      <c r="D477" s="179"/>
    </row>
    <row r="478" spans="1:7" ht="12.65" customHeight="1">
      <c r="A478" s="179" t="s">
        <v>496</v>
      </c>
      <c r="B478" s="179">
        <f>C276</f>
        <v>28910110.130000003</v>
      </c>
      <c r="C478" s="179">
        <f>E217</f>
        <v>28910110.130000014</v>
      </c>
      <c r="D478" s="179"/>
    </row>
    <row r="480" spans="1:7" ht="12.65" customHeight="1">
      <c r="A480" s="180" t="s">
        <v>497</v>
      </c>
    </row>
    <row r="481" spans="1:12" ht="12.65" customHeight="1">
      <c r="A481" s="180" t="s">
        <v>498</v>
      </c>
      <c r="C481" s="180">
        <f>D341</f>
        <v>138932275.00999999</v>
      </c>
    </row>
    <row r="482" spans="1:12" ht="12.65" customHeight="1">
      <c r="A482" s="180" t="s">
        <v>499</v>
      </c>
      <c r="C482" s="180">
        <f>D339</f>
        <v>138932275.00999999</v>
      </c>
    </row>
    <row r="485" spans="1:12" ht="12.65" customHeight="1">
      <c r="A485" s="199" t="s">
        <v>500</v>
      </c>
    </row>
    <row r="486" spans="1:12" ht="12.65" customHeight="1">
      <c r="A486" s="199" t="s">
        <v>501</v>
      </c>
    </row>
    <row r="487" spans="1:12" ht="12.65" customHeight="1">
      <c r="A487" s="199" t="s">
        <v>502</v>
      </c>
    </row>
    <row r="488" spans="1:12" ht="12.65" customHeight="1">
      <c r="A488" s="199"/>
    </row>
    <row r="489" spans="1:12" ht="12.65" customHeight="1">
      <c r="A489" s="198" t="s">
        <v>503</v>
      </c>
    </row>
    <row r="490" spans="1:12" ht="12.65" customHeight="1">
      <c r="A490" s="199" t="s">
        <v>504</v>
      </c>
    </row>
    <row r="491" spans="1:12" ht="12.65" customHeight="1">
      <c r="A491" s="199"/>
    </row>
    <row r="493" spans="1:12" ht="12.65" customHeight="1">
      <c r="A493" s="180" t="str">
        <f>C83</f>
        <v>212</v>
      </c>
      <c r="B493" s="261" t="str">
        <f>RIGHT('Prior Year 2019'!C82,4)</f>
        <v>2019</v>
      </c>
      <c r="C493" s="261" t="str">
        <f>RIGHT(C82,4)</f>
        <v>2020</v>
      </c>
      <c r="D493" s="261" t="str">
        <f>RIGHT('Prior Year 2019'!C82,4)</f>
        <v>2019</v>
      </c>
      <c r="E493" s="261" t="str">
        <f>RIGHT(C82,4)</f>
        <v>2020</v>
      </c>
      <c r="F493" s="261" t="str">
        <f>RIGHT('Prior Year 2019'!C82,4)</f>
        <v>2019</v>
      </c>
      <c r="G493" s="261" t="str">
        <f>RIGHT(C82,4)</f>
        <v>2020</v>
      </c>
      <c r="H493" s="261"/>
      <c r="K493" s="261"/>
      <c r="L493" s="261"/>
    </row>
    <row r="494" spans="1:12" ht="12.65" customHeight="1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>
      <c r="A496" s="180" t="s">
        <v>512</v>
      </c>
      <c r="B496" s="240">
        <f>'Prior Year 2019'!C71</f>
        <v>0</v>
      </c>
      <c r="C496" s="240">
        <f>C71</f>
        <v>0</v>
      </c>
      <c r="D496" s="240">
        <f>'Prior Year 2019'!C59</f>
        <v>0</v>
      </c>
      <c r="E496" s="180">
        <f>C59</f>
        <v>0</v>
      </c>
      <c r="F496" s="263" t="str">
        <f t="shared" ref="F496:G511" si="17">IF(B496=0,"",IF(D496=0,"",B496/D496))</f>
        <v/>
      </c>
      <c r="G496" s="264" t="str">
        <f t="shared" si="17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>
      <c r="A497" s="180" t="s">
        <v>513</v>
      </c>
      <c r="B497" s="240">
        <f>'Prior Year 2019'!D71</f>
        <v>5351748.8999999994</v>
      </c>
      <c r="C497" s="240">
        <f>D71</f>
        <v>6017727.1900000004</v>
      </c>
      <c r="D497" s="240">
        <f>'Prior Year 2019'!D59</f>
        <v>3872</v>
      </c>
      <c r="E497" s="180">
        <f>D59</f>
        <v>4163</v>
      </c>
      <c r="F497" s="263">
        <f t="shared" si="17"/>
        <v>1382.1665547520661</v>
      </c>
      <c r="G497" s="263">
        <f t="shared" si="17"/>
        <v>1445.5265889983186</v>
      </c>
      <c r="H497" s="265" t="str">
        <f t="shared" ref="H497:H550" si="18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>
      <c r="A498" s="180" t="s">
        <v>514</v>
      </c>
      <c r="B498" s="240">
        <f>'Prior Year 2019'!E71</f>
        <v>138834.60000000003</v>
      </c>
      <c r="C498" s="240">
        <f>E71</f>
        <v>1021393.09</v>
      </c>
      <c r="D498" s="240">
        <f>'Prior Year 2019'!E59</f>
        <v>0</v>
      </c>
      <c r="E498" s="180">
        <f>E59</f>
        <v>984</v>
      </c>
      <c r="F498" s="263" t="str">
        <f t="shared" si="17"/>
        <v/>
      </c>
      <c r="G498" s="263">
        <f t="shared" si="17"/>
        <v>1038.0011077235772</v>
      </c>
      <c r="H498" s="265" t="str">
        <f t="shared" si="18"/>
        <v/>
      </c>
      <c r="I498" s="267"/>
      <c r="K498" s="261"/>
      <c r="L498" s="261"/>
    </row>
    <row r="499" spans="1:12" ht="12.65" customHeight="1">
      <c r="A499" s="180" t="s">
        <v>515</v>
      </c>
      <c r="B499" s="240">
        <f>'Prior Year 2019'!F71</f>
        <v>65.11</v>
      </c>
      <c r="C499" s="240">
        <f>F71</f>
        <v>0</v>
      </c>
      <c r="D499" s="240">
        <f>'Prior Year 2019'!F59</f>
        <v>0</v>
      </c>
      <c r="E499" s="180">
        <f>F59</f>
        <v>0</v>
      </c>
      <c r="F499" s="263" t="str">
        <f t="shared" si="17"/>
        <v/>
      </c>
      <c r="G499" s="263" t="str">
        <f t="shared" si="17"/>
        <v/>
      </c>
      <c r="H499" s="265" t="str">
        <f t="shared" si="18"/>
        <v/>
      </c>
      <c r="I499" s="267"/>
      <c r="K499" s="261"/>
      <c r="L499" s="261"/>
    </row>
    <row r="500" spans="1:12" ht="12.65" customHeight="1">
      <c r="A500" s="180" t="s">
        <v>516</v>
      </c>
      <c r="B500" s="240">
        <f>'Prior Year 2019'!G71</f>
        <v>0</v>
      </c>
      <c r="C500" s="240">
        <f>G71</f>
        <v>0</v>
      </c>
      <c r="D500" s="240">
        <f>'Prior Year 2019'!G59</f>
        <v>0</v>
      </c>
      <c r="E500" s="180">
        <f>G59</f>
        <v>0</v>
      </c>
      <c r="F500" s="263" t="str">
        <f t="shared" si="17"/>
        <v/>
      </c>
      <c r="G500" s="263" t="str">
        <f t="shared" si="17"/>
        <v/>
      </c>
      <c r="H500" s="265" t="str">
        <f t="shared" si="18"/>
        <v/>
      </c>
      <c r="I500" s="267"/>
      <c r="K500" s="261"/>
      <c r="L500" s="261"/>
    </row>
    <row r="501" spans="1:12" ht="12.65" customHeight="1">
      <c r="A501" s="180" t="s">
        <v>517</v>
      </c>
      <c r="B501" s="240">
        <f>'Prior Year 2019'!H71</f>
        <v>0</v>
      </c>
      <c r="C501" s="240">
        <f>H71</f>
        <v>0</v>
      </c>
      <c r="D501" s="240">
        <f>'Prior Year 2019'!H59</f>
        <v>0</v>
      </c>
      <c r="E501" s="180">
        <f>H59</f>
        <v>0</v>
      </c>
      <c r="F501" s="263" t="str">
        <f t="shared" si="17"/>
        <v/>
      </c>
      <c r="G501" s="263" t="str">
        <f t="shared" si="17"/>
        <v/>
      </c>
      <c r="H501" s="265" t="str">
        <f t="shared" si="18"/>
        <v/>
      </c>
      <c r="I501" s="267"/>
      <c r="K501" s="261"/>
      <c r="L501" s="261"/>
    </row>
    <row r="502" spans="1:12" ht="12.65" customHeight="1">
      <c r="A502" s="180" t="s">
        <v>518</v>
      </c>
      <c r="B502" s="240">
        <f>'Prior Year 2019'!I71</f>
        <v>0</v>
      </c>
      <c r="C502" s="240">
        <f>I71</f>
        <v>0</v>
      </c>
      <c r="D502" s="240">
        <f>'Prior Year 2019'!I59</f>
        <v>0</v>
      </c>
      <c r="E502" s="180">
        <f>I59</f>
        <v>0</v>
      </c>
      <c r="F502" s="263" t="str">
        <f t="shared" si="17"/>
        <v/>
      </c>
      <c r="G502" s="263" t="str">
        <f t="shared" si="17"/>
        <v/>
      </c>
      <c r="H502" s="265" t="str">
        <f t="shared" si="18"/>
        <v/>
      </c>
      <c r="I502" s="267"/>
      <c r="K502" s="261"/>
      <c r="L502" s="261"/>
    </row>
    <row r="503" spans="1:12" ht="12.65" customHeight="1">
      <c r="A503" s="180" t="s">
        <v>519</v>
      </c>
      <c r="B503" s="240">
        <f>'Prior Year 2019'!J71</f>
        <v>0</v>
      </c>
      <c r="C503" s="240">
        <f>J71</f>
        <v>0</v>
      </c>
      <c r="D503" s="240">
        <f>'Prior Year 2019'!J59</f>
        <v>0</v>
      </c>
      <c r="E503" s="180">
        <f>J59</f>
        <v>0</v>
      </c>
      <c r="F503" s="263" t="str">
        <f t="shared" si="17"/>
        <v/>
      </c>
      <c r="G503" s="263" t="str">
        <f t="shared" si="17"/>
        <v/>
      </c>
      <c r="H503" s="265" t="str">
        <f t="shared" si="18"/>
        <v/>
      </c>
      <c r="I503" s="267"/>
      <c r="K503" s="261"/>
      <c r="L503" s="261"/>
    </row>
    <row r="504" spans="1:12" ht="12.65" customHeight="1">
      <c r="A504" s="180" t="s">
        <v>520</v>
      </c>
      <c r="B504" s="240">
        <f>'Prior Year 2019'!K71</f>
        <v>0</v>
      </c>
      <c r="C504" s="240">
        <f>K71</f>
        <v>0</v>
      </c>
      <c r="D504" s="240">
        <f>'Prior Year 2019'!K59</f>
        <v>0</v>
      </c>
      <c r="E504" s="180">
        <f>K59</f>
        <v>0</v>
      </c>
      <c r="F504" s="263" t="str">
        <f t="shared" si="17"/>
        <v/>
      </c>
      <c r="G504" s="263" t="str">
        <f t="shared" si="17"/>
        <v/>
      </c>
      <c r="H504" s="265" t="str">
        <f t="shared" si="18"/>
        <v/>
      </c>
      <c r="I504" s="267"/>
      <c r="K504" s="261"/>
      <c r="L504" s="261"/>
    </row>
    <row r="505" spans="1:12" ht="12.65" customHeight="1">
      <c r="A505" s="180" t="s">
        <v>521</v>
      </c>
      <c r="B505" s="240">
        <f>'Prior Year 2019'!L71</f>
        <v>0</v>
      </c>
      <c r="C505" s="240">
        <f>L71</f>
        <v>0</v>
      </c>
      <c r="D505" s="240">
        <f>'Prior Year 2019'!L59</f>
        <v>0</v>
      </c>
      <c r="E505" s="180">
        <f>L59</f>
        <v>0</v>
      </c>
      <c r="F505" s="263" t="str">
        <f t="shared" si="17"/>
        <v/>
      </c>
      <c r="G505" s="263" t="str">
        <f t="shared" si="17"/>
        <v/>
      </c>
      <c r="H505" s="265" t="str">
        <f t="shared" si="18"/>
        <v/>
      </c>
      <c r="I505" s="267"/>
      <c r="K505" s="261"/>
      <c r="L505" s="261"/>
    </row>
    <row r="506" spans="1:12" ht="12.65" customHeight="1">
      <c r="A506" s="180" t="s">
        <v>522</v>
      </c>
      <c r="B506" s="240">
        <f>'Prior Year 2019'!M71</f>
        <v>0</v>
      </c>
      <c r="C506" s="240">
        <f>M71</f>
        <v>0</v>
      </c>
      <c r="D506" s="240">
        <f>'Prior Year 2019'!M59</f>
        <v>0</v>
      </c>
      <c r="E506" s="180">
        <f>M59</f>
        <v>0</v>
      </c>
      <c r="F506" s="263" t="str">
        <f t="shared" si="17"/>
        <v/>
      </c>
      <c r="G506" s="263" t="str">
        <f t="shared" si="17"/>
        <v/>
      </c>
      <c r="H506" s="265" t="str">
        <f t="shared" si="18"/>
        <v/>
      </c>
      <c r="I506" s="267"/>
      <c r="K506" s="261"/>
      <c r="L506" s="261"/>
    </row>
    <row r="507" spans="1:12" ht="12.65" customHeight="1">
      <c r="A507" s="180" t="s">
        <v>523</v>
      </c>
      <c r="B507" s="240">
        <f>'Prior Year 2019'!N71</f>
        <v>0</v>
      </c>
      <c r="C507" s="240">
        <f>N71</f>
        <v>0</v>
      </c>
      <c r="D507" s="240">
        <f>'Prior Year 2019'!N59</f>
        <v>0</v>
      </c>
      <c r="E507" s="180">
        <f>N59</f>
        <v>0</v>
      </c>
      <c r="F507" s="263" t="str">
        <f t="shared" si="17"/>
        <v/>
      </c>
      <c r="G507" s="263" t="str">
        <f t="shared" si="17"/>
        <v/>
      </c>
      <c r="H507" s="265" t="str">
        <f t="shared" si="18"/>
        <v/>
      </c>
      <c r="I507" s="267"/>
      <c r="K507" s="261"/>
      <c r="L507" s="261"/>
    </row>
    <row r="508" spans="1:12" ht="12.65" customHeight="1">
      <c r="A508" s="180" t="s">
        <v>524</v>
      </c>
      <c r="B508" s="240">
        <f>'Prior Year 2019'!O71</f>
        <v>4198947.8600000003</v>
      </c>
      <c r="C508" s="240">
        <f>O71</f>
        <v>4158357.72</v>
      </c>
      <c r="D508" s="240">
        <f>'Prior Year 2019'!O59</f>
        <v>499</v>
      </c>
      <c r="E508" s="180">
        <f>O59</f>
        <v>498</v>
      </c>
      <c r="F508" s="263">
        <f t="shared" si="17"/>
        <v>8414.7251703406819</v>
      </c>
      <c r="G508" s="263">
        <f t="shared" si="17"/>
        <v>8350.1159036144581</v>
      </c>
      <c r="H508" s="265" t="str">
        <f t="shared" si="18"/>
        <v/>
      </c>
      <c r="I508" s="267"/>
      <c r="K508" s="261"/>
      <c r="L508" s="261"/>
    </row>
    <row r="509" spans="1:12" ht="12.65" customHeight="1">
      <c r="A509" s="180" t="s">
        <v>525</v>
      </c>
      <c r="B509" s="240">
        <f>'Prior Year 2019'!P71</f>
        <v>3699833.83</v>
      </c>
      <c r="C509" s="240">
        <f>P71</f>
        <v>4181541.6099999994</v>
      </c>
      <c r="D509" s="240">
        <f>'Prior Year 2019'!P59</f>
        <v>0</v>
      </c>
      <c r="E509" s="180">
        <f>P59</f>
        <v>188455</v>
      </c>
      <c r="F509" s="263" t="str">
        <f t="shared" si="17"/>
        <v/>
      </c>
      <c r="G509" s="263">
        <f t="shared" si="17"/>
        <v>22.188541614709077</v>
      </c>
      <c r="H509" s="265" t="str">
        <f t="shared" si="18"/>
        <v/>
      </c>
      <c r="I509" s="267"/>
      <c r="K509" s="261"/>
      <c r="L509" s="261"/>
    </row>
    <row r="510" spans="1:12" ht="12.65" customHeight="1">
      <c r="A510" s="180" t="s">
        <v>526</v>
      </c>
      <c r="B510" s="240">
        <f>'Prior Year 2019'!Q71</f>
        <v>0</v>
      </c>
      <c r="C510" s="240">
        <f>Q71</f>
        <v>0</v>
      </c>
      <c r="D510" s="240">
        <f>'Prior Year 2019'!Q59</f>
        <v>0</v>
      </c>
      <c r="E510" s="180">
        <f>Q59</f>
        <v>0</v>
      </c>
      <c r="F510" s="263" t="str">
        <f t="shared" si="17"/>
        <v/>
      </c>
      <c r="G510" s="263" t="str">
        <f t="shared" si="17"/>
        <v/>
      </c>
      <c r="H510" s="265" t="str">
        <f t="shared" si="18"/>
        <v/>
      </c>
      <c r="I510" s="267"/>
      <c r="K510" s="261"/>
      <c r="L510" s="261"/>
    </row>
    <row r="511" spans="1:12" ht="12.65" customHeight="1">
      <c r="A511" s="180" t="s">
        <v>527</v>
      </c>
      <c r="B511" s="240">
        <f>'Prior Year 2019'!R71</f>
        <v>836997.19</v>
      </c>
      <c r="C511" s="240">
        <f>R71</f>
        <v>884808.09999999986</v>
      </c>
      <c r="D511" s="240">
        <f>'Prior Year 2019'!R59</f>
        <v>0</v>
      </c>
      <c r="E511" s="180">
        <f>R59</f>
        <v>103125</v>
      </c>
      <c r="F511" s="263" t="str">
        <f t="shared" si="17"/>
        <v/>
      </c>
      <c r="G511" s="263">
        <f t="shared" si="17"/>
        <v>8.5799573333333328</v>
      </c>
      <c r="H511" s="265" t="str">
        <f t="shared" si="18"/>
        <v/>
      </c>
      <c r="I511" s="267"/>
      <c r="K511" s="261"/>
      <c r="L511" s="261"/>
    </row>
    <row r="512" spans="1:12" ht="12.65" customHeight="1">
      <c r="A512" s="180" t="s">
        <v>528</v>
      </c>
      <c r="B512" s="240">
        <f>'Prior Year 2019'!S71</f>
        <v>705094.18000000017</v>
      </c>
      <c r="C512" s="240">
        <f>S71</f>
        <v>821411.55</v>
      </c>
      <c r="D512" s="181" t="s">
        <v>529</v>
      </c>
      <c r="E512" s="181" t="s">
        <v>529</v>
      </c>
      <c r="F512" s="263" t="str">
        <f t="shared" ref="F512:G527" si="19">IF(B512=0,"",IF(D512=0,"",B512/D512))</f>
        <v/>
      </c>
      <c r="G512" s="263" t="str">
        <f t="shared" si="19"/>
        <v/>
      </c>
      <c r="H512" s="265" t="str">
        <f t="shared" si="18"/>
        <v/>
      </c>
      <c r="I512" s="267"/>
      <c r="K512" s="261"/>
      <c r="L512" s="261"/>
    </row>
    <row r="513" spans="1:12" ht="12.65" customHeight="1">
      <c r="A513" s="180" t="s">
        <v>1246</v>
      </c>
      <c r="B513" s="240">
        <f>'Prior Year 2019'!T71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9"/>
        <v/>
      </c>
      <c r="G513" s="263" t="str">
        <f t="shared" si="19"/>
        <v/>
      </c>
      <c r="H513" s="265" t="str">
        <f t="shared" si="18"/>
        <v/>
      </c>
      <c r="I513" s="267"/>
      <c r="K513" s="261"/>
      <c r="L513" s="261"/>
    </row>
    <row r="514" spans="1:12" ht="12.65" customHeight="1">
      <c r="A514" s="180" t="s">
        <v>530</v>
      </c>
      <c r="B514" s="240">
        <f>'Prior Year 2019'!U71</f>
        <v>2456381.91</v>
      </c>
      <c r="C514" s="240">
        <f>U71</f>
        <v>2807546.7300000004</v>
      </c>
      <c r="D514" s="240">
        <f>'Prior Year 2019'!U59</f>
        <v>0</v>
      </c>
      <c r="E514" s="180">
        <f>U59</f>
        <v>0</v>
      </c>
      <c r="F514" s="263" t="str">
        <f t="shared" si="19"/>
        <v/>
      </c>
      <c r="G514" s="263" t="str">
        <f t="shared" si="19"/>
        <v/>
      </c>
      <c r="H514" s="265" t="str">
        <f t="shared" si="18"/>
        <v/>
      </c>
      <c r="I514" s="267"/>
      <c r="K514" s="261"/>
      <c r="L514" s="261"/>
    </row>
    <row r="515" spans="1:12" ht="12.65" customHeight="1">
      <c r="A515" s="180" t="s">
        <v>531</v>
      </c>
      <c r="B515" s="240">
        <f>'Prior Year 2019'!V71</f>
        <v>3085</v>
      </c>
      <c r="C515" s="240">
        <f>V71</f>
        <v>-9185.09</v>
      </c>
      <c r="D515" s="240">
        <f>'Prior Year 2019'!V59</f>
        <v>0</v>
      </c>
      <c r="E515" s="180">
        <f>V59</f>
        <v>0</v>
      </c>
      <c r="F515" s="263" t="str">
        <f t="shared" si="19"/>
        <v/>
      </c>
      <c r="G515" s="263" t="str">
        <f t="shared" si="19"/>
        <v/>
      </c>
      <c r="H515" s="265" t="str">
        <f t="shared" si="18"/>
        <v/>
      </c>
      <c r="I515" s="267"/>
      <c r="K515" s="261"/>
      <c r="L515" s="261"/>
    </row>
    <row r="516" spans="1:12" ht="12.65" customHeight="1">
      <c r="A516" s="180" t="s">
        <v>532</v>
      </c>
      <c r="B516" s="240">
        <f>'Prior Year 2019'!W71</f>
        <v>457609.99000000011</v>
      </c>
      <c r="C516" s="240">
        <f>W71</f>
        <v>441086.92</v>
      </c>
      <c r="D516" s="240">
        <f>'Prior Year 2019'!W59</f>
        <v>0</v>
      </c>
      <c r="E516" s="180">
        <f>W59</f>
        <v>0</v>
      </c>
      <c r="F516" s="263" t="str">
        <f t="shared" si="19"/>
        <v/>
      </c>
      <c r="G516" s="263" t="str">
        <f t="shared" si="19"/>
        <v/>
      </c>
      <c r="H516" s="265" t="str">
        <f t="shared" si="18"/>
        <v/>
      </c>
      <c r="I516" s="267"/>
      <c r="K516" s="261"/>
      <c r="L516" s="261"/>
    </row>
    <row r="517" spans="1:12" ht="12.65" customHeight="1">
      <c r="A517" s="180" t="s">
        <v>533</v>
      </c>
      <c r="B517" s="240">
        <f>'Prior Year 2019'!X71</f>
        <v>1002072.4800000001</v>
      </c>
      <c r="C517" s="240">
        <f>X71</f>
        <v>1223040.92</v>
      </c>
      <c r="D517" s="240">
        <f>'Prior Year 2019'!X59</f>
        <v>0</v>
      </c>
      <c r="E517" s="180">
        <f>X59</f>
        <v>0</v>
      </c>
      <c r="F517" s="263" t="str">
        <f t="shared" si="19"/>
        <v/>
      </c>
      <c r="G517" s="263" t="str">
        <f t="shared" si="19"/>
        <v/>
      </c>
      <c r="H517" s="265" t="str">
        <f t="shared" si="18"/>
        <v/>
      </c>
      <c r="I517" s="267"/>
      <c r="K517" s="261"/>
      <c r="L517" s="261"/>
    </row>
    <row r="518" spans="1:12" ht="12.65" customHeight="1">
      <c r="A518" s="180" t="s">
        <v>534</v>
      </c>
      <c r="B518" s="240">
        <f>'Prior Year 2019'!Y71</f>
        <v>2713195.9400000004</v>
      </c>
      <c r="C518" s="240">
        <f>Y71</f>
        <v>2520865.7199999997</v>
      </c>
      <c r="D518" s="240">
        <f>'Prior Year 2019'!Y59</f>
        <v>0</v>
      </c>
      <c r="E518" s="180">
        <f>Y59</f>
        <v>0</v>
      </c>
      <c r="F518" s="263" t="str">
        <f t="shared" si="19"/>
        <v/>
      </c>
      <c r="G518" s="263" t="str">
        <f t="shared" si="19"/>
        <v/>
      </c>
      <c r="H518" s="265" t="str">
        <f t="shared" si="18"/>
        <v/>
      </c>
      <c r="I518" s="267"/>
      <c r="K518" s="261"/>
      <c r="L518" s="261"/>
    </row>
    <row r="519" spans="1:12" ht="12.65" customHeight="1">
      <c r="A519" s="180" t="s">
        <v>535</v>
      </c>
      <c r="B519" s="240">
        <f>'Prior Year 2019'!Z71</f>
        <v>39480.460000000006</v>
      </c>
      <c r="C519" s="240">
        <f>Z71</f>
        <v>40067.31</v>
      </c>
      <c r="D519" s="240">
        <f>'Prior Year 2019'!Z59</f>
        <v>0</v>
      </c>
      <c r="E519" s="180">
        <f>Z59</f>
        <v>0</v>
      </c>
      <c r="F519" s="263" t="str">
        <f t="shared" si="19"/>
        <v/>
      </c>
      <c r="G519" s="263" t="str">
        <f t="shared" si="19"/>
        <v/>
      </c>
      <c r="H519" s="265" t="str">
        <f t="shared" si="18"/>
        <v/>
      </c>
      <c r="I519" s="267"/>
      <c r="K519" s="261"/>
      <c r="L519" s="261"/>
    </row>
    <row r="520" spans="1:12" ht="12.65" customHeight="1">
      <c r="A520" s="180" t="s">
        <v>536</v>
      </c>
      <c r="B520" s="240">
        <f>'Prior Year 2019'!AA71</f>
        <v>0</v>
      </c>
      <c r="C520" s="240">
        <f>AA71</f>
        <v>0</v>
      </c>
      <c r="D520" s="240">
        <f>'Prior Year 2019'!AA59</f>
        <v>0</v>
      </c>
      <c r="E520" s="180">
        <f>AA59</f>
        <v>0</v>
      </c>
      <c r="F520" s="263" t="str">
        <f t="shared" si="19"/>
        <v/>
      </c>
      <c r="G520" s="263" t="str">
        <f t="shared" si="19"/>
        <v/>
      </c>
      <c r="H520" s="265" t="str">
        <f t="shared" si="18"/>
        <v/>
      </c>
      <c r="I520" s="267"/>
      <c r="K520" s="261"/>
      <c r="L520" s="261"/>
    </row>
    <row r="521" spans="1:12" ht="12.65" customHeight="1">
      <c r="A521" s="180" t="s">
        <v>537</v>
      </c>
      <c r="B521" s="240">
        <f>'Prior Year 2019'!AB71</f>
        <v>1839571.8800000001</v>
      </c>
      <c r="C521" s="240">
        <f>AB71</f>
        <v>2145194.62</v>
      </c>
      <c r="D521" s="181" t="s">
        <v>529</v>
      </c>
      <c r="E521" s="181" t="s">
        <v>529</v>
      </c>
      <c r="F521" s="263" t="str">
        <f t="shared" si="19"/>
        <v/>
      </c>
      <c r="G521" s="263" t="str">
        <f t="shared" si="19"/>
        <v/>
      </c>
      <c r="H521" s="265" t="str">
        <f t="shared" si="18"/>
        <v/>
      </c>
      <c r="I521" s="267"/>
      <c r="K521" s="261"/>
      <c r="L521" s="261"/>
    </row>
    <row r="522" spans="1:12" ht="12.65" customHeight="1">
      <c r="A522" s="180" t="s">
        <v>538</v>
      </c>
      <c r="B522" s="240">
        <f>'Prior Year 2019'!AC71</f>
        <v>586592.66</v>
      </c>
      <c r="C522" s="240">
        <f>AC71</f>
        <v>585797.3600000001</v>
      </c>
      <c r="D522" s="240">
        <f>'Prior Year 2019'!AC59</f>
        <v>0</v>
      </c>
      <c r="E522" s="180">
        <f>AC59</f>
        <v>5366.2799999999988</v>
      </c>
      <c r="F522" s="263" t="str">
        <f t="shared" si="19"/>
        <v/>
      </c>
      <c r="G522" s="263">
        <f t="shared" si="19"/>
        <v>109.16265271286632</v>
      </c>
      <c r="H522" s="265" t="str">
        <f t="shared" si="18"/>
        <v/>
      </c>
      <c r="I522" s="267"/>
      <c r="K522" s="261"/>
      <c r="L522" s="261"/>
    </row>
    <row r="523" spans="1:12" ht="12.65" customHeight="1">
      <c r="A523" s="180" t="s">
        <v>539</v>
      </c>
      <c r="B523" s="240">
        <f>'Prior Year 2019'!AD71</f>
        <v>0</v>
      </c>
      <c r="C523" s="240">
        <f>AD71</f>
        <v>0</v>
      </c>
      <c r="D523" s="240">
        <f>'Prior Year 2019'!AD59</f>
        <v>0</v>
      </c>
      <c r="E523" s="180">
        <f>AD59</f>
        <v>0</v>
      </c>
      <c r="F523" s="263" t="str">
        <f t="shared" si="19"/>
        <v/>
      </c>
      <c r="G523" s="263" t="str">
        <f t="shared" si="19"/>
        <v/>
      </c>
      <c r="H523" s="265" t="str">
        <f t="shared" si="18"/>
        <v/>
      </c>
      <c r="I523" s="267"/>
      <c r="K523" s="261"/>
      <c r="L523" s="261"/>
    </row>
    <row r="524" spans="1:12" ht="12.65" customHeight="1">
      <c r="A524" s="180" t="s">
        <v>540</v>
      </c>
      <c r="B524" s="240">
        <f>'Prior Year 2019'!AE71</f>
        <v>0</v>
      </c>
      <c r="C524" s="240">
        <f>AE71</f>
        <v>0</v>
      </c>
      <c r="D524" s="240">
        <f>'Prior Year 2019'!AE59</f>
        <v>0</v>
      </c>
      <c r="E524" s="180">
        <f>AE59</f>
        <v>0</v>
      </c>
      <c r="F524" s="263" t="str">
        <f t="shared" si="19"/>
        <v/>
      </c>
      <c r="G524" s="263" t="str">
        <f t="shared" si="19"/>
        <v/>
      </c>
      <c r="H524" s="265" t="str">
        <f t="shared" si="18"/>
        <v/>
      </c>
      <c r="I524" s="267"/>
      <c r="K524" s="261"/>
      <c r="L524" s="261"/>
    </row>
    <row r="525" spans="1:12" ht="12.65" customHeight="1">
      <c r="A525" s="180" t="s">
        <v>541</v>
      </c>
      <c r="B525" s="240">
        <f>'Prior Year 2019'!AF71</f>
        <v>0</v>
      </c>
      <c r="C525" s="240">
        <f>AF71</f>
        <v>0</v>
      </c>
      <c r="D525" s="240">
        <f>'Prior Year 2019'!AF59</f>
        <v>0</v>
      </c>
      <c r="E525" s="180">
        <f>AF59</f>
        <v>0</v>
      </c>
      <c r="F525" s="263" t="str">
        <f t="shared" si="19"/>
        <v/>
      </c>
      <c r="G525" s="263" t="str">
        <f t="shared" si="19"/>
        <v/>
      </c>
      <c r="H525" s="265" t="str">
        <f t="shared" si="18"/>
        <v/>
      </c>
      <c r="I525" s="267"/>
      <c r="K525" s="261"/>
      <c r="L525" s="261"/>
    </row>
    <row r="526" spans="1:12" ht="12.65" customHeight="1">
      <c r="A526" s="180" t="s">
        <v>542</v>
      </c>
      <c r="B526" s="240">
        <f>'Prior Year 2019'!AG71</f>
        <v>7316383.2700000005</v>
      </c>
      <c r="C526" s="240">
        <f>AG71</f>
        <v>6946957.7299999995</v>
      </c>
      <c r="D526" s="240">
        <f>'Prior Year 2019'!AG59</f>
        <v>0</v>
      </c>
      <c r="E526" s="180">
        <f>AG59</f>
        <v>25419</v>
      </c>
      <c r="F526" s="263" t="str">
        <f t="shared" si="19"/>
        <v/>
      </c>
      <c r="G526" s="263">
        <f t="shared" si="19"/>
        <v>273.29783744443131</v>
      </c>
      <c r="H526" s="265" t="str">
        <f t="shared" si="18"/>
        <v/>
      </c>
      <c r="I526" s="267"/>
      <c r="K526" s="261"/>
      <c r="L526" s="261"/>
    </row>
    <row r="527" spans="1:12" ht="12.65" customHeight="1">
      <c r="A527" s="180" t="s">
        <v>543</v>
      </c>
      <c r="B527" s="240">
        <f>'Prior Year 2019'!AH71</f>
        <v>0</v>
      </c>
      <c r="C527" s="240">
        <f>AH71</f>
        <v>0</v>
      </c>
      <c r="D527" s="240">
        <f>'Prior Year 2019'!AH59</f>
        <v>0</v>
      </c>
      <c r="E527" s="180">
        <f>AH59</f>
        <v>0</v>
      </c>
      <c r="F527" s="263" t="str">
        <f t="shared" si="19"/>
        <v/>
      </c>
      <c r="G527" s="263" t="str">
        <f t="shared" si="19"/>
        <v/>
      </c>
      <c r="H527" s="265" t="str">
        <f t="shared" si="18"/>
        <v/>
      </c>
      <c r="I527" s="267"/>
      <c r="K527" s="261"/>
      <c r="L527" s="261"/>
    </row>
    <row r="528" spans="1:12" ht="12.65" customHeight="1">
      <c r="A528" s="180" t="s">
        <v>544</v>
      </c>
      <c r="B528" s="240">
        <f>'Prior Year 2019'!AI71</f>
        <v>787009.22</v>
      </c>
      <c r="C528" s="240">
        <f>AI71</f>
        <v>839957.89</v>
      </c>
      <c r="D528" s="240">
        <f>'Prior Year 2019'!AI59</f>
        <v>0</v>
      </c>
      <c r="E528" s="180">
        <f>AI59</f>
        <v>238800</v>
      </c>
      <c r="F528" s="263" t="str">
        <f t="shared" ref="F528:G540" si="20">IF(B528=0,"",IF(D528=0,"",B528/D528))</f>
        <v/>
      </c>
      <c r="G528" s="263">
        <f t="shared" si="20"/>
        <v>3.5174115996649915</v>
      </c>
      <c r="H528" s="265" t="str">
        <f t="shared" si="18"/>
        <v/>
      </c>
      <c r="I528" s="267"/>
      <c r="K528" s="261"/>
      <c r="L528" s="261"/>
    </row>
    <row r="529" spans="1:12" ht="12.65" customHeight="1">
      <c r="A529" s="180" t="s">
        <v>545</v>
      </c>
      <c r="B529" s="240">
        <f>'Prior Year 2019'!AJ71</f>
        <v>254687.12</v>
      </c>
      <c r="C529" s="240">
        <f>AJ71</f>
        <v>1958994.61</v>
      </c>
      <c r="D529" s="240">
        <f>'Prior Year 2019'!AJ59</f>
        <v>0</v>
      </c>
      <c r="E529" s="180">
        <f>AJ59</f>
        <v>9078</v>
      </c>
      <c r="F529" s="263" t="str">
        <f t="shared" si="20"/>
        <v/>
      </c>
      <c r="G529" s="263">
        <f t="shared" si="20"/>
        <v>215.79583718880812</v>
      </c>
      <c r="H529" s="265" t="str">
        <f t="shared" si="18"/>
        <v/>
      </c>
      <c r="I529" s="267"/>
      <c r="K529" s="261"/>
      <c r="L529" s="261"/>
    </row>
    <row r="530" spans="1:12" ht="12.65" customHeight="1">
      <c r="A530" s="180" t="s">
        <v>546</v>
      </c>
      <c r="B530" s="240">
        <f>'Prior Year 2019'!AK71</f>
        <v>0</v>
      </c>
      <c r="C530" s="240">
        <f>AK71</f>
        <v>0</v>
      </c>
      <c r="D530" s="240">
        <f>'Prior Year 2019'!AK59</f>
        <v>0</v>
      </c>
      <c r="E530" s="180">
        <f>AK59</f>
        <v>0</v>
      </c>
      <c r="F530" s="263" t="str">
        <f t="shared" si="20"/>
        <v/>
      </c>
      <c r="G530" s="263" t="str">
        <f t="shared" si="20"/>
        <v/>
      </c>
      <c r="H530" s="265" t="str">
        <f t="shared" si="18"/>
        <v/>
      </c>
      <c r="I530" s="267"/>
      <c r="K530" s="261"/>
      <c r="L530" s="261"/>
    </row>
    <row r="531" spans="1:12" ht="12.65" customHeight="1">
      <c r="A531" s="180" t="s">
        <v>547</v>
      </c>
      <c r="B531" s="240">
        <f>'Prior Year 2019'!AL71</f>
        <v>0</v>
      </c>
      <c r="C531" s="240">
        <f>AL71</f>
        <v>0</v>
      </c>
      <c r="D531" s="240">
        <f>'Prior Year 2019'!AL59</f>
        <v>0</v>
      </c>
      <c r="E531" s="180">
        <f>AL59</f>
        <v>0</v>
      </c>
      <c r="F531" s="263" t="str">
        <f t="shared" si="20"/>
        <v/>
      </c>
      <c r="G531" s="263" t="str">
        <f t="shared" si="20"/>
        <v/>
      </c>
      <c r="H531" s="265" t="str">
        <f t="shared" si="18"/>
        <v/>
      </c>
      <c r="I531" s="267"/>
      <c r="K531" s="261"/>
      <c r="L531" s="261"/>
    </row>
    <row r="532" spans="1:12" ht="12.65" customHeight="1">
      <c r="A532" s="180" t="s">
        <v>548</v>
      </c>
      <c r="B532" s="240">
        <f>'Prior Year 2019'!AM71</f>
        <v>0</v>
      </c>
      <c r="C532" s="240">
        <f>AM71</f>
        <v>0</v>
      </c>
      <c r="D532" s="240">
        <f>'Prior Year 2019'!AM59</f>
        <v>0</v>
      </c>
      <c r="E532" s="180">
        <f>AM59</f>
        <v>0</v>
      </c>
      <c r="F532" s="263" t="str">
        <f t="shared" si="20"/>
        <v/>
      </c>
      <c r="G532" s="263" t="str">
        <f t="shared" si="20"/>
        <v/>
      </c>
      <c r="H532" s="265" t="str">
        <f t="shared" si="18"/>
        <v/>
      </c>
      <c r="I532" s="267"/>
      <c r="K532" s="261"/>
      <c r="L532" s="261"/>
    </row>
    <row r="533" spans="1:12" ht="12.65" customHeight="1">
      <c r="A533" s="180" t="s">
        <v>1247</v>
      </c>
      <c r="B533" s="240">
        <f>'Prior Year 2019'!AN71</f>
        <v>0</v>
      </c>
      <c r="C533" s="240">
        <f>AN71</f>
        <v>0</v>
      </c>
      <c r="D533" s="240">
        <f>'Prior Year 2019'!AN59</f>
        <v>0</v>
      </c>
      <c r="E533" s="180">
        <f>AN59</f>
        <v>0</v>
      </c>
      <c r="F533" s="263" t="str">
        <f t="shared" si="20"/>
        <v/>
      </c>
      <c r="G533" s="263" t="str">
        <f t="shared" si="20"/>
        <v/>
      </c>
      <c r="H533" s="265" t="str">
        <f t="shared" si="18"/>
        <v/>
      </c>
      <c r="I533" s="267"/>
      <c r="K533" s="261"/>
      <c r="L533" s="261"/>
    </row>
    <row r="534" spans="1:12" ht="12.65" customHeight="1">
      <c r="A534" s="180" t="s">
        <v>549</v>
      </c>
      <c r="B534" s="240">
        <f>'Prior Year 2019'!AO71</f>
        <v>0</v>
      </c>
      <c r="C534" s="240">
        <f>AO71</f>
        <v>0</v>
      </c>
      <c r="D534" s="240">
        <f>'Prior Year 2019'!AO59</f>
        <v>0</v>
      </c>
      <c r="E534" s="180">
        <f>AO59</f>
        <v>0</v>
      </c>
      <c r="F534" s="263" t="str">
        <f t="shared" si="20"/>
        <v/>
      </c>
      <c r="G534" s="263" t="str">
        <f t="shared" si="20"/>
        <v/>
      </c>
      <c r="H534" s="265" t="str">
        <f t="shared" si="18"/>
        <v/>
      </c>
      <c r="I534" s="267"/>
      <c r="K534" s="261"/>
      <c r="L534" s="261"/>
    </row>
    <row r="535" spans="1:12" ht="12.65" customHeight="1">
      <c r="A535" s="180" t="s">
        <v>550</v>
      </c>
      <c r="B535" s="240">
        <f>'Prior Year 2019'!AP71</f>
        <v>0</v>
      </c>
      <c r="C535" s="240">
        <f>AP71</f>
        <v>0</v>
      </c>
      <c r="D535" s="240">
        <f>'Prior Year 2019'!AP59</f>
        <v>0</v>
      </c>
      <c r="E535" s="180">
        <f>AP59</f>
        <v>0</v>
      </c>
      <c r="F535" s="263" t="str">
        <f t="shared" si="20"/>
        <v/>
      </c>
      <c r="G535" s="263" t="str">
        <f t="shared" si="20"/>
        <v/>
      </c>
      <c r="H535" s="265" t="str">
        <f t="shared" si="18"/>
        <v/>
      </c>
      <c r="I535" s="267"/>
      <c r="K535" s="261"/>
      <c r="L535" s="261"/>
    </row>
    <row r="536" spans="1:12" ht="12.65" customHeight="1">
      <c r="A536" s="180" t="s">
        <v>551</v>
      </c>
      <c r="B536" s="240">
        <f>'Prior Year 2019'!AQ71</f>
        <v>0</v>
      </c>
      <c r="C536" s="240">
        <f>AQ71</f>
        <v>0</v>
      </c>
      <c r="D536" s="240">
        <f>'Prior Year 2019'!AQ59</f>
        <v>0</v>
      </c>
      <c r="E536" s="180">
        <f>AQ59</f>
        <v>0</v>
      </c>
      <c r="F536" s="263" t="str">
        <f t="shared" si="20"/>
        <v/>
      </c>
      <c r="G536" s="263" t="str">
        <f t="shared" si="20"/>
        <v/>
      </c>
      <c r="H536" s="265" t="str">
        <f t="shared" si="18"/>
        <v/>
      </c>
      <c r="I536" s="267"/>
      <c r="K536" s="261"/>
      <c r="L536" s="261"/>
    </row>
    <row r="537" spans="1:12" ht="12.65" customHeight="1">
      <c r="A537" s="180" t="s">
        <v>552</v>
      </c>
      <c r="B537" s="240">
        <f>'Prior Year 2019'!AR71</f>
        <v>0</v>
      </c>
      <c r="C537" s="240">
        <f>AR71</f>
        <v>0</v>
      </c>
      <c r="D537" s="240">
        <f>'Prior Year 2019'!AR59</f>
        <v>0</v>
      </c>
      <c r="E537" s="180">
        <f>AR59</f>
        <v>0</v>
      </c>
      <c r="F537" s="263" t="str">
        <f t="shared" si="20"/>
        <v/>
      </c>
      <c r="G537" s="263" t="str">
        <f t="shared" si="20"/>
        <v/>
      </c>
      <c r="H537" s="265" t="str">
        <f t="shared" si="18"/>
        <v/>
      </c>
      <c r="I537" s="267"/>
      <c r="K537" s="261"/>
      <c r="L537" s="261"/>
    </row>
    <row r="538" spans="1:12" ht="12.65" customHeight="1">
      <c r="A538" s="180" t="s">
        <v>553</v>
      </c>
      <c r="B538" s="240">
        <f>'Prior Year 2019'!AS71</f>
        <v>0</v>
      </c>
      <c r="C538" s="240">
        <f>AS71</f>
        <v>0</v>
      </c>
      <c r="D538" s="240">
        <f>'Prior Year 2019'!AS59</f>
        <v>0</v>
      </c>
      <c r="E538" s="180">
        <f>AS59</f>
        <v>0</v>
      </c>
      <c r="F538" s="263" t="str">
        <f t="shared" si="20"/>
        <v/>
      </c>
      <c r="G538" s="263" t="str">
        <f t="shared" si="20"/>
        <v/>
      </c>
      <c r="H538" s="265" t="str">
        <f t="shared" si="18"/>
        <v/>
      </c>
      <c r="I538" s="267"/>
      <c r="K538" s="261"/>
      <c r="L538" s="261"/>
    </row>
    <row r="539" spans="1:12" ht="12.65" customHeight="1">
      <c r="A539" s="180" t="s">
        <v>554</v>
      </c>
      <c r="B539" s="240">
        <f>'Prior Year 2019'!AT71</f>
        <v>0</v>
      </c>
      <c r="C539" s="240">
        <f>AT71</f>
        <v>0</v>
      </c>
      <c r="D539" s="240">
        <f>'Prior Year 2019'!AT59</f>
        <v>0</v>
      </c>
      <c r="E539" s="180">
        <f>AT59</f>
        <v>0</v>
      </c>
      <c r="F539" s="263" t="str">
        <f t="shared" si="20"/>
        <v/>
      </c>
      <c r="G539" s="263" t="str">
        <f t="shared" si="20"/>
        <v/>
      </c>
      <c r="H539" s="265" t="str">
        <f t="shared" si="18"/>
        <v/>
      </c>
      <c r="I539" s="267"/>
      <c r="K539" s="261"/>
      <c r="L539" s="261"/>
    </row>
    <row r="540" spans="1:12" ht="12.65" customHeight="1">
      <c r="A540" s="180" t="s">
        <v>555</v>
      </c>
      <c r="B540" s="240">
        <f>'Prior Year 2019'!AU71</f>
        <v>0</v>
      </c>
      <c r="C540" s="240">
        <f>AU71</f>
        <v>0</v>
      </c>
      <c r="D540" s="240">
        <f>'Prior Year 2019'!AU59</f>
        <v>0</v>
      </c>
      <c r="E540" s="180">
        <f>AU59</f>
        <v>0</v>
      </c>
      <c r="F540" s="263" t="str">
        <f t="shared" si="20"/>
        <v/>
      </c>
      <c r="G540" s="263" t="str">
        <f t="shared" si="20"/>
        <v/>
      </c>
      <c r="H540" s="265" t="str">
        <f t="shared" si="18"/>
        <v/>
      </c>
      <c r="I540" s="267"/>
      <c r="K540" s="261"/>
      <c r="L540" s="261"/>
    </row>
    <row r="541" spans="1:12" ht="12.65" customHeight="1">
      <c r="A541" s="180" t="s">
        <v>556</v>
      </c>
      <c r="B541" s="240">
        <f>'Prior Year 2019'!AV71</f>
        <v>1905423.69</v>
      </c>
      <c r="C541" s="240">
        <f>AV71</f>
        <v>1963224.8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>
      <c r="A542" s="180" t="s">
        <v>1248</v>
      </c>
      <c r="B542" s="240">
        <f>'Prior Year 2019'!AW71</f>
        <v>99697.849999999991</v>
      </c>
      <c r="C542" s="240">
        <f>AW71</f>
        <v>243008.21000000002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>
      <c r="A543" s="180" t="s">
        <v>557</v>
      </c>
      <c r="B543" s="240">
        <f>'Prior Year 2019'!AX71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>
      <c r="A544" s="180" t="s">
        <v>558</v>
      </c>
      <c r="B544" s="240">
        <f>'Prior Year 2019'!AY71</f>
        <v>689966.27</v>
      </c>
      <c r="C544" s="240">
        <f>AY71</f>
        <v>707608.27</v>
      </c>
      <c r="D544" s="240">
        <f>'Prior Year 2019'!AY59</f>
        <v>15545</v>
      </c>
      <c r="E544" s="180">
        <f>AY59</f>
        <v>22722</v>
      </c>
      <c r="F544" s="263">
        <f t="shared" ref="F544:G550" si="21">IF(B544=0,"",IF(D544=0,"",B544/D544))</f>
        <v>44.385092955934383</v>
      </c>
      <c r="G544" s="263">
        <f t="shared" si="21"/>
        <v>31.141988821406567</v>
      </c>
      <c r="H544" s="265">
        <f t="shared" si="18"/>
        <v>-0.29836828657034919</v>
      </c>
      <c r="I544" s="267"/>
      <c r="K544" s="261"/>
      <c r="L544" s="261"/>
    </row>
    <row r="545" spans="1:13" ht="12.65" customHeight="1">
      <c r="A545" s="180" t="s">
        <v>559</v>
      </c>
      <c r="B545" s="240">
        <f>'Prior Year 2019'!AZ71</f>
        <v>0</v>
      </c>
      <c r="C545" s="240">
        <f>AZ71</f>
        <v>0</v>
      </c>
      <c r="D545" s="240">
        <f>'Prior Year 2019'!AZ59</f>
        <v>0</v>
      </c>
      <c r="E545" s="180">
        <f>AZ59</f>
        <v>0</v>
      </c>
      <c r="F545" s="263" t="str">
        <f t="shared" si="21"/>
        <v/>
      </c>
      <c r="G545" s="263" t="str">
        <f t="shared" si="21"/>
        <v/>
      </c>
      <c r="H545" s="265" t="str">
        <f t="shared" si="18"/>
        <v/>
      </c>
      <c r="I545" s="267"/>
      <c r="K545" s="261"/>
      <c r="L545" s="261"/>
    </row>
    <row r="546" spans="1:13" ht="12.65" customHeight="1">
      <c r="A546" s="180" t="s">
        <v>560</v>
      </c>
      <c r="B546" s="240">
        <f>'Prior Year 2019'!BA71</f>
        <v>0</v>
      </c>
      <c r="C546" s="240">
        <f>BA71</f>
        <v>255915.56000000003</v>
      </c>
      <c r="D546" s="240">
        <f>'Prior Year 2019'!BA59</f>
        <v>0</v>
      </c>
      <c r="E546" s="180">
        <f>BA59</f>
        <v>0</v>
      </c>
      <c r="F546" s="263" t="str">
        <f t="shared" si="21"/>
        <v/>
      </c>
      <c r="G546" s="263" t="str">
        <f t="shared" si="21"/>
        <v/>
      </c>
      <c r="H546" s="265" t="str">
        <f t="shared" si="18"/>
        <v/>
      </c>
      <c r="I546" s="267"/>
      <c r="K546" s="261"/>
      <c r="L546" s="261"/>
    </row>
    <row r="547" spans="1:13" ht="12.65" customHeight="1">
      <c r="A547" s="180" t="s">
        <v>561</v>
      </c>
      <c r="B547" s="240">
        <f>'Prior Year 2019'!BB71</f>
        <v>364881.14</v>
      </c>
      <c r="C547" s="240">
        <f>BB71</f>
        <v>345599.89999999997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>
      <c r="A548" s="180" t="s">
        <v>562</v>
      </c>
      <c r="B548" s="240">
        <f>'Prior Year 2019'!BC71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>
      <c r="A549" s="180" t="s">
        <v>563</v>
      </c>
      <c r="B549" s="240">
        <f>'Prior Year 2019'!BD71</f>
        <v>203358.71000000002</v>
      </c>
      <c r="C549" s="240">
        <f>BD71</f>
        <v>232389.76000000001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>
      <c r="A550" s="180" t="s">
        <v>564</v>
      </c>
      <c r="B550" s="240">
        <f>'Prior Year 2019'!BE71</f>
        <v>1409085.9100000001</v>
      </c>
      <c r="C550" s="240">
        <f>BE71</f>
        <v>1489306.09</v>
      </c>
      <c r="D550" s="240">
        <f>'Prior Year 2019'!BE59</f>
        <v>122909</v>
      </c>
      <c r="E550" s="180">
        <f>BE59</f>
        <v>122909</v>
      </c>
      <c r="F550" s="263">
        <f t="shared" si="21"/>
        <v>11.464464847976959</v>
      </c>
      <c r="G550" s="263">
        <f t="shared" si="21"/>
        <v>12.117144310017981</v>
      </c>
      <c r="H550" s="265" t="str">
        <f t="shared" si="18"/>
        <v/>
      </c>
      <c r="I550" s="267"/>
      <c r="K550" s="261"/>
      <c r="L550" s="261"/>
    </row>
    <row r="551" spans="1:13" ht="12.65" customHeight="1">
      <c r="A551" s="180" t="s">
        <v>565</v>
      </c>
      <c r="B551" s="240">
        <f>'Prior Year 2019'!BF71</f>
        <v>0</v>
      </c>
      <c r="C551" s="240">
        <f>BF71</f>
        <v>1183194.03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>
      <c r="A552" s="180" t="s">
        <v>566</v>
      </c>
      <c r="B552" s="240">
        <f>'Prior Year 2019'!BG71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>
      <c r="A553" s="180" t="s">
        <v>567</v>
      </c>
      <c r="B553" s="240">
        <f>'Prior Year 2019'!BH71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>
      <c r="A554" s="180" t="s">
        <v>568</v>
      </c>
      <c r="B554" s="240">
        <f>'Prior Year 2019'!BI71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>
      <c r="A555" s="180" t="s">
        <v>569</v>
      </c>
      <c r="B555" s="240">
        <f>'Prior Year 2019'!BJ71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>
      <c r="A556" s="180" t="s">
        <v>570</v>
      </c>
      <c r="B556" s="240">
        <f>'Prior Year 2019'!BK71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>
      <c r="A557" s="180" t="s">
        <v>571</v>
      </c>
      <c r="B557" s="240">
        <f>'Prior Year 2019'!BL71</f>
        <v>1318963.51</v>
      </c>
      <c r="C557" s="240">
        <f>BL71</f>
        <v>1213719.08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>
      <c r="A558" s="180" t="s">
        <v>572</v>
      </c>
      <c r="B558" s="240">
        <f>'Prior Year 2019'!BM71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>
      <c r="A559" s="180" t="s">
        <v>573</v>
      </c>
      <c r="B559" s="240">
        <f>'Prior Year 2019'!BN71</f>
        <v>2852179.3000000003</v>
      </c>
      <c r="C559" s="240">
        <f>BN71</f>
        <v>2489916.02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>
      <c r="A560" s="180" t="s">
        <v>574</v>
      </c>
      <c r="B560" s="240">
        <f>'Prior Year 2019'!BO71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>
      <c r="A561" s="180" t="s">
        <v>575</v>
      </c>
      <c r="B561" s="240">
        <f>'Prior Year 2019'!BP71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>
      <c r="A562" s="180" t="s">
        <v>576</v>
      </c>
      <c r="B562" s="240">
        <f>'Prior Year 2019'!BQ71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>
      <c r="A563" s="180" t="s">
        <v>577</v>
      </c>
      <c r="B563" s="240">
        <f>'Prior Year 2019'!BR71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>
      <c r="A564" s="180" t="s">
        <v>1249</v>
      </c>
      <c r="B564" s="240">
        <f>'Prior Year 2019'!BS71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>
      <c r="A565" s="180" t="s">
        <v>578</v>
      </c>
      <c r="B565" s="240">
        <f>'Prior Year 2019'!BT71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>
      <c r="A566" s="180" t="s">
        <v>579</v>
      </c>
      <c r="B566" s="240">
        <f>'Prior Year 2019'!BU71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>
      <c r="A567" s="180" t="s">
        <v>580</v>
      </c>
      <c r="B567" s="240">
        <f>'Prior Year 2019'!BV71</f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>
      <c r="A568" s="180" t="s">
        <v>581</v>
      </c>
      <c r="B568" s="240">
        <f>'Prior Year 2019'!BW71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>
      <c r="A569" s="180" t="s">
        <v>582</v>
      </c>
      <c r="B569" s="240">
        <f>'Prior Year 2019'!BX71</f>
        <v>118049.78000000001</v>
      </c>
      <c r="C569" s="240">
        <f>BX71</f>
        <v>265615.40000000002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>
      <c r="A570" s="180" t="s">
        <v>583</v>
      </c>
      <c r="B570" s="240">
        <f>'Prior Year 2019'!BY71</f>
        <v>252510.25999999995</v>
      </c>
      <c r="C570" s="240">
        <f>BY71</f>
        <v>289772.76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>
      <c r="A571" s="180" t="s">
        <v>584</v>
      </c>
      <c r="B571" s="240">
        <f>'Prior Year 2019'!BZ71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>
      <c r="A572" s="180" t="s">
        <v>585</v>
      </c>
      <c r="B572" s="240">
        <f>'Prior Year 2019'!CA71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>
      <c r="A573" s="180" t="s">
        <v>586</v>
      </c>
      <c r="B573" s="240">
        <f>'Prior Year 2019'!CB71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>
      <c r="A574" s="180" t="s">
        <v>587</v>
      </c>
      <c r="B574" s="240">
        <f>'Prior Year 2019'!CC71</f>
        <v>16130780.529999999</v>
      </c>
      <c r="C574" s="240">
        <f>CC71</f>
        <v>23017289.740000002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>
      <c r="A575" s="180" t="s">
        <v>588</v>
      </c>
      <c r="B575" s="240">
        <f>'Prior Year 2019'!CD71</f>
        <v>4731008.5500000007</v>
      </c>
      <c r="C575" s="240">
        <f>CD71</f>
        <v>5313110.4099999992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>
      <c r="M576" s="265"/>
    </row>
    <row r="577" spans="13:13" ht="12.65" customHeight="1">
      <c r="M577" s="265"/>
    </row>
    <row r="578" spans="13:13" ht="12.65" customHeight="1">
      <c r="M578" s="265"/>
    </row>
    <row r="612" spans="1:14" ht="12.65" customHeight="1">
      <c r="A612" s="196"/>
      <c r="C612" s="181" t="s">
        <v>589</v>
      </c>
      <c r="D612" s="180">
        <f>CE76-(BE76+CD76)</f>
        <v>115043</v>
      </c>
      <c r="E612" s="180">
        <f>SUM(C624:D647)+SUM(C668:D713)</f>
        <v>49386399.51823014</v>
      </c>
      <c r="F612" s="180">
        <f>CE64-(AX64+BD64+BE64+BG64+BJ64+BN64+BP64+BQ64+CB64+CC64+CD64)</f>
        <v>5214245.88</v>
      </c>
      <c r="G612" s="180">
        <f>CE77-(AX77+AY77+BD77+BE77+BG77+BJ77+BN77+BP77+BQ77+CB77+CC77+CD77)</f>
        <v>22722</v>
      </c>
      <c r="H612" s="197">
        <f>CE60-(AX60+AY60+AZ60+BD60+BE60+BG60+BJ60+BN60+BO60+BP60+BQ60+BR60+CB60+CC60+CD60)</f>
        <v>252.26992667777131</v>
      </c>
      <c r="I612" s="180">
        <f>CE78-(AX78+AY78+AZ78+BD78+BE78+BF78+BG78+BJ78+BN78+BO78+BP78+BQ78+BR78+CB78+CC78+CD78)</f>
        <v>18515</v>
      </c>
      <c r="J612" s="180">
        <f>CE79-(AX79+AY79+AZ79+BA79+BD79+BE79+BF79+BG79+BJ79+BN79+BO79+BP79+BQ79+BR79+CB79+CC79+CD79)</f>
        <v>260002</v>
      </c>
      <c r="K612" s="180">
        <f>CE75-(AW75+AX75+AY75+AZ75+BA75+BB75+BC75+BD75+BE75+BF75+BG75+BH75+BI75+BJ75+BK75+BL75+BM75+BN75+BO75+BP75+BQ75+BR75+BS75+BT75+BU75+BV75+BW75+BX75+CB75+CC75+CD75)</f>
        <v>298711230.22999996</v>
      </c>
      <c r="L612" s="197">
        <f>CE80-(AW80+AX80+AY80+AZ80+BA80+BB80+BC80+BD80+BE80+BF80+BG80+BH80+BI80+BJ80+BK80+BL80+BM80+BN80+BO80+BP80+BQ80+BR80+BS80+BT80+BU80+BV80+BW80+BX80+BY80+BZ80+CA80+CB80+CC80+CD80)</f>
        <v>76.942427386720198</v>
      </c>
    </row>
    <row r="613" spans="1:14" ht="12.65" customHeight="1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>
      <c r="A614" s="196">
        <v>8430</v>
      </c>
      <c r="B614" s="198" t="s">
        <v>140</v>
      </c>
      <c r="C614" s="180">
        <f>BE71</f>
        <v>1489306.09</v>
      </c>
      <c r="N614" s="199" t="s">
        <v>600</v>
      </c>
    </row>
    <row r="615" spans="1:14" ht="12.65" customHeight="1">
      <c r="A615" s="196"/>
      <c r="B615" s="198" t="s">
        <v>601</v>
      </c>
      <c r="C615" s="273">
        <f>CD69-CD70</f>
        <v>5313110.4099999992</v>
      </c>
      <c r="D615" s="266">
        <f>SUM(C614:C615)</f>
        <v>6802416.4999999991</v>
      </c>
      <c r="N615" s="199" t="s">
        <v>602</v>
      </c>
    </row>
    <row r="616" spans="1:14" ht="12.65" customHeight="1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>
      <c r="A619" s="196">
        <v>8610</v>
      </c>
      <c r="B619" s="200" t="s">
        <v>608</v>
      </c>
      <c r="C619" s="180">
        <f>BN71</f>
        <v>2489916.02</v>
      </c>
      <c r="D619" s="180">
        <f>(D615/D612)*BN76</f>
        <v>606903.53134045529</v>
      </c>
      <c r="N619" s="199" t="s">
        <v>609</v>
      </c>
    </row>
    <row r="620" spans="1:14" ht="12.65" customHeight="1">
      <c r="A620" s="196">
        <v>8790</v>
      </c>
      <c r="B620" s="200" t="s">
        <v>610</v>
      </c>
      <c r="C620" s="180">
        <f>CC71</f>
        <v>23017289.740000002</v>
      </c>
      <c r="D620" s="180">
        <f>(D615/D612)*CC76</f>
        <v>94725.200429404649</v>
      </c>
      <c r="N620" s="199" t="s">
        <v>611</v>
      </c>
    </row>
    <row r="621" spans="1:14" ht="12.65" customHeight="1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26208834.491769861</v>
      </c>
      <c r="N623" s="199" t="s">
        <v>617</v>
      </c>
    </row>
    <row r="624" spans="1:14" ht="12.65" customHeight="1">
      <c r="A624" s="196">
        <v>8420</v>
      </c>
      <c r="B624" s="200" t="s">
        <v>139</v>
      </c>
      <c r="C624" s="180">
        <f>BD71</f>
        <v>232389.76000000001</v>
      </c>
      <c r="D624" s="180">
        <f>(D615/D612)*BD76</f>
        <v>73793.41456672721</v>
      </c>
      <c r="E624" s="180">
        <f>(E623/E612)*SUM(C624:D624)</f>
        <v>162488.13893432042</v>
      </c>
      <c r="F624" s="180">
        <f>SUM(C624:E624)</f>
        <v>468671.31350104767</v>
      </c>
      <c r="N624" s="199" t="s">
        <v>618</v>
      </c>
    </row>
    <row r="625" spans="1:14" ht="12.65" customHeight="1">
      <c r="A625" s="196">
        <v>8320</v>
      </c>
      <c r="B625" s="200" t="s">
        <v>135</v>
      </c>
      <c r="C625" s="180">
        <f>AY71</f>
        <v>707608.27</v>
      </c>
      <c r="D625" s="180">
        <f>(D615/D612)*AY76</f>
        <v>176678.46372226035</v>
      </c>
      <c r="E625" s="180">
        <f>(E623/E612)*SUM(C625:D625)</f>
        <v>469281.52028656029</v>
      </c>
      <c r="F625" s="180">
        <f>(F624/F612)*AY64</f>
        <v>16394.164711896508</v>
      </c>
      <c r="G625" s="180">
        <f>SUM(C625:F625)</f>
        <v>1369962.4187207173</v>
      </c>
      <c r="N625" s="199" t="s">
        <v>619</v>
      </c>
    </row>
    <row r="626" spans="1:14" ht="12.65" customHeight="1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5" customHeight="1">
      <c r="A629" s="196">
        <v>8460</v>
      </c>
      <c r="B629" s="200" t="s">
        <v>141</v>
      </c>
      <c r="C629" s="180">
        <f>BF71</f>
        <v>1183194.03</v>
      </c>
      <c r="D629" s="180">
        <f>(D615/D612)*BF76</f>
        <v>0</v>
      </c>
      <c r="E629" s="180">
        <f>(E623/E612)*SUM(C629:D629)</f>
        <v>627908.42836140189</v>
      </c>
      <c r="F629" s="180">
        <f>(F624/F612)*BF64</f>
        <v>2469.2177875503576</v>
      </c>
      <c r="G629" s="180">
        <f>(G625/G612)*BF77</f>
        <v>0</v>
      </c>
      <c r="H629" s="180">
        <f>(H628/H612)*BF60</f>
        <v>0</v>
      </c>
      <c r="I629" s="180">
        <f>SUM(C629:H629)</f>
        <v>1813571.6761489522</v>
      </c>
      <c r="N629" s="199" t="s">
        <v>624</v>
      </c>
    </row>
    <row r="630" spans="1:14" ht="12.65" customHeight="1">
      <c r="A630" s="196">
        <v>8350</v>
      </c>
      <c r="B630" s="200" t="s">
        <v>625</v>
      </c>
      <c r="C630" s="180">
        <f>BA71</f>
        <v>255915.56000000003</v>
      </c>
      <c r="D630" s="180">
        <f>(D615/D612)*BA76</f>
        <v>0</v>
      </c>
      <c r="E630" s="180">
        <f>(E623/E612)*SUM(C630:D630)</f>
        <v>135811.65303278962</v>
      </c>
      <c r="F630" s="180">
        <f>(F624/F612)*BA64</f>
        <v>523.35821129001806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392250.57124407968</v>
      </c>
      <c r="N630" s="199" t="s">
        <v>626</v>
      </c>
    </row>
    <row r="631" spans="1:14" ht="12.65" customHeight="1">
      <c r="A631" s="196">
        <v>8200</v>
      </c>
      <c r="B631" s="200" t="s">
        <v>627</v>
      </c>
      <c r="C631" s="180">
        <f>AW71</f>
        <v>243008.21000000002</v>
      </c>
      <c r="D631" s="180">
        <f>(D615/D612)*AW76</f>
        <v>0</v>
      </c>
      <c r="E631" s="180">
        <f>(E623/E612)*SUM(C631:D631)</f>
        <v>128961.86031298479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>
      <c r="A632" s="196">
        <v>8360</v>
      </c>
      <c r="B632" s="200" t="s">
        <v>629</v>
      </c>
      <c r="C632" s="180">
        <f>BB71</f>
        <v>345599.89999999997</v>
      </c>
      <c r="D632" s="180">
        <f>(D615/D612)*BB76</f>
        <v>0</v>
      </c>
      <c r="E632" s="180">
        <f>(E623/E612)*SUM(C632:D632)</f>
        <v>183406.17392301891</v>
      </c>
      <c r="F632" s="180">
        <f>(F624/F612)*BB64</f>
        <v>3.2726348003698562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>
      <c r="A637" s="196">
        <v>8560</v>
      </c>
      <c r="B637" s="200" t="s">
        <v>147</v>
      </c>
      <c r="C637" s="180">
        <f>BL71</f>
        <v>1213719.08</v>
      </c>
      <c r="D637" s="180">
        <f>(D615/D612)*BL76</f>
        <v>0</v>
      </c>
      <c r="E637" s="180">
        <f>(E623/E612)*SUM(C637:D637)</f>
        <v>644107.746212214</v>
      </c>
      <c r="F637" s="180">
        <f>(F624/F612)*BL64</f>
        <v>127.77567095604999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>
      <c r="A644" s="196">
        <v>8710</v>
      </c>
      <c r="B644" s="200" t="s">
        <v>652</v>
      </c>
      <c r="C644" s="180">
        <f>BX71</f>
        <v>265615.40000000002</v>
      </c>
      <c r="D644" s="180">
        <f>(D615/D612)*BX76</f>
        <v>0</v>
      </c>
      <c r="E644" s="180">
        <f>(E623/E612)*SUM(C644:D644)</f>
        <v>140959.2544703637</v>
      </c>
      <c r="F644" s="180">
        <f>(F624/F612)*BX64</f>
        <v>93.475474137342459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3165602.1486984747</v>
      </c>
      <c r="N644" s="199" t="s">
        <v>653</v>
      </c>
    </row>
    <row r="645" spans="1:14" ht="12.65" customHeight="1">
      <c r="A645" s="196">
        <v>8720</v>
      </c>
      <c r="B645" s="200" t="s">
        <v>654</v>
      </c>
      <c r="C645" s="180">
        <f>BY71</f>
        <v>289772.76</v>
      </c>
      <c r="D645" s="180">
        <f>(D615/D612)*BY76</f>
        <v>0</v>
      </c>
      <c r="E645" s="180">
        <f>(E623/E612)*SUM(C645:D645)</f>
        <v>153779.30728195587</v>
      </c>
      <c r="F645" s="180">
        <f>(F624/F612)*BY64</f>
        <v>28.39848846956485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443580.46577042539</v>
      </c>
      <c r="N647" s="199" t="s">
        <v>659</v>
      </c>
    </row>
    <row r="648" spans="1:14" ht="12.65" customHeight="1">
      <c r="A648" s="196"/>
      <c r="B648" s="196"/>
      <c r="C648" s="180">
        <f>SUM(C614:C647)</f>
        <v>37046445.229999997</v>
      </c>
      <c r="L648" s="266"/>
    </row>
    <row r="666" spans="1:14" ht="12.65" customHeight="1">
      <c r="C666" s="181" t="s">
        <v>660</v>
      </c>
      <c r="M666" s="181" t="s">
        <v>661</v>
      </c>
    </row>
    <row r="667" spans="1:14" ht="12.65" customHeight="1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220669.94333763866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2">ROUND(SUM(D668:L668),0)</f>
        <v>220670</v>
      </c>
      <c r="N668" s="198" t="s">
        <v>663</v>
      </c>
    </row>
    <row r="669" spans="1:14" ht="12.65" customHeight="1">
      <c r="A669" s="196">
        <v>6030</v>
      </c>
      <c r="B669" s="198" t="s">
        <v>284</v>
      </c>
      <c r="C669" s="180">
        <f>D71</f>
        <v>6017727.1900000004</v>
      </c>
      <c r="D669" s="180">
        <f>(D615/D612)*D76</f>
        <v>1860549.5771932232</v>
      </c>
      <c r="E669" s="180">
        <f>(E623/E612)*SUM(C669:D669)</f>
        <v>4180917.2947605588</v>
      </c>
      <c r="F669" s="180">
        <f>(F624/F612)*D64</f>
        <v>29382.632941684096</v>
      </c>
      <c r="G669" s="180">
        <f>(G625/G612)*D77</f>
        <v>949242.51035731775</v>
      </c>
      <c r="H669" s="180">
        <f>(H628/H612)*D60</f>
        <v>0</v>
      </c>
      <c r="I669" s="180">
        <f>(I629/I612)*D78</f>
        <v>208244.849229958</v>
      </c>
      <c r="J669" s="180">
        <f>(J630/J612)*D79</f>
        <v>122037.26590209342</v>
      </c>
      <c r="K669" s="180">
        <f>(K644/K612)*D75</f>
        <v>153125.89641494013</v>
      </c>
      <c r="L669" s="180">
        <f>(L647/L612)*D80</f>
        <v>111994.1450874049</v>
      </c>
      <c r="M669" s="180">
        <f t="shared" si="22"/>
        <v>7615494</v>
      </c>
      <c r="N669" s="198" t="s">
        <v>664</v>
      </c>
    </row>
    <row r="670" spans="1:14" ht="12.65" customHeight="1">
      <c r="A670" s="196">
        <v>6070</v>
      </c>
      <c r="B670" s="198" t="s">
        <v>665</v>
      </c>
      <c r="C670" s="180">
        <f>E71</f>
        <v>1021393.09</v>
      </c>
      <c r="D670" s="180">
        <f>(D615/D612)*E76</f>
        <v>0</v>
      </c>
      <c r="E670" s="180">
        <f>(E623/E612)*SUM(C670:D670)</f>
        <v>542042.39847381238</v>
      </c>
      <c r="F670" s="180">
        <f>(F624/F612)*E64</f>
        <v>18810.174544962523</v>
      </c>
      <c r="G670" s="180">
        <f>(G625/G612)*E77</f>
        <v>0</v>
      </c>
      <c r="H670" s="180">
        <f>(H628/H612)*E60</f>
        <v>0</v>
      </c>
      <c r="I670" s="180">
        <f>(I629/I612)*E78</f>
        <v>4995.5255459679483</v>
      </c>
      <c r="J670" s="180">
        <f>(J630/J612)*E79</f>
        <v>0</v>
      </c>
      <c r="K670" s="180">
        <f>(K644/K612)*E75</f>
        <v>22800.306324012941</v>
      </c>
      <c r="L670" s="180">
        <f>(L647/L612)*E80</f>
        <v>18723.649146150405</v>
      </c>
      <c r="M670" s="180">
        <f t="shared" si="22"/>
        <v>607372</v>
      </c>
      <c r="N670" s="198" t="s">
        <v>666</v>
      </c>
    </row>
    <row r="671" spans="1:14" ht="12.65" customHeight="1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2"/>
        <v>0</v>
      </c>
      <c r="N671" s="198" t="s">
        <v>668</v>
      </c>
    </row>
    <row r="672" spans="1:14" ht="12.65" customHeight="1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2"/>
        <v>0</v>
      </c>
      <c r="N672" s="198" t="s">
        <v>670</v>
      </c>
    </row>
    <row r="673" spans="1:14" ht="12.65" customHeight="1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2"/>
        <v>0</v>
      </c>
      <c r="N673" s="198" t="s">
        <v>672</v>
      </c>
    </row>
    <row r="674" spans="1:14" ht="12.65" customHeight="1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2"/>
        <v>0</v>
      </c>
      <c r="N674" s="198" t="s">
        <v>674</v>
      </c>
    </row>
    <row r="675" spans="1:14" ht="12.65" customHeight="1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2"/>
        <v>0</v>
      </c>
      <c r="N675" s="198" t="s">
        <v>675</v>
      </c>
    </row>
    <row r="676" spans="1:14" ht="12.65" customHeight="1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2"/>
        <v>0</v>
      </c>
      <c r="N676" s="198" t="s">
        <v>676</v>
      </c>
    </row>
    <row r="677" spans="1:14" ht="12.65" customHeight="1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2"/>
        <v>0</v>
      </c>
      <c r="N677" s="198" t="s">
        <v>677</v>
      </c>
    </row>
    <row r="678" spans="1:14" ht="12.65" customHeight="1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2"/>
        <v>0</v>
      </c>
      <c r="N678" s="198" t="s">
        <v>679</v>
      </c>
    </row>
    <row r="679" spans="1:14" ht="12.65" customHeight="1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2"/>
        <v>0</v>
      </c>
      <c r="N679" s="198" t="s">
        <v>681</v>
      </c>
    </row>
    <row r="680" spans="1:14" ht="12.65" customHeight="1">
      <c r="A680" s="196">
        <v>7010</v>
      </c>
      <c r="B680" s="198" t="s">
        <v>682</v>
      </c>
      <c r="C680" s="180">
        <f>O71</f>
        <v>4158357.72</v>
      </c>
      <c r="D680" s="180">
        <f>(D615/D612)*O76</f>
        <v>961206.5282024981</v>
      </c>
      <c r="E680" s="180">
        <f>(E623/E612)*SUM(C680:D680)</f>
        <v>2716898.0399470516</v>
      </c>
      <c r="F680" s="180">
        <f>(F624/F612)*O64</f>
        <v>15112.901672109083</v>
      </c>
      <c r="G680" s="180">
        <f>(G625/G612)*O77</f>
        <v>158448.25439653397</v>
      </c>
      <c r="H680" s="180">
        <f>(H628/H612)*O60</f>
        <v>0</v>
      </c>
      <c r="I680" s="180">
        <f>(I629/I612)*O78</f>
        <v>234691.74917920007</v>
      </c>
      <c r="J680" s="180">
        <f>(J630/J612)*O79</f>
        <v>39678.857371445374</v>
      </c>
      <c r="K680" s="180">
        <f>(K644/K612)*O75</f>
        <v>49600.386577022706</v>
      </c>
      <c r="L680" s="180">
        <f>(L647/L612)*O80</f>
        <v>81446.643767025016</v>
      </c>
      <c r="M680" s="180">
        <f t="shared" si="22"/>
        <v>4257083</v>
      </c>
      <c r="N680" s="198" t="s">
        <v>683</v>
      </c>
    </row>
    <row r="681" spans="1:14" ht="12.65" customHeight="1">
      <c r="A681" s="196">
        <v>7020</v>
      </c>
      <c r="B681" s="198" t="s">
        <v>684</v>
      </c>
      <c r="C681" s="180">
        <f>P71</f>
        <v>4181541.6099999994</v>
      </c>
      <c r="D681" s="180">
        <f>(D615/D612)*P76</f>
        <v>334239.22968994203</v>
      </c>
      <c r="E681" s="180">
        <f>(E623/E612)*SUM(C681:D681)</f>
        <v>2396476.636950444</v>
      </c>
      <c r="F681" s="180">
        <f>(F624/F612)*P64</f>
        <v>150884.21087465755</v>
      </c>
      <c r="G681" s="180">
        <f>(G625/G612)*P77</f>
        <v>0</v>
      </c>
      <c r="H681" s="180">
        <f>(H628/H612)*P60</f>
        <v>0</v>
      </c>
      <c r="I681" s="180">
        <f>(I629/I612)*P78</f>
        <v>215199.40440179573</v>
      </c>
      <c r="J681" s="180" t="e">
        <f>(J630/J612)*#REF!</f>
        <v>#REF!</v>
      </c>
      <c r="K681" s="180">
        <f>(K644/K612)*P75</f>
        <v>442706.15885878546</v>
      </c>
      <c r="L681" s="180">
        <f>(L647/L612)*P80</f>
        <v>19337.82928466361</v>
      </c>
      <c r="M681" s="180" t="e">
        <f t="shared" si="22"/>
        <v>#REF!</v>
      </c>
      <c r="N681" s="198" t="s">
        <v>685</v>
      </c>
    </row>
    <row r="682" spans="1:14" ht="12.65" customHeight="1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2"/>
        <v>0</v>
      </c>
      <c r="N682" s="198" t="s">
        <v>687</v>
      </c>
    </row>
    <row r="683" spans="1:14" ht="12.65" customHeight="1">
      <c r="A683" s="196">
        <v>7040</v>
      </c>
      <c r="B683" s="198" t="s">
        <v>107</v>
      </c>
      <c r="C683" s="180">
        <f>R71</f>
        <v>884808.09999999986</v>
      </c>
      <c r="D683" s="180">
        <f>(D615/D612)*R76</f>
        <v>330022.12526133703</v>
      </c>
      <c r="E683" s="180">
        <f>(E623/E612)*SUM(C683:D683)</f>
        <v>644697.4191289437</v>
      </c>
      <c r="F683" s="180">
        <f>(F624/F612)*R64</f>
        <v>7481.0004699332976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62950.088421318585</v>
      </c>
      <c r="L683" s="180">
        <f>(L647/L612)*R80</f>
        <v>19854.243664854534</v>
      </c>
      <c r="M683" s="180">
        <f t="shared" si="22"/>
        <v>1065005</v>
      </c>
      <c r="N683" s="198" t="s">
        <v>688</v>
      </c>
    </row>
    <row r="684" spans="1:14" ht="12.65" customHeight="1">
      <c r="A684" s="196">
        <v>7050</v>
      </c>
      <c r="B684" s="198" t="s">
        <v>689</v>
      </c>
      <c r="C684" s="180">
        <f>S71</f>
        <v>821411.55</v>
      </c>
      <c r="D684" s="180">
        <f>(D615/D612)*S76</f>
        <v>145943.03352050969</v>
      </c>
      <c r="E684" s="180">
        <f>(E623/E612)*SUM(C684:D684)</f>
        <v>513364.74052912672</v>
      </c>
      <c r="F684" s="180">
        <f>(F624/F612)*S64</f>
        <v>13437.546349746273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2"/>
        <v>672745</v>
      </c>
      <c r="N684" s="198" t="s">
        <v>690</v>
      </c>
    </row>
    <row r="685" spans="1:14" ht="12.65" customHeight="1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2"/>
        <v>0</v>
      </c>
      <c r="N685" s="198" t="s">
        <v>692</v>
      </c>
    </row>
    <row r="686" spans="1:14" ht="12.65" customHeight="1">
      <c r="A686" s="196">
        <v>7070</v>
      </c>
      <c r="B686" s="198" t="s">
        <v>109</v>
      </c>
      <c r="C686" s="180">
        <f>U71</f>
        <v>2807546.7300000004</v>
      </c>
      <c r="D686" s="180">
        <f>(D615/D612)*U76</f>
        <v>196250.2747972497</v>
      </c>
      <c r="E686" s="180">
        <f>(E623/E612)*SUM(C686:D686)</f>
        <v>1594082.9725103732</v>
      </c>
      <c r="F686" s="180">
        <f>(F624/F612)*U64</f>
        <v>58401.681639901333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(J630/J612)*P79</f>
        <v>59754.388911760325</v>
      </c>
      <c r="K686" s="180">
        <f>(K644/K612)*U75</f>
        <v>310332.99820319156</v>
      </c>
      <c r="L686" s="180">
        <f>(L647/L612)*U80</f>
        <v>84.995676234388597</v>
      </c>
      <c r="M686" s="180">
        <f t="shared" si="22"/>
        <v>2218907</v>
      </c>
      <c r="N686" s="198" t="s">
        <v>693</v>
      </c>
    </row>
    <row r="687" spans="1:14" ht="12.65" customHeight="1">
      <c r="A687" s="196">
        <v>7110</v>
      </c>
      <c r="B687" s="198" t="s">
        <v>694</v>
      </c>
      <c r="C687" s="180">
        <f>V71</f>
        <v>-9185.09</v>
      </c>
      <c r="D687" s="180">
        <f>(D615/D612)*V76</f>
        <v>0</v>
      </c>
      <c r="E687" s="180">
        <f>(E623/E612)*SUM(C687:D687)</f>
        <v>-4874.4291130830243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28397.785537724398</v>
      </c>
      <c r="L687" s="180">
        <f>(L647/L612)*V80</f>
        <v>0</v>
      </c>
      <c r="M687" s="180">
        <f t="shared" si="22"/>
        <v>23523</v>
      </c>
      <c r="N687" s="198" t="s">
        <v>695</v>
      </c>
    </row>
    <row r="688" spans="1:14" ht="12.65" customHeight="1">
      <c r="A688" s="196">
        <v>7120</v>
      </c>
      <c r="B688" s="198" t="s">
        <v>696</v>
      </c>
      <c r="C688" s="180">
        <f>W71</f>
        <v>441086.92</v>
      </c>
      <c r="D688" s="180">
        <f>(D615/D612)*W76</f>
        <v>40976.63164642785</v>
      </c>
      <c r="E688" s="180">
        <f>(E623/E612)*SUM(C688:D688)</f>
        <v>255825.97563023877</v>
      </c>
      <c r="F688" s="180">
        <f>(F624/F612)*W64</f>
        <v>5230.580924326041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9852.9568264670452</v>
      </c>
      <c r="K688" s="180">
        <f>(K644/K612)*W75</f>
        <v>119937.07478894206</v>
      </c>
      <c r="L688" s="180">
        <f>(L647/L612)*W80</f>
        <v>0</v>
      </c>
      <c r="M688" s="180">
        <f t="shared" si="22"/>
        <v>431823</v>
      </c>
      <c r="N688" s="198" t="s">
        <v>697</v>
      </c>
    </row>
    <row r="689" spans="1:14" ht="12.65" customHeight="1">
      <c r="A689" s="196">
        <v>7130</v>
      </c>
      <c r="B689" s="198" t="s">
        <v>698</v>
      </c>
      <c r="C689" s="180">
        <f>X71</f>
        <v>1223040.92</v>
      </c>
      <c r="D689" s="180">
        <f>(D615/D612)*X76</f>
        <v>56645.906374138358</v>
      </c>
      <c r="E689" s="180">
        <f>(E623/E612)*SUM(C689:D689)</f>
        <v>679116.12429567054</v>
      </c>
      <c r="F689" s="180">
        <f>(F624/F612)*X64</f>
        <v>12986.039595008511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18527.66234663019</v>
      </c>
      <c r="K689" s="180">
        <f>(K644/K612)*X75</f>
        <v>462300.79143244168</v>
      </c>
      <c r="L689" s="180">
        <f>(L647/L612)*X80</f>
        <v>0</v>
      </c>
      <c r="M689" s="180">
        <f t="shared" si="22"/>
        <v>1229577</v>
      </c>
      <c r="N689" s="198" t="s">
        <v>699</v>
      </c>
    </row>
    <row r="690" spans="1:14" ht="12.65" customHeight="1">
      <c r="A690" s="196">
        <v>7140</v>
      </c>
      <c r="B690" s="198" t="s">
        <v>1250</v>
      </c>
      <c r="C690" s="180">
        <f>Y71</f>
        <v>2520865.7199999997</v>
      </c>
      <c r="D690" s="180">
        <f>(D615/D612)*Y76</f>
        <v>450565.56009492098</v>
      </c>
      <c r="E690" s="180">
        <f>(E623/E612)*SUM(C690:D690)</f>
        <v>1576906.8282640933</v>
      </c>
      <c r="F690" s="180">
        <f>(F624/F612)*Y64</f>
        <v>11303.245567452663</v>
      </c>
      <c r="G690" s="180">
        <f>(G625/G612)*Y77</f>
        <v>0</v>
      </c>
      <c r="H690" s="180">
        <f>(H628/H612)*Y60</f>
        <v>0</v>
      </c>
      <c r="I690" s="180">
        <f>(I629/I612)*Y78</f>
        <v>112350.34904363209</v>
      </c>
      <c r="J690" s="180">
        <f>(J630/J612)*Y79</f>
        <v>0</v>
      </c>
      <c r="K690" s="180">
        <f>(K644/K612)*Y75</f>
        <v>228957.25134335726</v>
      </c>
      <c r="L690" s="180">
        <f>(L647/L612)*Y80</f>
        <v>0</v>
      </c>
      <c r="M690" s="180">
        <f t="shared" si="22"/>
        <v>2380083</v>
      </c>
      <c r="N690" s="198" t="s">
        <v>700</v>
      </c>
    </row>
    <row r="691" spans="1:14" ht="12.65" customHeight="1">
      <c r="A691" s="196">
        <v>7150</v>
      </c>
      <c r="B691" s="198" t="s">
        <v>701</v>
      </c>
      <c r="C691" s="180">
        <f>Z71</f>
        <v>40067.31</v>
      </c>
      <c r="D691" s="180">
        <f>(D615/D612)*Z76</f>
        <v>0</v>
      </c>
      <c r="E691" s="180">
        <f>(E623/E612)*SUM(C691:D691)</f>
        <v>21263.293266252436</v>
      </c>
      <c r="F691" s="180">
        <f>(F624/F612)*Z64</f>
        <v>24.538918617109989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5667.0308234246586</v>
      </c>
      <c r="L691" s="180">
        <f>(L647/L612)*Z80</f>
        <v>0</v>
      </c>
      <c r="M691" s="180">
        <f t="shared" si="22"/>
        <v>26955</v>
      </c>
      <c r="N691" s="198" t="s">
        <v>702</v>
      </c>
    </row>
    <row r="692" spans="1:14" ht="12.65" customHeight="1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2"/>
        <v>0</v>
      </c>
      <c r="N692" s="198" t="s">
        <v>704</v>
      </c>
    </row>
    <row r="693" spans="1:14" ht="12.65" customHeight="1">
      <c r="A693" s="196">
        <v>7170</v>
      </c>
      <c r="B693" s="198" t="s">
        <v>115</v>
      </c>
      <c r="C693" s="180">
        <f>AB71</f>
        <v>2145194.62</v>
      </c>
      <c r="D693" s="180">
        <f>(D615/D612)*AB76</f>
        <v>89521.818633032861</v>
      </c>
      <c r="E693" s="180">
        <f>(E623/E612)*SUM(C693:D693)</f>
        <v>1185940.1342782781</v>
      </c>
      <c r="F693" s="180">
        <f>(F624/F612)*AB64</f>
        <v>55180.346580975114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3421.6055860400024</v>
      </c>
      <c r="K693" s="180">
        <f>(K644/K612)*AB75</f>
        <v>109005.60547628401</v>
      </c>
      <c r="L693" s="180">
        <f>(L647/L612)*AB80</f>
        <v>0</v>
      </c>
      <c r="M693" s="180">
        <f t="shared" si="22"/>
        <v>1443070</v>
      </c>
      <c r="N693" s="198" t="s">
        <v>705</v>
      </c>
    </row>
    <row r="694" spans="1:14" ht="12.65" customHeight="1">
      <c r="A694" s="196">
        <v>7180</v>
      </c>
      <c r="B694" s="198" t="s">
        <v>706</v>
      </c>
      <c r="C694" s="180">
        <f>AC71</f>
        <v>585797.3600000001</v>
      </c>
      <c r="D694" s="180">
        <f>(D615/D612)*AC76</f>
        <v>0</v>
      </c>
      <c r="E694" s="180">
        <f>(E623/E612)*SUM(C694:D694)</f>
        <v>310876.39924608008</v>
      </c>
      <c r="F694" s="180">
        <f>(F624/F612)*AC64</f>
        <v>4875.9687875818727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26434.105045050634</v>
      </c>
      <c r="L694" s="180">
        <f>(L647/L612)*AC80</f>
        <v>0</v>
      </c>
      <c r="M694" s="180">
        <f t="shared" si="22"/>
        <v>342186</v>
      </c>
      <c r="N694" s="198" t="s">
        <v>707</v>
      </c>
    </row>
    <row r="695" spans="1:14" ht="12.65" customHeight="1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2"/>
        <v>0</v>
      </c>
      <c r="N695" s="198" t="s">
        <v>708</v>
      </c>
    </row>
    <row r="696" spans="1:14" ht="12.65" customHeight="1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2"/>
        <v>0</v>
      </c>
      <c r="N696" s="198" t="s">
        <v>710</v>
      </c>
    </row>
    <row r="697" spans="1:14" ht="12.65" customHeight="1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2"/>
        <v>0</v>
      </c>
      <c r="N697" s="198" t="s">
        <v>712</v>
      </c>
    </row>
    <row r="698" spans="1:14" ht="12.65" customHeight="1">
      <c r="A698" s="196">
        <v>7230</v>
      </c>
      <c r="B698" s="198" t="s">
        <v>713</v>
      </c>
      <c r="C698" s="180">
        <f>AG71</f>
        <v>6946957.7299999995</v>
      </c>
      <c r="D698" s="180">
        <f>(D615/D612)*AG76</f>
        <v>1040676.3592743581</v>
      </c>
      <c r="E698" s="180">
        <f>(E623/E612)*SUM(C698:D698)</f>
        <v>4238952.0570199462</v>
      </c>
      <c r="F698" s="180">
        <f>(F624/F612)*AG64</f>
        <v>49849.946250509252</v>
      </c>
      <c r="G698" s="180">
        <f>(G625/G612)*AG77</f>
        <v>41601.71062922696</v>
      </c>
      <c r="H698" s="180">
        <f>(H628/H612)*AG60</f>
        <v>0</v>
      </c>
      <c r="I698" s="180">
        <f>(I629/I612)*AG78</f>
        <v>93445.713153988676</v>
      </c>
      <c r="J698" s="180">
        <f>(J630/J612)*AG79</f>
        <v>138977.83429964332</v>
      </c>
      <c r="K698" s="180">
        <f>(K644/K612)*AG75</f>
        <v>1029072.0374257112</v>
      </c>
      <c r="L698" s="180">
        <f>(L647/L612)*AG80</f>
        <v>141737.82225800524</v>
      </c>
      <c r="M698" s="180">
        <f t="shared" si="22"/>
        <v>6774313</v>
      </c>
      <c r="N698" s="198" t="s">
        <v>714</v>
      </c>
    </row>
    <row r="699" spans="1:14" ht="12.65" customHeight="1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2"/>
        <v>0</v>
      </c>
      <c r="N699" s="198" t="s">
        <v>715</v>
      </c>
    </row>
    <row r="700" spans="1:14" ht="12.65" customHeight="1">
      <c r="A700" s="196">
        <v>7250</v>
      </c>
      <c r="B700" s="198" t="s">
        <v>716</v>
      </c>
      <c r="C700" s="180">
        <f>AI71</f>
        <v>839957.89</v>
      </c>
      <c r="D700" s="180">
        <f>(D615/D612)*AI76</f>
        <v>0</v>
      </c>
      <c r="E700" s="180">
        <f>(E623/E612)*SUM(C700:D700)</f>
        <v>445756.67661174672</v>
      </c>
      <c r="F700" s="180">
        <f>(F624/F612)*AI64</f>
        <v>2366.9131204319569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9662.1524353920631</v>
      </c>
      <c r="L700" s="180">
        <f>(L647/L612)*AI80</f>
        <v>23471.023905372753</v>
      </c>
      <c r="M700" s="180">
        <f t="shared" si="22"/>
        <v>481257</v>
      </c>
      <c r="N700" s="198" t="s">
        <v>717</v>
      </c>
    </row>
    <row r="701" spans="1:14" ht="12.65" customHeight="1">
      <c r="A701" s="196">
        <v>7260</v>
      </c>
      <c r="B701" s="198" t="s">
        <v>121</v>
      </c>
      <c r="C701" s="180">
        <f>AJ71</f>
        <v>1958994.61</v>
      </c>
      <c r="D701" s="180">
        <f>(D615/D612)*AJ76</f>
        <v>292631.09670731809</v>
      </c>
      <c r="E701" s="180">
        <f>(E623/E612)*SUM(C701:D701)</f>
        <v>1194913.7021564613</v>
      </c>
      <c r="F701" s="180">
        <f>(F624/F612)*AJ64</f>
        <v>3611.4617098786243</v>
      </c>
      <c r="G701" s="180">
        <f>(G625/G612)*AJ77</f>
        <v>0</v>
      </c>
      <c r="H701" s="180">
        <f>(H628/H612)*AJ60</f>
        <v>0</v>
      </c>
      <c r="I701" s="180">
        <f>(I629/I612)*AJ78</f>
        <v>944644.08559440961</v>
      </c>
      <c r="J701" s="180">
        <f>(J630/J612)*AJ79</f>
        <v>0</v>
      </c>
      <c r="K701" s="180">
        <f>(K644/K612)*AJ75</f>
        <v>28952.982348507194</v>
      </c>
      <c r="L701" s="180">
        <f>(L647/L612)*AJ80</f>
        <v>13588.942871132129</v>
      </c>
      <c r="M701" s="180">
        <f t="shared" si="22"/>
        <v>2478342</v>
      </c>
      <c r="N701" s="198" t="s">
        <v>718</v>
      </c>
    </row>
    <row r="702" spans="1:14" ht="12.65" customHeight="1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2"/>
        <v>0</v>
      </c>
      <c r="N702" s="198" t="s">
        <v>720</v>
      </c>
    </row>
    <row r="703" spans="1:14" ht="12.65" customHeight="1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2"/>
        <v>0</v>
      </c>
      <c r="N703" s="198" t="s">
        <v>722</v>
      </c>
    </row>
    <row r="704" spans="1:14" ht="12.65" customHeight="1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2"/>
        <v>0</v>
      </c>
      <c r="N704" s="198" t="s">
        <v>724</v>
      </c>
    </row>
    <row r="705" spans="1:83" ht="12.65" customHeight="1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2"/>
        <v>0</v>
      </c>
      <c r="N705" s="198" t="s">
        <v>726</v>
      </c>
    </row>
    <row r="706" spans="1:83" ht="12.65" customHeight="1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2"/>
        <v>0</v>
      </c>
      <c r="N706" s="198" t="s">
        <v>728</v>
      </c>
    </row>
    <row r="707" spans="1:83" ht="12.65" customHeight="1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2"/>
        <v>0</v>
      </c>
      <c r="N707" s="198" t="s">
        <v>730</v>
      </c>
    </row>
    <row r="708" spans="1:83" ht="12.65" customHeight="1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2"/>
        <v>0</v>
      </c>
      <c r="N708" s="198" t="s">
        <v>732</v>
      </c>
    </row>
    <row r="709" spans="1:83" ht="12.65" customHeight="1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2"/>
        <v>0</v>
      </c>
      <c r="N709" s="198" t="s">
        <v>734</v>
      </c>
    </row>
    <row r="710" spans="1:83" ht="12.65" customHeight="1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2"/>
        <v>0</v>
      </c>
      <c r="N710" s="198" t="s">
        <v>735</v>
      </c>
    </row>
    <row r="711" spans="1:83" ht="12.65" customHeight="1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2"/>
        <v>0</v>
      </c>
      <c r="N711" s="198" t="s">
        <v>737</v>
      </c>
    </row>
    <row r="712" spans="1:83" ht="12.65" customHeight="1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2"/>
        <v>0</v>
      </c>
      <c r="N712" s="198" t="s">
        <v>739</v>
      </c>
    </row>
    <row r="713" spans="1:83" ht="12.65" customHeight="1">
      <c r="A713" s="196">
        <v>7490</v>
      </c>
      <c r="B713" s="198" t="s">
        <v>740</v>
      </c>
      <c r="C713" s="180">
        <f>AV71</f>
        <v>1963224.8</v>
      </c>
      <c r="D713" s="180">
        <f>(D615/D612)*AV76</f>
        <v>51087.748546195762</v>
      </c>
      <c r="E713" s="180">
        <f>(E623/E612)*SUM(C713:D713)</f>
        <v>1068974.1449982568</v>
      </c>
      <c r="F713" s="180">
        <f>(F624/F612)*AV64</f>
        <v>10092.460574172184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75699.497242368903</v>
      </c>
      <c r="L713" s="180">
        <f>(L647/L612)*AV80</f>
        <v>13341.170109582516</v>
      </c>
      <c r="M713" s="180">
        <f t="shared" si="22"/>
        <v>1219195</v>
      </c>
      <c r="N713" s="199" t="s">
        <v>741</v>
      </c>
    </row>
    <row r="715" spans="1:83" ht="12.65" customHeight="1">
      <c r="C715" s="180">
        <f>SUM(C614:C647)+SUM(C668:C713)</f>
        <v>75595234.00999999</v>
      </c>
      <c r="D715" s="180">
        <f>SUM(D616:D647)+SUM(D668:D713)</f>
        <v>6802416.5</v>
      </c>
      <c r="E715" s="180">
        <f>SUM(E624:E647)+SUM(E668:E713)</f>
        <v>26208834.491769861</v>
      </c>
      <c r="F715" s="180">
        <f>SUM(F625:F648)+SUM(F668:F713)</f>
        <v>468671.31350104773</v>
      </c>
      <c r="G715" s="180">
        <f>SUM(G626:G647)+SUM(G668:G713)</f>
        <v>1369962.4187207173</v>
      </c>
      <c r="H715" s="180">
        <f>SUM(H629:H647)+SUM(H668:H713)</f>
        <v>0</v>
      </c>
      <c r="I715" s="180">
        <f>SUM(I630:I647)+SUM(I668:I713)</f>
        <v>1813571.676148952</v>
      </c>
      <c r="J715" s="180" t="e">
        <f>SUM(J631:J647)+SUM(J668:J713)</f>
        <v>#REF!</v>
      </c>
      <c r="K715" s="180">
        <f>SUM(K668:K713)</f>
        <v>3165602.1486984752</v>
      </c>
      <c r="L715" s="180">
        <f>SUM(L668:L713)</f>
        <v>443580.46577042551</v>
      </c>
      <c r="M715" s="180" t="e">
        <f>SUM(M668:M713)</f>
        <v>#REF!</v>
      </c>
      <c r="N715" s="198" t="s">
        <v>742</v>
      </c>
    </row>
    <row r="716" spans="1:83" ht="12.65" customHeight="1">
      <c r="C716" s="180">
        <f>CE71</f>
        <v>75595234.010000005</v>
      </c>
      <c r="D716" s="180">
        <f>D615</f>
        <v>6802416.4999999991</v>
      </c>
      <c r="E716" s="180">
        <f>E623</f>
        <v>26208834.491769861</v>
      </c>
      <c r="F716" s="180">
        <f>F624</f>
        <v>468671.31350104767</v>
      </c>
      <c r="G716" s="180">
        <f>G625</f>
        <v>1369962.4187207173</v>
      </c>
      <c r="H716" s="180">
        <f>H628</f>
        <v>0</v>
      </c>
      <c r="I716" s="180">
        <f>I629</f>
        <v>1813571.6761489522</v>
      </c>
      <c r="J716" s="180">
        <f>J630</f>
        <v>392250.57124407968</v>
      </c>
      <c r="K716" s="180">
        <f>K644</f>
        <v>3165602.1486984747</v>
      </c>
      <c r="L716" s="180">
        <f>L647</f>
        <v>443580.46577042539</v>
      </c>
      <c r="M716" s="180">
        <f>C648</f>
        <v>37046445.229999997</v>
      </c>
      <c r="N716" s="198" t="s">
        <v>743</v>
      </c>
    </row>
    <row r="717" spans="1:83" ht="12.65" customHeight="1">
      <c r="O717" s="198"/>
    </row>
    <row r="718" spans="1:83" ht="12.65" customHeight="1">
      <c r="O718" s="198"/>
    </row>
    <row r="719" spans="1:83" ht="12.65" customHeight="1">
      <c r="O719" s="198"/>
    </row>
    <row r="720" spans="1:83" s="201" customFormat="1" ht="12.65" customHeight="1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>
      <c r="A722" s="202" t="str">
        <f>RIGHT(C83,3)&amp;"*"&amp;RIGHT(C82,4)&amp;"*"&amp;"A"</f>
        <v>212*2020*A</v>
      </c>
      <c r="B722" s="276">
        <f>ROUND(C165,0)</f>
        <v>1915916</v>
      </c>
      <c r="C722" s="276">
        <f>ROUND(C166,0)</f>
        <v>0</v>
      </c>
      <c r="D722" s="276">
        <f>ROUND(C167,0)</f>
        <v>0</v>
      </c>
      <c r="E722" s="276">
        <f>ROUND(C168,0)</f>
        <v>3114516</v>
      </c>
      <c r="F722" s="276">
        <f>ROUND(C169,0)</f>
        <v>0</v>
      </c>
      <c r="G722" s="276">
        <f>ROUND(C170,0)</f>
        <v>0</v>
      </c>
      <c r="H722" s="276">
        <f>ROUND(C171+C172,0)</f>
        <v>2672517</v>
      </c>
      <c r="I722" s="276">
        <f>ROUND(C175,0)</f>
        <v>131340</v>
      </c>
      <c r="J722" s="276">
        <f>ROUND(C176,0)</f>
        <v>120749</v>
      </c>
      <c r="K722" s="276">
        <f>ROUND(C179,0)</f>
        <v>855199</v>
      </c>
      <c r="L722" s="276">
        <f>ROUND(C180,0)</f>
        <v>0</v>
      </c>
      <c r="M722" s="276">
        <f>ROUND(C183,0)</f>
        <v>21386</v>
      </c>
      <c r="N722" s="276">
        <f>ROUND(C184,0)</f>
        <v>972393</v>
      </c>
      <c r="O722" s="276">
        <f>ROUND(C185,0)</f>
        <v>0</v>
      </c>
      <c r="P722" s="276">
        <f>ROUND(C188,0)</f>
        <v>0</v>
      </c>
      <c r="Q722" s="276">
        <f>ROUND(C189,0)</f>
        <v>3446095</v>
      </c>
      <c r="R722" s="276">
        <f>ROUND(B195,0)</f>
        <v>0</v>
      </c>
      <c r="S722" s="276">
        <f>ROUND(C195,0)</f>
        <v>0</v>
      </c>
      <c r="T722" s="276">
        <f>ROUND(D195,0)</f>
        <v>0</v>
      </c>
      <c r="U722" s="276">
        <f>ROUND(B196,0)</f>
        <v>0</v>
      </c>
      <c r="V722" s="276">
        <f>ROUND(C196,0)</f>
        <v>0</v>
      </c>
      <c r="W722" s="276">
        <f>ROUND(D196,0)</f>
        <v>0</v>
      </c>
      <c r="X722" s="276">
        <f>ROUND(B197,0)</f>
        <v>115195934</v>
      </c>
      <c r="Y722" s="276">
        <f>ROUND(C197,0)</f>
        <v>1426588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23233557</v>
      </c>
      <c r="AH722" s="276">
        <f>ROUND(C200,0)</f>
        <v>1505651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11721</v>
      </c>
      <c r="AN722" s="276">
        <f>ROUND(C202,0)</f>
        <v>0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0</v>
      </c>
      <c r="AW722" s="276">
        <f>ROUND(C209,0)</f>
        <v>0</v>
      </c>
      <c r="AX722" s="276">
        <f>ROUND(D209,0)</f>
        <v>0</v>
      </c>
      <c r="AY722" s="276">
        <f>ROUND(B210,0)</f>
        <v>8274228</v>
      </c>
      <c r="AZ722" s="276">
        <f>ROUND(C210,0)</f>
        <v>3264991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15368632</v>
      </c>
      <c r="BI722" s="276">
        <f>ROUND(C213,0)</f>
        <v>1990538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11721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58427805</v>
      </c>
      <c r="BU722" s="276">
        <f>ROUND(C224,0)</f>
        <v>77343249</v>
      </c>
      <c r="BV722" s="276">
        <f>ROUND(C225,0)</f>
        <v>2014164</v>
      </c>
      <c r="BW722" s="276">
        <f>ROUND(C226,0)</f>
        <v>5930229</v>
      </c>
      <c r="BX722" s="276">
        <f>ROUND(C227,0)</f>
        <v>0</v>
      </c>
      <c r="BY722" s="276">
        <f>ROUND(C228,0)</f>
        <v>63808452</v>
      </c>
      <c r="BZ722" s="276">
        <f>ROUND(C231,0)</f>
        <v>3858</v>
      </c>
      <c r="CA722" s="276">
        <f>ROUND(C233,0)</f>
        <v>1439020</v>
      </c>
      <c r="CB722" s="276">
        <f>ROUND(C234,0)</f>
        <v>7929631</v>
      </c>
      <c r="CC722" s="276">
        <f>ROUND(C238+C239,0)</f>
        <v>1825999</v>
      </c>
      <c r="CD722" s="276">
        <f>D221</f>
        <v>4071029.9800000004</v>
      </c>
      <c r="CE722" s="276"/>
    </row>
    <row r="723" spans="1:84" ht="12.65" customHeight="1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>
      <c r="A726" s="202" t="str">
        <f>RIGHT(C83,3)&amp;"*"&amp;RIGHT(C82,4)&amp;"*"&amp;"A"</f>
        <v>212*2020*A</v>
      </c>
      <c r="B726" s="276">
        <f>ROUND(C111,0)</f>
        <v>1518</v>
      </c>
      <c r="C726" s="276">
        <f>ROUND(C112,0)</f>
        <v>0</v>
      </c>
      <c r="D726" s="276">
        <f>ROUND(C113,0)</f>
        <v>0</v>
      </c>
      <c r="E726" s="276">
        <f>ROUND(C114,0)</f>
        <v>261</v>
      </c>
      <c r="F726" s="276">
        <f>ROUND(D111,0)</f>
        <v>5700</v>
      </c>
      <c r="G726" s="276">
        <f>ROUND(D112,0)</f>
        <v>0</v>
      </c>
      <c r="H726" s="276">
        <f>ROUND(D113,0)</f>
        <v>0</v>
      </c>
      <c r="I726" s="276">
        <f>ROUND(D114,0)</f>
        <v>362</v>
      </c>
      <c r="J726" s="276">
        <f>ROUND(C116,0)</f>
        <v>0</v>
      </c>
      <c r="K726" s="276">
        <f>ROUND(C117,0)</f>
        <v>48</v>
      </c>
      <c r="L726" s="276">
        <f>ROUND(C118,0)</f>
        <v>0</v>
      </c>
      <c r="M726" s="276">
        <f>ROUND(C119,0)</f>
        <v>0</v>
      </c>
      <c r="N726" s="276">
        <f>ROUND(C120,0)</f>
        <v>10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58</v>
      </c>
      <c r="W726" s="276">
        <f>ROUND(C129,0)</f>
        <v>10</v>
      </c>
      <c r="X726" s="276">
        <f>ROUND(B138,0)</f>
        <v>486</v>
      </c>
      <c r="Y726" s="276">
        <f>ROUND(B139,0)</f>
        <v>2135</v>
      </c>
      <c r="Z726" s="276">
        <f>ROUND(B140,0)</f>
        <v>10893</v>
      </c>
      <c r="AA726" s="276">
        <f>ROUND(B141,0)</f>
        <v>19869114</v>
      </c>
      <c r="AB726" s="276">
        <f>ROUND(B142,0)</f>
        <v>54026319</v>
      </c>
      <c r="AC726" s="276">
        <f>ROUND(C138,0)</f>
        <v>416</v>
      </c>
      <c r="AD726" s="276">
        <f>ROUND(C139,0)</f>
        <v>1971</v>
      </c>
      <c r="AE726" s="276">
        <f>ROUND(C140,0)</f>
        <v>14500</v>
      </c>
      <c r="AF726" s="276">
        <f>ROUND(C141,0)</f>
        <v>13943623</v>
      </c>
      <c r="AG726" s="276">
        <f>ROUND(C142,0)</f>
        <v>71920483</v>
      </c>
      <c r="AH726" s="276">
        <f>ROUND(D138,0)</f>
        <v>616</v>
      </c>
      <c r="AI726" s="276">
        <f>ROUND(D139,0)</f>
        <v>1594</v>
      </c>
      <c r="AJ726" s="276">
        <f>ROUND(D140,0)</f>
        <v>24502</v>
      </c>
      <c r="AK726" s="276">
        <f>ROUND(D141,0)</f>
        <v>19640452</v>
      </c>
      <c r="AL726" s="276">
        <f>ROUND(D142,0)</f>
        <v>121527648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>
      <c r="A730" s="202" t="str">
        <f>RIGHT(C83,3)&amp;"*"&amp;RIGHT(C82,4)&amp;"*"&amp;"A"</f>
        <v>212*2020*A</v>
      </c>
      <c r="B730" s="276">
        <f>ROUND(C250,0)</f>
        <v>17366676</v>
      </c>
      <c r="C730" s="276">
        <f>ROUND(C251,0)</f>
        <v>0</v>
      </c>
      <c r="D730" s="276">
        <f>ROUND(C252,0)</f>
        <v>9534163</v>
      </c>
      <c r="E730" s="276">
        <f>ROUND(C253,0)</f>
        <v>1861284</v>
      </c>
      <c r="F730" s="276">
        <f>ROUND(C254,0)</f>
        <v>0</v>
      </c>
      <c r="G730" s="276">
        <f>ROUND(C255,0)</f>
        <v>0</v>
      </c>
      <c r="H730" s="276">
        <f>ROUND(C256,0)</f>
        <v>0</v>
      </c>
      <c r="I730" s="276">
        <f>ROUND(C257,0)</f>
        <v>1429380</v>
      </c>
      <c r="J730" s="276">
        <f>ROUND(C258,0)</f>
        <v>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0</v>
      </c>
      <c r="P730" s="276">
        <f>ROUND(C268,0)</f>
        <v>0</v>
      </c>
      <c r="Q730" s="276">
        <f>ROUND(C269,0)</f>
        <v>116622521</v>
      </c>
      <c r="R730" s="276">
        <f>ROUND(C270,0)</f>
        <v>0</v>
      </c>
      <c r="S730" s="276">
        <f>ROUND(C271,0)</f>
        <v>0</v>
      </c>
      <c r="T730" s="276">
        <f>ROUND(C272,0)</f>
        <v>24739208</v>
      </c>
      <c r="U730" s="276">
        <f>ROUND(C273,0)</f>
        <v>11721</v>
      </c>
      <c r="V730" s="276">
        <f>ROUND(C274,0)</f>
        <v>0</v>
      </c>
      <c r="W730" s="276">
        <f>ROUND(C275,0)</f>
        <v>0</v>
      </c>
      <c r="X730" s="276">
        <f>ROUND(C276,0)</f>
        <v>28910110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935</v>
      </c>
      <c r="AI730" s="276">
        <f>ROUND(C306,0)</f>
        <v>0</v>
      </c>
      <c r="AJ730" s="276">
        <f>ROUND(C307,0)</f>
        <v>0</v>
      </c>
      <c r="AK730" s="276">
        <f>ROUND(C308,0)</f>
        <v>0</v>
      </c>
      <c r="AL730" s="276">
        <f>ROUND(C309,0)</f>
        <v>200000</v>
      </c>
      <c r="AM730" s="276">
        <f>ROUND(C310,0)</f>
        <v>0</v>
      </c>
      <c r="AN730" s="276">
        <f>ROUND(C311,0)</f>
        <v>0</v>
      </c>
      <c r="AO730" s="276">
        <f>ROUND(C312,0)</f>
        <v>3199648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135531692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359.29</v>
      </c>
      <c r="BJ730" s="276">
        <f>ROUND(C359,0)</f>
        <v>53453189</v>
      </c>
      <c r="BK730" s="276">
        <f>ROUND(C360,0)</f>
        <v>247474450</v>
      </c>
      <c r="BL730" s="276">
        <f>ROUND(C364,0)</f>
        <v>209349899</v>
      </c>
      <c r="BM730" s="276">
        <f>ROUND(C365,0)</f>
        <v>9368652</v>
      </c>
      <c r="BN730" s="276">
        <f>ROUND(C366,0)</f>
        <v>0</v>
      </c>
      <c r="BO730" s="276">
        <f>ROUND(C370,0)</f>
        <v>2506548</v>
      </c>
      <c r="BP730" s="276">
        <f>ROUND(C371,0)</f>
        <v>0</v>
      </c>
      <c r="BQ730" s="276">
        <f>ROUND(C378,0)</f>
        <v>35086166</v>
      </c>
      <c r="BR730" s="276">
        <f>ROUND(C379,0)</f>
        <v>7871371</v>
      </c>
      <c r="BS730" s="276">
        <f>ROUND(C380,0)</f>
        <v>2367869</v>
      </c>
      <c r="BT730" s="276">
        <f>ROUND(C381,0)</f>
        <v>5305707</v>
      </c>
      <c r="BU730" s="276">
        <f>ROUND(C382,0)</f>
        <v>651844</v>
      </c>
      <c r="BV730" s="276">
        <f>ROUND(C383,0)</f>
        <v>13425890</v>
      </c>
      <c r="BW730" s="276">
        <f>ROUND(C384,0)</f>
        <v>6458526</v>
      </c>
      <c r="BX730" s="276">
        <f>ROUND(C385,0)</f>
        <v>252852</v>
      </c>
      <c r="BY730" s="276">
        <f>ROUND(C386,0)</f>
        <v>872696</v>
      </c>
      <c r="BZ730" s="276">
        <f>ROUND(C387,0)</f>
        <v>994319</v>
      </c>
      <c r="CA730" s="276">
        <f>ROUND(C388,0)</f>
        <v>3446095</v>
      </c>
      <c r="CB730" s="276">
        <f>C363</f>
        <v>4071029.9799999995</v>
      </c>
      <c r="CC730" s="276">
        <f>ROUND(C389,0)</f>
        <v>1368445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5" customHeight="1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>
      <c r="A734" s="202" t="str">
        <f>RIGHT($C$83,3)&amp;"*"&amp;RIGHT($C$82,4)&amp;"*"&amp;C$55&amp;"*"&amp;"A"</f>
        <v>212*2020*6010*A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3660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220670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>
      <c r="A735" s="209" t="str">
        <f>RIGHT($C$83,3)&amp;"*"&amp;RIGHT($C$82,4)&amp;"*"&amp;D$55&amp;"*"&amp;"A"</f>
        <v>212*2020*6030*A</v>
      </c>
      <c r="B735" s="276">
        <f>ROUND(D59,0)</f>
        <v>4163</v>
      </c>
      <c r="C735" s="278">
        <f>ROUND(D60,2)</f>
        <v>37.29</v>
      </c>
      <c r="D735" s="276">
        <f>ROUND(D61,0)</f>
        <v>3454595</v>
      </c>
      <c r="E735" s="276">
        <f>ROUND(D62,0)</f>
        <v>682626</v>
      </c>
      <c r="F735" s="276">
        <f>ROUND(D63,0)</f>
        <v>37445</v>
      </c>
      <c r="G735" s="276">
        <f>ROUND(D64,0)</f>
        <v>326899</v>
      </c>
      <c r="H735" s="276">
        <f>ROUND(D65,0)</f>
        <v>150172</v>
      </c>
      <c r="I735" s="276">
        <f>ROUND(D66,0)</f>
        <v>69995</v>
      </c>
      <c r="J735" s="276">
        <f>ROUND(D67,0)</f>
        <v>1224468</v>
      </c>
      <c r="K735" s="276">
        <f>ROUND(D68,0)</f>
        <v>65109</v>
      </c>
      <c r="L735" s="276">
        <f>ROUND(D69,0)</f>
        <v>12903</v>
      </c>
      <c r="M735" s="276">
        <f>ROUND(D70,0)</f>
        <v>6486</v>
      </c>
      <c r="N735" s="276">
        <f>ROUND(D75,0)</f>
        <v>14449202</v>
      </c>
      <c r="O735" s="276">
        <f>ROUND(D73,0)</f>
        <v>12360844</v>
      </c>
      <c r="P735" s="276">
        <f>IF(D76&gt;0,ROUND(D76,0),0)</f>
        <v>31466</v>
      </c>
      <c r="Q735" s="276">
        <f>IF(D77&gt;0,ROUND(D77,0),0)</f>
        <v>15744</v>
      </c>
      <c r="R735" s="276">
        <f>IF(D78&gt;0,ROUND(D78,0),0)</f>
        <v>2126</v>
      </c>
      <c r="S735" s="276">
        <f>IF(D79&gt;0,ROUND(D79,0),0)</f>
        <v>80892</v>
      </c>
      <c r="T735" s="278">
        <f>IF(D80&gt;0,ROUND(D80,2),0)</f>
        <v>19.43</v>
      </c>
      <c r="U735" s="276"/>
      <c r="V735" s="277"/>
      <c r="W735" s="276"/>
      <c r="X735" s="276"/>
      <c r="Y735" s="276">
        <f t="shared" ref="Y735:Y779" si="23">IF(M669&lt;&gt;0,ROUND(M669,0),0)</f>
        <v>7615494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>
      <c r="A736" s="209" t="str">
        <f>RIGHT($C$83,3)&amp;"*"&amp;RIGHT($C$82,4)&amp;"*"&amp;E$55&amp;"*"&amp;"A"</f>
        <v>212*2020*6070*A</v>
      </c>
      <c r="B736" s="276">
        <f>ROUND(E59,0)</f>
        <v>984</v>
      </c>
      <c r="C736" s="278">
        <f>ROUND(E60,2)</f>
        <v>6.62</v>
      </c>
      <c r="D736" s="276">
        <f>ROUND(E61,0)</f>
        <v>612839</v>
      </c>
      <c r="E736" s="276">
        <f>ROUND(E62,0)</f>
        <v>109646</v>
      </c>
      <c r="F736" s="276">
        <f>ROUND(E63,0)</f>
        <v>0</v>
      </c>
      <c r="G736" s="276">
        <f>ROUND(E64,0)</f>
        <v>209274</v>
      </c>
      <c r="H736" s="276">
        <f>ROUND(E65,0)</f>
        <v>229</v>
      </c>
      <c r="I736" s="276">
        <f>ROUND(E66,0)</f>
        <v>2479</v>
      </c>
      <c r="J736" s="276">
        <f>ROUND(E67,0)</f>
        <v>82021</v>
      </c>
      <c r="K736" s="276">
        <f>ROUND(E68,0)</f>
        <v>35073</v>
      </c>
      <c r="L736" s="276">
        <f>ROUND(E69,0)</f>
        <v>20000</v>
      </c>
      <c r="M736" s="276">
        <f>ROUND(E70,0)</f>
        <v>50168</v>
      </c>
      <c r="N736" s="276">
        <f>ROUND(E75,0)</f>
        <v>2151473</v>
      </c>
      <c r="O736" s="276">
        <f>ROUND(E73,0)</f>
        <v>1917539</v>
      </c>
      <c r="P736" s="276">
        <f>IF(E76&gt;0,ROUND(E76,0),0)</f>
        <v>0</v>
      </c>
      <c r="Q736" s="276">
        <f>IF(E77&gt;0,ROUND(E77,0),0)</f>
        <v>0</v>
      </c>
      <c r="R736" s="276">
        <f>IF(E78&gt;0,ROUND(E78,0),0)</f>
        <v>51</v>
      </c>
      <c r="S736" s="276">
        <f>IF(E79&gt;0,ROUND(E79,0),0)</f>
        <v>0</v>
      </c>
      <c r="T736" s="278">
        <f>IF(E80&gt;0,ROUND(E80,2),0)</f>
        <v>3.25</v>
      </c>
      <c r="U736" s="276"/>
      <c r="V736" s="277"/>
      <c r="W736" s="276"/>
      <c r="X736" s="276"/>
      <c r="Y736" s="276">
        <f t="shared" si="23"/>
        <v>607372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>
      <c r="A737" s="209" t="str">
        <f>RIGHT($C$83,3)&amp;"*"&amp;RIGHT($C$82,4)&amp;"*"&amp;F$55&amp;"*"&amp;"A"</f>
        <v>212*2020*6100*A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3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>
      <c r="A738" s="209" t="str">
        <f>RIGHT($C$83,3)&amp;"*"&amp;RIGHT($C$82,4)&amp;"*"&amp;G$55&amp;"*"&amp;"A"</f>
        <v>212*2020*6120*A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3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>
      <c r="A739" s="209" t="str">
        <f>RIGHT($C$83,3)&amp;"*"&amp;RIGHT($C$82,4)&amp;"*"&amp;H$55&amp;"*"&amp;"A"</f>
        <v>212*2020*6140*A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3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>
      <c r="A740" s="209" t="str">
        <f>RIGHT($C$83,3)&amp;"*"&amp;RIGHT($C$82,4)&amp;"*"&amp;I$55&amp;"*"&amp;"A"</f>
        <v>212*2020*6150*A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3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>
      <c r="A741" s="209" t="str">
        <f>RIGHT($C$83,3)&amp;"*"&amp;RIGHT($C$82,4)&amp;"*"&amp;J$55&amp;"*"&amp;"A"</f>
        <v>212*2020*6170*A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3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>
      <c r="A742" s="209" t="str">
        <f>RIGHT($C$83,3)&amp;"*"&amp;RIGHT($C$82,4)&amp;"*"&amp;K$55&amp;"*"&amp;"A"</f>
        <v>212*2020*6200*A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3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>
      <c r="A743" s="209" t="str">
        <f>RIGHT($C$83,3)&amp;"*"&amp;RIGHT($C$82,4)&amp;"*"&amp;L$55&amp;"*"&amp;"A"</f>
        <v>212*2020*6210*A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3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>
      <c r="A744" s="209" t="str">
        <f>RIGHT($C$83,3)&amp;"*"&amp;RIGHT($C$82,4)&amp;"*"&amp;M$55&amp;"*"&amp;"A"</f>
        <v>212*2020*6330*A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3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>
      <c r="A745" s="209" t="str">
        <f>RIGHT($C$83,3)&amp;"*"&amp;RIGHT($C$82,4)&amp;"*"&amp;N$55&amp;"*"&amp;"A"</f>
        <v>212*2020*6400*A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3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>
      <c r="A746" s="209" t="str">
        <f>RIGHT($C$83,3)&amp;"*"&amp;RIGHT($C$82,4)&amp;"*"&amp;O$55&amp;"*"&amp;"A"</f>
        <v>212*2020*7010*A</v>
      </c>
      <c r="B746" s="276">
        <f>ROUND(O59,0)</f>
        <v>498</v>
      </c>
      <c r="C746" s="278">
        <f>ROUND(O60,2)</f>
        <v>23.01</v>
      </c>
      <c r="D746" s="276">
        <f>ROUND(O61,0)</f>
        <v>2615153</v>
      </c>
      <c r="E746" s="276">
        <f>ROUND(O62,0)</f>
        <v>483923</v>
      </c>
      <c r="F746" s="276">
        <f>ROUND(O63,0)</f>
        <v>0</v>
      </c>
      <c r="G746" s="276">
        <f>ROUND(O64,0)</f>
        <v>168140</v>
      </c>
      <c r="H746" s="276">
        <f>ROUND(O65,0)</f>
        <v>79608</v>
      </c>
      <c r="I746" s="276">
        <f>ROUND(O66,0)</f>
        <v>52172</v>
      </c>
      <c r="J746" s="276">
        <f>ROUND(O67,0)</f>
        <v>735503</v>
      </c>
      <c r="K746" s="276">
        <f>ROUND(O68,0)</f>
        <v>44</v>
      </c>
      <c r="L746" s="276">
        <f>ROUND(O69,0)</f>
        <v>24880</v>
      </c>
      <c r="M746" s="276">
        <f>ROUND(O70,0)</f>
        <v>1065</v>
      </c>
      <c r="N746" s="276">
        <f>ROUND(O75,0)</f>
        <v>4680371</v>
      </c>
      <c r="O746" s="276">
        <f>ROUND(O73,0)</f>
        <v>4204451</v>
      </c>
      <c r="P746" s="276">
        <f>IF(O76&gt;0,ROUND(O76,0),0)</f>
        <v>16256</v>
      </c>
      <c r="Q746" s="276">
        <f>IF(O77&gt;0,ROUND(O77,0),0)</f>
        <v>2628</v>
      </c>
      <c r="R746" s="276">
        <f>IF(O78&gt;0,ROUND(O78,0),0)</f>
        <v>2396</v>
      </c>
      <c r="S746" s="276">
        <f>IF(O79&gt;0,ROUND(O79,0),0)</f>
        <v>26301</v>
      </c>
      <c r="T746" s="278">
        <f>IF(O80&gt;0,ROUND(O80,2),0)</f>
        <v>14.13</v>
      </c>
      <c r="U746" s="276"/>
      <c r="V746" s="277"/>
      <c r="W746" s="276"/>
      <c r="X746" s="276"/>
      <c r="Y746" s="276">
        <f t="shared" si="23"/>
        <v>4257083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>
      <c r="A747" s="209" t="str">
        <f>RIGHT($C$83,3)&amp;"*"&amp;RIGHT($C$82,4)&amp;"*"&amp;P$55&amp;"*"&amp;"A"</f>
        <v>212*2020*7020*A</v>
      </c>
      <c r="B747" s="276">
        <f>ROUND(P59,0)</f>
        <v>188455</v>
      </c>
      <c r="C747" s="278">
        <f>ROUND(P60,2)</f>
        <v>12.25</v>
      </c>
      <c r="D747" s="276">
        <f>ROUND(P61,0)</f>
        <v>1192784</v>
      </c>
      <c r="E747" s="276">
        <f>ROUND(P62,0)</f>
        <v>269055</v>
      </c>
      <c r="F747" s="276">
        <f>ROUND(P63,0)</f>
        <v>0</v>
      </c>
      <c r="G747" s="276">
        <f>ROUND(P64,0)</f>
        <v>1678676</v>
      </c>
      <c r="H747" s="276">
        <f>ROUND(P65,0)</f>
        <v>28221</v>
      </c>
      <c r="I747" s="276">
        <f>ROUND(P66,0)</f>
        <v>352653</v>
      </c>
      <c r="J747" s="276">
        <f>ROUND(P67,0)</f>
        <v>640304</v>
      </c>
      <c r="K747" s="276">
        <f>ROUND(P68,0)</f>
        <v>18726</v>
      </c>
      <c r="L747" s="276">
        <f>ROUND(P69,0)</f>
        <v>1122</v>
      </c>
      <c r="M747" s="276">
        <f>ROUND(P70,0)</f>
        <v>0</v>
      </c>
      <c r="N747" s="276">
        <f>ROUND(P75,0)</f>
        <v>41774454</v>
      </c>
      <c r="O747" s="276">
        <f>ROUND(P73,0)</f>
        <v>7099995</v>
      </c>
      <c r="P747" s="276">
        <f>IF(P76&gt;0,ROUND(P76,0),0)</f>
        <v>5653</v>
      </c>
      <c r="Q747" s="276">
        <f>IF(P77&gt;0,ROUND(P77,0),0)</f>
        <v>0</v>
      </c>
      <c r="R747" s="276">
        <f>IF(P78&gt;0,ROUND(P78,0),0)</f>
        <v>2197</v>
      </c>
      <c r="S747" s="276" t="e">
        <f>IF(#REF!&gt;0,ROUND(#REF!,0),0)</f>
        <v>#REF!</v>
      </c>
      <c r="T747" s="278">
        <f>IF(P80&gt;0,ROUND(P80,2),0)</f>
        <v>3.35</v>
      </c>
      <c r="U747" s="276"/>
      <c r="V747" s="277"/>
      <c r="W747" s="276"/>
      <c r="X747" s="276"/>
      <c r="Y747" s="276" t="e">
        <f t="shared" si="23"/>
        <v>#REF!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>
      <c r="A748" s="209" t="str">
        <f>RIGHT($C$83,3)&amp;"*"&amp;RIGHT($C$82,4)&amp;"*"&amp;Q$55&amp;"*"&amp;"A"</f>
        <v>212*2020*7030*A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3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>
      <c r="A749" s="209" t="str">
        <f>RIGHT($C$83,3)&amp;"*"&amp;RIGHT($C$82,4)&amp;"*"&amp;R$55&amp;"*"&amp;"A"</f>
        <v>212*2020*7040*A</v>
      </c>
      <c r="B749" s="276">
        <f>ROUND(R59,0)</f>
        <v>103125</v>
      </c>
      <c r="C749" s="278">
        <f>ROUND(R60,2)</f>
        <v>4.08</v>
      </c>
      <c r="D749" s="276">
        <f>ROUND(R61,0)</f>
        <v>558039</v>
      </c>
      <c r="E749" s="276">
        <f>ROUND(R62,0)</f>
        <v>99484</v>
      </c>
      <c r="F749" s="276">
        <f>ROUND(R63,0)</f>
        <v>0</v>
      </c>
      <c r="G749" s="276">
        <f>ROUND(R64,0)</f>
        <v>83231</v>
      </c>
      <c r="H749" s="276">
        <f>ROUND(R65,0)</f>
        <v>27184</v>
      </c>
      <c r="I749" s="276">
        <f>ROUND(R66,0)</f>
        <v>0</v>
      </c>
      <c r="J749" s="276">
        <f>ROUND(R67,0)</f>
        <v>112728</v>
      </c>
      <c r="K749" s="276">
        <f>ROUND(R68,0)</f>
        <v>0</v>
      </c>
      <c r="L749" s="276">
        <f>ROUND(R69,0)</f>
        <v>4142</v>
      </c>
      <c r="M749" s="276">
        <f>ROUND(R70,0)</f>
        <v>0</v>
      </c>
      <c r="N749" s="276">
        <f>ROUND(R75,0)</f>
        <v>5940070</v>
      </c>
      <c r="O749" s="276">
        <f>ROUND(R73,0)</f>
        <v>920477</v>
      </c>
      <c r="P749" s="276">
        <f>IF(R76&gt;0,ROUND(R76,0),0)</f>
        <v>5581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3.44</v>
      </c>
      <c r="U749" s="276"/>
      <c r="V749" s="277"/>
      <c r="W749" s="276"/>
      <c r="X749" s="276"/>
      <c r="Y749" s="276">
        <f t="shared" si="23"/>
        <v>1065005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>
      <c r="A750" s="209" t="str">
        <f>RIGHT($C$83,3)&amp;"*"&amp;RIGHT($C$82,4)&amp;"*"&amp;S$55&amp;"*"&amp;"A"</f>
        <v>212*2020*7050*A</v>
      </c>
      <c r="B750" s="276"/>
      <c r="C750" s="278">
        <f>ROUND(S60,2)</f>
        <v>5.53</v>
      </c>
      <c r="D750" s="276">
        <f>ROUND(S61,0)</f>
        <v>373001</v>
      </c>
      <c r="E750" s="276">
        <f>ROUND(S62,0)</f>
        <v>100704</v>
      </c>
      <c r="F750" s="276">
        <f>ROUND(S63,0)</f>
        <v>0</v>
      </c>
      <c r="G750" s="276">
        <f>ROUND(S64,0)</f>
        <v>149501</v>
      </c>
      <c r="H750" s="276">
        <f>ROUND(S65,0)</f>
        <v>12077</v>
      </c>
      <c r="I750" s="276">
        <f>ROUND(S66,0)</f>
        <v>19272</v>
      </c>
      <c r="J750" s="276">
        <f>ROUND(S67,0)</f>
        <v>163651</v>
      </c>
      <c r="K750" s="276">
        <f>ROUND(S68,0)</f>
        <v>0</v>
      </c>
      <c r="L750" s="276">
        <f>ROUND(S69,0)</f>
        <v>3206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2468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3"/>
        <v>672745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>
      <c r="A751" s="209" t="str">
        <f>RIGHT($C$83,3)&amp;"*"&amp;RIGHT($C$82,4)&amp;"*"&amp;T$55&amp;"*"&amp;"A"</f>
        <v>212*2020*7060*A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3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>
      <c r="A752" s="209" t="str">
        <f>RIGHT($C$83,3)&amp;"*"&amp;RIGHT($C$82,4)&amp;"*"&amp;U$55&amp;"*"&amp;"A"</f>
        <v>212*2020*7070*A</v>
      </c>
      <c r="B752" s="276">
        <f>ROUND(U59,0)</f>
        <v>0</v>
      </c>
      <c r="C752" s="278">
        <f>ROUND(U60,2)</f>
        <v>18.16</v>
      </c>
      <c r="D752" s="276">
        <f>ROUND(U61,0)</f>
        <v>1303465</v>
      </c>
      <c r="E752" s="276">
        <f>ROUND(U62,0)</f>
        <v>389245</v>
      </c>
      <c r="F752" s="276">
        <f>ROUND(U63,0)</f>
        <v>0</v>
      </c>
      <c r="G752" s="276">
        <f>ROUND(U64,0)</f>
        <v>649753</v>
      </c>
      <c r="H752" s="276">
        <f>ROUND(U65,0)</f>
        <v>16681</v>
      </c>
      <c r="I752" s="276">
        <f>ROUND(U66,0)</f>
        <v>340347</v>
      </c>
      <c r="J752" s="276">
        <f>ROUND(U67,0)</f>
        <v>90129</v>
      </c>
      <c r="K752" s="276">
        <f>ROUND(U68,0)</f>
        <v>0</v>
      </c>
      <c r="L752" s="276">
        <f>ROUND(U69,0)</f>
        <v>20071</v>
      </c>
      <c r="M752" s="276">
        <f>ROUND(U70,0)</f>
        <v>2145</v>
      </c>
      <c r="N752" s="276">
        <f>ROUND(U75,0)</f>
        <v>29283513</v>
      </c>
      <c r="O752" s="276">
        <f>ROUND(U73,0)</f>
        <v>4704297</v>
      </c>
      <c r="P752" s="276">
        <f>IF(U76&gt;0,ROUND(U76,0),0)</f>
        <v>3319</v>
      </c>
      <c r="Q752" s="276">
        <f>IF(U77&gt;0,ROUND(U77,0),0)</f>
        <v>0</v>
      </c>
      <c r="R752" s="276">
        <f>IF(U78&gt;0,ROUND(U78,0),0)</f>
        <v>0</v>
      </c>
      <c r="S752" s="276">
        <f>IF(P79&gt;0,ROUND(P79,0),0)</f>
        <v>39608</v>
      </c>
      <c r="T752" s="278">
        <f>IF(U80&gt;0,ROUND(U80,2),0)</f>
        <v>0.01</v>
      </c>
      <c r="U752" s="276"/>
      <c r="V752" s="277"/>
      <c r="W752" s="276"/>
      <c r="X752" s="276"/>
      <c r="Y752" s="276">
        <f t="shared" si="23"/>
        <v>2218907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>
      <c r="A753" s="209" t="str">
        <f>RIGHT($C$83,3)&amp;"*"&amp;RIGHT($C$82,4)&amp;"*"&amp;V$55&amp;"*"&amp;"A"</f>
        <v>212*2020*7110*A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9185</v>
      </c>
      <c r="N753" s="276">
        <f>ROUND(V75,0)</f>
        <v>2679660</v>
      </c>
      <c r="O753" s="276">
        <f>ROUND(V73,0)</f>
        <v>271788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3"/>
        <v>23523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>
      <c r="A754" s="209" t="str">
        <f>RIGHT($C$83,3)&amp;"*"&amp;RIGHT($C$82,4)&amp;"*"&amp;W$55&amp;"*"&amp;"A"</f>
        <v>212*2020*7120*A</v>
      </c>
      <c r="B754" s="276">
        <f>ROUND(W59,0)</f>
        <v>0</v>
      </c>
      <c r="C754" s="278">
        <f>ROUND(W60,2)</f>
        <v>2.56</v>
      </c>
      <c r="D754" s="276">
        <f>ROUND(W61,0)</f>
        <v>298452</v>
      </c>
      <c r="E754" s="276">
        <f>ROUND(W62,0)</f>
        <v>63454</v>
      </c>
      <c r="F754" s="276">
        <f>ROUND(W63,0)</f>
        <v>0</v>
      </c>
      <c r="G754" s="276">
        <f>ROUND(W64,0)</f>
        <v>58193</v>
      </c>
      <c r="H754" s="276">
        <f>ROUND(W65,0)</f>
        <v>3474</v>
      </c>
      <c r="I754" s="276">
        <f>ROUND(W66,0)</f>
        <v>6836</v>
      </c>
      <c r="J754" s="276">
        <f>ROUND(W67,0)</f>
        <v>10558</v>
      </c>
      <c r="K754" s="276">
        <f>ROUND(W68,0)</f>
        <v>0</v>
      </c>
      <c r="L754" s="276">
        <f>ROUND(W69,0)</f>
        <v>120</v>
      </c>
      <c r="M754" s="276">
        <f>ROUND(W70,0)</f>
        <v>0</v>
      </c>
      <c r="N754" s="276">
        <f>ROUND(W75,0)</f>
        <v>11317452</v>
      </c>
      <c r="O754" s="276">
        <f>ROUND(W73,0)</f>
        <v>971156</v>
      </c>
      <c r="P754" s="276">
        <f>IF(W76&gt;0,ROUND(W76,0),0)</f>
        <v>693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6531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3"/>
        <v>431823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>
      <c r="A755" s="209" t="str">
        <f>RIGHT($C$83,3)&amp;"*"&amp;RIGHT($C$82,4)&amp;"*"&amp;X$55&amp;"*"&amp;"A"</f>
        <v>212*2020*7130*A</v>
      </c>
      <c r="B755" s="276">
        <f>ROUND(X59,0)</f>
        <v>0</v>
      </c>
      <c r="C755" s="278">
        <f>ROUND(X60,2)</f>
        <v>6.31</v>
      </c>
      <c r="D755" s="276">
        <f>ROUND(X61,0)</f>
        <v>617185</v>
      </c>
      <c r="E755" s="276">
        <f>ROUND(X62,0)</f>
        <v>141503</v>
      </c>
      <c r="F755" s="276">
        <f>ROUND(X63,0)</f>
        <v>0</v>
      </c>
      <c r="G755" s="276">
        <f>ROUND(X64,0)</f>
        <v>144477</v>
      </c>
      <c r="H755" s="276">
        <f>ROUND(X65,0)</f>
        <v>4824</v>
      </c>
      <c r="I755" s="276">
        <f>ROUND(X66,0)</f>
        <v>12976</v>
      </c>
      <c r="J755" s="276">
        <f>ROUND(X67,0)</f>
        <v>301573</v>
      </c>
      <c r="K755" s="276">
        <f>ROUND(X68,0)</f>
        <v>0</v>
      </c>
      <c r="L755" s="276">
        <f>ROUND(X69,0)</f>
        <v>502</v>
      </c>
      <c r="M755" s="276">
        <f>ROUND(X70,0)</f>
        <v>0</v>
      </c>
      <c r="N755" s="276">
        <f>ROUND(X75,0)</f>
        <v>43623435</v>
      </c>
      <c r="O755" s="276">
        <f>ROUND(X73,0)</f>
        <v>4785834</v>
      </c>
      <c r="P755" s="276">
        <f>IF(X76&gt;0,ROUND(X76,0),0)</f>
        <v>958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12281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3"/>
        <v>1229577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>
      <c r="A756" s="209" t="str">
        <f>RIGHT($C$83,3)&amp;"*"&amp;RIGHT($C$82,4)&amp;"*"&amp;Y$55&amp;"*"&amp;"A"</f>
        <v>212*2020*7140*A</v>
      </c>
      <c r="B756" s="276">
        <f>ROUND(Y59,0)</f>
        <v>0</v>
      </c>
      <c r="C756" s="278">
        <f>ROUND(Y60,2)</f>
        <v>16.309999999999999</v>
      </c>
      <c r="D756" s="276">
        <f>ROUND(Y61,0)</f>
        <v>1724442</v>
      </c>
      <c r="E756" s="276">
        <f>ROUND(Y62,0)</f>
        <v>393526</v>
      </c>
      <c r="F756" s="276">
        <f>ROUND(Y63,0)</f>
        <v>0</v>
      </c>
      <c r="G756" s="276">
        <f>ROUND(Y64,0)</f>
        <v>125755</v>
      </c>
      <c r="H756" s="276">
        <f>ROUND(Y65,0)</f>
        <v>27562</v>
      </c>
      <c r="I756" s="276">
        <f>ROUND(Y66,0)</f>
        <v>38229</v>
      </c>
      <c r="J756" s="276">
        <f>ROUND(Y67,0)</f>
        <v>211207</v>
      </c>
      <c r="K756" s="276">
        <f>ROUND(Y68,0)</f>
        <v>0</v>
      </c>
      <c r="L756" s="276">
        <f>ROUND(Y69,0)</f>
        <v>144</v>
      </c>
      <c r="M756" s="276">
        <f>ROUND(Y70,0)</f>
        <v>0</v>
      </c>
      <c r="N756" s="276">
        <f>ROUND(Y75,0)</f>
        <v>21604769</v>
      </c>
      <c r="O756" s="276">
        <f>ROUND(Y73,0)</f>
        <v>891645</v>
      </c>
      <c r="P756" s="276">
        <f>IF(Y76&gt;0,ROUND(Y76,0),0)</f>
        <v>7620</v>
      </c>
      <c r="Q756" s="276">
        <f>IF(Y77&gt;0,ROUND(Y77,0),0)</f>
        <v>0</v>
      </c>
      <c r="R756" s="276">
        <f>IF(Y78&gt;0,ROUND(Y78,0),0)</f>
        <v>1147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3"/>
        <v>2380083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>
      <c r="A757" s="209" t="str">
        <f>RIGHT($C$83,3)&amp;"*"&amp;RIGHT($C$82,4)&amp;"*"&amp;Z$55&amp;"*"&amp;"A"</f>
        <v>212*2020*7150*A</v>
      </c>
      <c r="B757" s="276">
        <f>ROUND(Z59,0)</f>
        <v>0</v>
      </c>
      <c r="C757" s="278">
        <f>ROUND(Z60,2)</f>
        <v>0.54</v>
      </c>
      <c r="D757" s="276">
        <f>ROUND(Z61,0)</f>
        <v>28023</v>
      </c>
      <c r="E757" s="276">
        <f>ROUND(Z62,0)</f>
        <v>10706</v>
      </c>
      <c r="F757" s="276">
        <f>ROUND(Z63,0)</f>
        <v>0</v>
      </c>
      <c r="G757" s="276">
        <f>ROUND(Z64,0)</f>
        <v>273</v>
      </c>
      <c r="H757" s="276">
        <f>ROUND(Z65,0)</f>
        <v>0</v>
      </c>
      <c r="I757" s="276">
        <f>ROUND(Z66,0)</f>
        <v>1066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534750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3"/>
        <v>26955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>
      <c r="A758" s="209" t="str">
        <f>RIGHT($C$83,3)&amp;"*"&amp;RIGHT($C$82,4)&amp;"*"&amp;AA$55&amp;"*"&amp;"A"</f>
        <v>212*2020*7160*A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3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>
      <c r="A759" s="209" t="str">
        <f>RIGHT($C$83,3)&amp;"*"&amp;RIGHT($C$82,4)&amp;"*"&amp;AB$55&amp;"*"&amp;"A"</f>
        <v>212*2020*7170*A</v>
      </c>
      <c r="B759" s="276"/>
      <c r="C759" s="278">
        <f>ROUND(AB60,2)</f>
        <v>8.65</v>
      </c>
      <c r="D759" s="276">
        <f>ROUND(AB61,0)</f>
        <v>1160213</v>
      </c>
      <c r="E759" s="276">
        <f>ROUND(AB62,0)</f>
        <v>221300</v>
      </c>
      <c r="F759" s="276">
        <f>ROUND(AB63,0)</f>
        <v>0</v>
      </c>
      <c r="G759" s="276">
        <f>ROUND(AB64,0)</f>
        <v>613914</v>
      </c>
      <c r="H759" s="276">
        <f>ROUND(AB65,0)</f>
        <v>8136</v>
      </c>
      <c r="I759" s="276">
        <f>ROUND(AB66,0)</f>
        <v>53690</v>
      </c>
      <c r="J759" s="276">
        <f>ROUND(AB67,0)</f>
        <v>87019</v>
      </c>
      <c r="K759" s="276">
        <f>ROUND(AB68,0)</f>
        <v>0</v>
      </c>
      <c r="L759" s="276">
        <f>ROUND(AB69,0)</f>
        <v>924</v>
      </c>
      <c r="M759" s="276">
        <f>ROUND(AB70,0)</f>
        <v>0</v>
      </c>
      <c r="N759" s="276">
        <f>ROUND(AB75,0)</f>
        <v>10285942</v>
      </c>
      <c r="O759" s="276">
        <f>ROUND(AB73,0)</f>
        <v>4396198</v>
      </c>
      <c r="P759" s="276">
        <f>IF(AB76&gt;0,ROUND(AB76,0),0)</f>
        <v>1514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2268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3"/>
        <v>1443070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>
      <c r="A760" s="209" t="str">
        <f>RIGHT($C$83,3)&amp;"*"&amp;RIGHT($C$82,4)&amp;"*"&amp;AC$55&amp;"*"&amp;"A"</f>
        <v>212*2020*7180*A</v>
      </c>
      <c r="B760" s="276">
        <f>ROUND(AC59,0)</f>
        <v>5366</v>
      </c>
      <c r="C760" s="278">
        <f>ROUND(AC60,2)</f>
        <v>4.7699999999999996</v>
      </c>
      <c r="D760" s="276">
        <f>ROUND(AC61,0)</f>
        <v>392904</v>
      </c>
      <c r="E760" s="276">
        <f>ROUND(AC62,0)</f>
        <v>106114</v>
      </c>
      <c r="F760" s="276">
        <f>ROUND(AC63,0)</f>
        <v>0</v>
      </c>
      <c r="G760" s="276">
        <f>ROUND(AC64,0)</f>
        <v>54248</v>
      </c>
      <c r="H760" s="276">
        <f>ROUND(AC65,0)</f>
        <v>1065</v>
      </c>
      <c r="I760" s="276">
        <f>ROUND(AC66,0)</f>
        <v>3199</v>
      </c>
      <c r="J760" s="276">
        <f>ROUND(AC67,0)</f>
        <v>26263</v>
      </c>
      <c r="K760" s="276">
        <f>ROUND(AC68,0)</f>
        <v>798</v>
      </c>
      <c r="L760" s="276">
        <f>ROUND(AC69,0)</f>
        <v>1206</v>
      </c>
      <c r="M760" s="276">
        <f>ROUND(AC70,0)</f>
        <v>0</v>
      </c>
      <c r="N760" s="276">
        <f>ROUND(AC75,0)</f>
        <v>2494364</v>
      </c>
      <c r="O760" s="276">
        <f>ROUND(AC73,0)</f>
        <v>2075380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3"/>
        <v>342186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>
      <c r="A761" s="209" t="str">
        <f>RIGHT($C$83,3)&amp;"*"&amp;RIGHT($C$82,4)&amp;"*"&amp;AD$55&amp;"*"&amp;"A"</f>
        <v>212*2020*7190*A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3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>
      <c r="A762" s="209" t="str">
        <f>RIGHT($C$83,3)&amp;"*"&amp;RIGHT($C$82,4)&amp;"*"&amp;AE$55&amp;"*"&amp;"A"</f>
        <v>212*2020*7200*A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0</v>
      </c>
      <c r="H762" s="276">
        <f>ROUND(AE65,0)</f>
        <v>0</v>
      </c>
      <c r="I762" s="276">
        <f>ROUND(AE66,0)</f>
        <v>0</v>
      </c>
      <c r="J762" s="276">
        <f>ROUND(AE67,0)</f>
        <v>0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0</v>
      </c>
      <c r="O762" s="276">
        <f>ROUND(AE73,0)</f>
        <v>0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3"/>
        <v>0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>
      <c r="A763" s="209" t="str">
        <f>RIGHT($C$83,3)&amp;"*"&amp;RIGHT($C$82,4)&amp;"*"&amp;AF$55&amp;"*"&amp;"A"</f>
        <v>212*2020*7220*A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3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>
      <c r="A764" s="209" t="str">
        <f>RIGHT($C$83,3)&amp;"*"&amp;RIGHT($C$82,4)&amp;"*"&amp;AG$55&amp;"*"&amp;"A"</f>
        <v>212*2020*7230*A</v>
      </c>
      <c r="B764" s="276">
        <f>ROUND(AG59,0)</f>
        <v>25419</v>
      </c>
      <c r="C764" s="278">
        <f>ROUND(AG60,2)</f>
        <v>44.86</v>
      </c>
      <c r="D764" s="276">
        <f>ROUND(AG61,0)</f>
        <v>4181517</v>
      </c>
      <c r="E764" s="276">
        <f>ROUND(AG62,0)</f>
        <v>971510</v>
      </c>
      <c r="F764" s="276">
        <f>ROUND(AG63,0)</f>
        <v>309466</v>
      </c>
      <c r="G764" s="276">
        <f>ROUND(AG64,0)</f>
        <v>554610</v>
      </c>
      <c r="H764" s="276">
        <f>ROUND(AG65,0)</f>
        <v>86132</v>
      </c>
      <c r="I764" s="276">
        <f>ROUND(AG66,0)</f>
        <v>133990</v>
      </c>
      <c r="J764" s="276">
        <f>ROUND(AG67,0)</f>
        <v>701721</v>
      </c>
      <c r="K764" s="276">
        <f>ROUND(AG68,0)</f>
        <v>869</v>
      </c>
      <c r="L764" s="276">
        <f>ROUND(AG69,0)</f>
        <v>32936</v>
      </c>
      <c r="M764" s="276">
        <f>ROUND(AG70,0)</f>
        <v>25792</v>
      </c>
      <c r="N764" s="276">
        <f>ROUND(AG75,0)</f>
        <v>97104867</v>
      </c>
      <c r="O764" s="276">
        <f>ROUND(AG73,0)</f>
        <v>7069388</v>
      </c>
      <c r="P764" s="276">
        <f>IF(AG76&gt;0,ROUND(AG76,0),0)</f>
        <v>17600</v>
      </c>
      <c r="Q764" s="276">
        <f>IF(AG77&gt;0,ROUND(AG77,0),0)</f>
        <v>690</v>
      </c>
      <c r="R764" s="276">
        <f>IF(AG78&gt;0,ROUND(AG78,0),0)</f>
        <v>954</v>
      </c>
      <c r="S764" s="276">
        <f>IF(AG79&gt;0,ROUND(AG79,0),0)</f>
        <v>92121</v>
      </c>
      <c r="T764" s="278">
        <f>IF(AG80&gt;0,ROUND(AG80,2),0)</f>
        <v>24.59</v>
      </c>
      <c r="U764" s="276"/>
      <c r="V764" s="277"/>
      <c r="W764" s="276"/>
      <c r="X764" s="276"/>
      <c r="Y764" s="276">
        <f t="shared" si="23"/>
        <v>6774313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>
      <c r="A765" s="209" t="str">
        <f>RIGHT($C$83,3)&amp;"*"&amp;RIGHT($C$82,4)&amp;"*"&amp;AH$55&amp;"*"&amp;"A"</f>
        <v>212*2020*7240*A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3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>
      <c r="A766" s="209" t="str">
        <f>RIGHT($C$83,3)&amp;"*"&amp;RIGHT($C$82,4)&amp;"*"&amp;AI$55&amp;"*"&amp;"A"</f>
        <v>212*2020*7250*A</v>
      </c>
      <c r="B766" s="276">
        <f>ROUND(AI59,0)</f>
        <v>238800</v>
      </c>
      <c r="C766" s="278">
        <f>ROUND(AI60,2)</f>
        <v>5.73</v>
      </c>
      <c r="D766" s="276">
        <f>ROUND(AI61,0)</f>
        <v>625020</v>
      </c>
      <c r="E766" s="276">
        <f>ROUND(AI62,0)</f>
        <v>138871</v>
      </c>
      <c r="F766" s="276">
        <f>ROUND(AI63,0)</f>
        <v>0</v>
      </c>
      <c r="G766" s="276">
        <f>ROUND(AI64,0)</f>
        <v>26333</v>
      </c>
      <c r="H766" s="276">
        <f>ROUND(AI65,0)</f>
        <v>95</v>
      </c>
      <c r="I766" s="276">
        <f>ROUND(AI66,0)</f>
        <v>3500</v>
      </c>
      <c r="J766" s="276">
        <f>ROUND(AI67,0)</f>
        <v>46139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911736</v>
      </c>
      <c r="O766" s="276">
        <f>ROUND(AI73,0)</f>
        <v>10498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4.07</v>
      </c>
      <c r="U766" s="276"/>
      <c r="V766" s="277"/>
      <c r="W766" s="276"/>
      <c r="X766" s="276"/>
      <c r="Y766" s="276">
        <f t="shared" si="23"/>
        <v>481257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>
      <c r="A767" s="209" t="str">
        <f>RIGHT($C$83,3)&amp;"*"&amp;RIGHT($C$82,4)&amp;"*"&amp;AJ$55&amp;"*"&amp;"A"</f>
        <v>212*2020*7260*A</v>
      </c>
      <c r="B767" s="276">
        <f>ROUND(AJ59,0)</f>
        <v>9078</v>
      </c>
      <c r="C767" s="278">
        <f>ROUND(AJ60,2)</f>
        <v>10.82</v>
      </c>
      <c r="D767" s="276">
        <f>ROUND(AJ61,0)</f>
        <v>1428177</v>
      </c>
      <c r="E767" s="276">
        <f>ROUND(AJ62,0)</f>
        <v>263087</v>
      </c>
      <c r="F767" s="276">
        <f>ROUND(AJ63,0)</f>
        <v>0</v>
      </c>
      <c r="G767" s="276">
        <f>ROUND(AJ64,0)</f>
        <v>40180</v>
      </c>
      <c r="H767" s="276">
        <f>ROUND(AJ65,0)</f>
        <v>24150</v>
      </c>
      <c r="I767" s="276">
        <f>ROUND(AJ66,0)</f>
        <v>8323</v>
      </c>
      <c r="J767" s="276">
        <f>ROUND(AJ67,0)</f>
        <v>115402</v>
      </c>
      <c r="K767" s="276">
        <f>ROUND(AJ68,0)</f>
        <v>763</v>
      </c>
      <c r="L767" s="276">
        <f>ROUND(AJ69,0)</f>
        <v>82938</v>
      </c>
      <c r="M767" s="276">
        <f>ROUND(AJ70,0)</f>
        <v>4026</v>
      </c>
      <c r="N767" s="276">
        <f>ROUND(AJ75,0)</f>
        <v>2732049</v>
      </c>
      <c r="O767" s="276">
        <f>ROUND(AJ73,0)</f>
        <v>0</v>
      </c>
      <c r="P767" s="276">
        <f>IF(AJ76&gt;0,ROUND(AJ76,0),0)</f>
        <v>4949</v>
      </c>
      <c r="Q767" s="276">
        <f>IF(AJ77&gt;0,ROUND(AJ77,0),0)</f>
        <v>0</v>
      </c>
      <c r="R767" s="276">
        <f>IF(AJ78&gt;0,ROUND(AJ78,0),0)</f>
        <v>9644</v>
      </c>
      <c r="S767" s="276">
        <f>IF(AJ79&gt;0,ROUND(AJ79,0),0)</f>
        <v>0</v>
      </c>
      <c r="T767" s="278">
        <f>IF(AJ80&gt;0,ROUND(AJ80,2),0)</f>
        <v>2.36</v>
      </c>
      <c r="U767" s="276"/>
      <c r="V767" s="277"/>
      <c r="W767" s="276"/>
      <c r="X767" s="276"/>
      <c r="Y767" s="276">
        <f t="shared" si="23"/>
        <v>2478342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>
      <c r="A768" s="209" t="str">
        <f>RIGHT($C$83,3)&amp;"*"&amp;RIGHT($C$82,4)&amp;"*"&amp;AK$55&amp;"*"&amp;"A"</f>
        <v>212*2020*7310*A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3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>
      <c r="A769" s="209" t="str">
        <f>RIGHT($C$83,3)&amp;"*"&amp;RIGHT($C$82,4)&amp;"*"&amp;AL$55&amp;"*"&amp;"A"</f>
        <v>212*2020*7320*A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3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>
      <c r="A770" s="209" t="str">
        <f>RIGHT($C$83,3)&amp;"*"&amp;RIGHT($C$82,4)&amp;"*"&amp;AM$55&amp;"*"&amp;"A"</f>
        <v>212*2020*7330*A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3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>
      <c r="A771" s="209" t="str">
        <f>RIGHT($C$83,3)&amp;"*"&amp;RIGHT($C$82,4)&amp;"*"&amp;AN$55&amp;"*"&amp;"A"</f>
        <v>212*2020*7340*A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3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>
      <c r="A772" s="209" t="str">
        <f>RIGHT($C$83,3)&amp;"*"&amp;RIGHT($C$82,4)&amp;"*"&amp;AO$55&amp;"*"&amp;"A"</f>
        <v>212*2020*7350*A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3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>
      <c r="A773" s="209" t="str">
        <f>RIGHT($C$83,3)&amp;"*"&amp;RIGHT($C$82,4)&amp;"*"&amp;AP$55&amp;"*"&amp;"A"</f>
        <v>212*2020*7380*A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3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>
      <c r="A774" s="209" t="str">
        <f>RIGHT($C$83,3)&amp;"*"&amp;RIGHT($C$82,4)&amp;"*"&amp;AQ$55&amp;"*"&amp;"A"</f>
        <v>212*2020*7390*A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3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>
      <c r="A775" s="209" t="str">
        <f>RIGHT($C$83,3)&amp;"*"&amp;RIGHT($C$82,4)&amp;"*"&amp;AR$55&amp;"*"&amp;"A"</f>
        <v>212*2020*7400*A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3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>
      <c r="A776" s="209" t="str">
        <f>RIGHT($C$83,3)&amp;"*"&amp;RIGHT($C$82,4)&amp;"*"&amp;AS$55&amp;"*"&amp;"A"</f>
        <v>212*2020*7410*A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3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>
      <c r="A777" s="209" t="str">
        <f>RIGHT($C$83,3)&amp;"*"&amp;RIGHT($C$82,4)&amp;"*"&amp;AT$55&amp;"*"&amp;"A"</f>
        <v>212*2020*7420*A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3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>
      <c r="A778" s="209" t="str">
        <f>RIGHT($C$83,3)&amp;"*"&amp;RIGHT($C$82,4)&amp;"*"&amp;AU$55&amp;"*"&amp;"A"</f>
        <v>212*2020*7430*A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3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>
      <c r="A779" s="209" t="str">
        <f>RIGHT($C$83,3)&amp;"*"&amp;RIGHT($C$82,4)&amp;"*"&amp;AV$55&amp;"*"&amp;"A"</f>
        <v>212*2020*7490*A</v>
      </c>
      <c r="B779" s="276"/>
      <c r="C779" s="278">
        <f>ROUND(AV60,2)</f>
        <v>7.82</v>
      </c>
      <c r="D779" s="276">
        <f>ROUND(AV61,0)</f>
        <v>1178544</v>
      </c>
      <c r="E779" s="276">
        <f>ROUND(AV62,0)</f>
        <v>201455</v>
      </c>
      <c r="F779" s="276">
        <f>ROUND(AV63,0)</f>
        <v>307863</v>
      </c>
      <c r="G779" s="276">
        <f>ROUND(AV64,0)</f>
        <v>112285</v>
      </c>
      <c r="H779" s="276">
        <f>ROUND(AV65,0)</f>
        <v>6250</v>
      </c>
      <c r="I779" s="276">
        <f>ROUND(AV66,0)</f>
        <v>17550</v>
      </c>
      <c r="J779" s="276">
        <f>ROUND(AV67,0)</f>
        <v>137281</v>
      </c>
      <c r="K779" s="276">
        <f>ROUND(AV68,0)</f>
        <v>0</v>
      </c>
      <c r="L779" s="276">
        <f>ROUND(AV69,0)</f>
        <v>1998</v>
      </c>
      <c r="M779" s="276">
        <f>ROUND(AV70,0)</f>
        <v>0</v>
      </c>
      <c r="N779" s="276">
        <f>ROUND(AV75,0)</f>
        <v>7143124</v>
      </c>
      <c r="O779" s="276">
        <f>ROUND(AV73,0)</f>
        <v>1713206</v>
      </c>
      <c r="P779" s="276">
        <f>IF(AV76&gt;0,ROUND(AV76,0),0)</f>
        <v>864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2.31</v>
      </c>
      <c r="U779" s="276"/>
      <c r="V779" s="277"/>
      <c r="W779" s="276"/>
      <c r="X779" s="276"/>
      <c r="Y779" s="276">
        <f t="shared" si="23"/>
        <v>1219195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>
      <c r="A780" s="209" t="str">
        <f>RIGHT($C$83,3)&amp;"*"&amp;RIGHT($C$82,4)&amp;"*"&amp;AW$55&amp;"*"&amp;"A"</f>
        <v>212*2020*8200*A</v>
      </c>
      <c r="B780" s="276"/>
      <c r="C780" s="278">
        <f>ROUND(AW60,2)</f>
        <v>2.5</v>
      </c>
      <c r="D780" s="276">
        <f>ROUND(AW61,0)</f>
        <v>189193</v>
      </c>
      <c r="E780" s="276">
        <f>ROUND(AW62,0)</f>
        <v>53815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>
      <c r="A781" s="209" t="str">
        <f>RIGHT($C$83,3)&amp;"*"&amp;RIGHT($C$82,4)&amp;"*"&amp;AX$55&amp;"*"&amp;"A"</f>
        <v>212*2020*8310*A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>
      <c r="A782" s="209" t="str">
        <f>RIGHT($C$83,3)&amp;"*"&amp;RIGHT($C$82,4)&amp;"*"&amp;AY$55&amp;"*"&amp;"A"</f>
        <v>212*2020*8320*A</v>
      </c>
      <c r="B782" s="276">
        <f>ROUND(AY59,0)</f>
        <v>22722</v>
      </c>
      <c r="C782" s="278">
        <f>ROUND(AY60,2)</f>
        <v>8.17</v>
      </c>
      <c r="D782" s="276">
        <f>ROUND(AY61,0)</f>
        <v>398090</v>
      </c>
      <c r="E782" s="276">
        <f>ROUND(AY62,0)</f>
        <v>160966</v>
      </c>
      <c r="F782" s="276">
        <f>ROUND(AY63,0)</f>
        <v>0</v>
      </c>
      <c r="G782" s="276">
        <f>ROUND(AY64,0)</f>
        <v>182395</v>
      </c>
      <c r="H782" s="276">
        <f>ROUND(AY65,0)</f>
        <v>18959</v>
      </c>
      <c r="I782" s="276">
        <f>ROUND(AY66,0)</f>
        <v>16045</v>
      </c>
      <c r="J782" s="276">
        <f>ROUND(AY67,0)</f>
        <v>97429</v>
      </c>
      <c r="K782" s="276">
        <f>ROUND(AY68,0)</f>
        <v>0</v>
      </c>
      <c r="L782" s="276">
        <f>ROUND(AY69,0)</f>
        <v>347</v>
      </c>
      <c r="M782" s="276">
        <f>ROUND(AY70,0)</f>
        <v>166622</v>
      </c>
      <c r="N782" s="276"/>
      <c r="O782" s="276"/>
      <c r="P782" s="276">
        <f>IF(AY76&gt;0,ROUND(AY76,0),0)</f>
        <v>2988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>
      <c r="A783" s="209" t="str">
        <f>RIGHT($C$83,3)&amp;"*"&amp;RIGHT($C$82,4)&amp;"*"&amp;AZ$55&amp;"*"&amp;"A"</f>
        <v>212*2020*8330*A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>
      <c r="A784" s="209" t="str">
        <f>RIGHT($C$83,3)&amp;"*"&amp;RIGHT($C$82,4)&amp;"*"&amp;BA$55&amp;"*"&amp;"A"</f>
        <v>212*2020*8350*A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5823</v>
      </c>
      <c r="H784" s="276">
        <f>ROUND(BA65,0)</f>
        <v>0</v>
      </c>
      <c r="I784" s="276">
        <f>ROUND(BA66,0)</f>
        <v>250093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>
      <c r="A785" s="209" t="str">
        <f>RIGHT($C$83,3)&amp;"*"&amp;RIGHT($C$82,4)&amp;"*"&amp;BB$55&amp;"*"&amp;"A"</f>
        <v>212*2020*8360*A</v>
      </c>
      <c r="B785" s="276"/>
      <c r="C785" s="278">
        <f>ROUND(BB60,2)</f>
        <v>2.4700000000000002</v>
      </c>
      <c r="D785" s="276">
        <f>ROUND(BB61,0)</f>
        <v>278966</v>
      </c>
      <c r="E785" s="276">
        <f>ROUND(BB62,0)</f>
        <v>60977</v>
      </c>
      <c r="F785" s="276">
        <f>ROUND(BB63,0)</f>
        <v>0</v>
      </c>
      <c r="G785" s="276">
        <f>ROUND(BB64,0)</f>
        <v>36</v>
      </c>
      <c r="H785" s="276">
        <f>ROUND(BB65,0)</f>
        <v>309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7500</v>
      </c>
      <c r="M785" s="276">
        <f>ROUND(BB70,0)</f>
        <v>2189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>
      <c r="A786" s="209" t="str">
        <f>RIGHT($C$83,3)&amp;"*"&amp;RIGHT($C$82,4)&amp;"*"&amp;BC$55&amp;"*"&amp;"A"</f>
        <v>212*2020*8370*A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>
      <c r="A787" s="209" t="str">
        <f>RIGHT($C$83,3)&amp;"*"&amp;RIGHT($C$82,4)&amp;"*"&amp;BD$55&amp;"*"&amp;"A"</f>
        <v>212*2020*8420*A</v>
      </c>
      <c r="B787" s="276"/>
      <c r="C787" s="278">
        <f>ROUND(BD60,2)</f>
        <v>2.2599999999999998</v>
      </c>
      <c r="D787" s="276">
        <f>ROUND(BD61,0)</f>
        <v>116416</v>
      </c>
      <c r="E787" s="276">
        <f>ROUND(BD62,0)</f>
        <v>44822</v>
      </c>
      <c r="F787" s="276">
        <f>ROUND(BD63,0)</f>
        <v>0</v>
      </c>
      <c r="G787" s="276">
        <f>ROUND(BD64,0)</f>
        <v>19045</v>
      </c>
      <c r="H787" s="276">
        <f>ROUND(BD65,0)</f>
        <v>6188</v>
      </c>
      <c r="I787" s="276">
        <f>ROUND(BD66,0)</f>
        <v>3317</v>
      </c>
      <c r="J787" s="276">
        <f>ROUND(BD67,0)</f>
        <v>43360</v>
      </c>
      <c r="K787" s="276">
        <f>ROUND(BD68,0)</f>
        <v>15</v>
      </c>
      <c r="L787" s="276">
        <f>ROUND(BD69,0)</f>
        <v>32</v>
      </c>
      <c r="M787" s="276">
        <f>ROUND(BD70,0)</f>
        <v>805</v>
      </c>
      <c r="N787" s="276"/>
      <c r="O787" s="276"/>
      <c r="P787" s="276">
        <f>IF(BD76&gt;0,ROUND(BD76,0),0)</f>
        <v>1248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3231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>
      <c r="A788" s="209" t="str">
        <f>RIGHT($C$83,3)&amp;"*"&amp;RIGHT($C$82,4)&amp;"*"&amp;BE$55&amp;"*"&amp;"A"</f>
        <v>212*2020*8430*A</v>
      </c>
      <c r="B788" s="276">
        <f>ROUND(BE59,0)</f>
        <v>122909</v>
      </c>
      <c r="C788" s="278">
        <f>ROUND(BE60,2)</f>
        <v>7.33</v>
      </c>
      <c r="D788" s="276">
        <f>ROUND(BE61,0)</f>
        <v>613014</v>
      </c>
      <c r="E788" s="276">
        <f>ROUND(BE62,0)</f>
        <v>166253</v>
      </c>
      <c r="F788" s="276">
        <f>ROUND(BE63,0)</f>
        <v>0</v>
      </c>
      <c r="G788" s="276">
        <f>ROUND(BE64,0)</f>
        <v>3790</v>
      </c>
      <c r="H788" s="276">
        <f>ROUND(BE65,0)</f>
        <v>43255</v>
      </c>
      <c r="I788" s="276">
        <f>ROUND(BE66,0)</f>
        <v>358597</v>
      </c>
      <c r="J788" s="276">
        <f>ROUND(BE67,0)</f>
        <v>293851</v>
      </c>
      <c r="K788" s="276">
        <f>ROUND(BE68,0)</f>
        <v>26</v>
      </c>
      <c r="L788" s="276">
        <f>ROUND(BE69,0)</f>
        <v>10770</v>
      </c>
      <c r="M788" s="276">
        <f>ROUND(BE70,0)</f>
        <v>249</v>
      </c>
      <c r="N788" s="276"/>
      <c r="O788" s="276"/>
      <c r="P788" s="276">
        <f>IF(BE76&gt;0,ROUND(BE76,0),0)</f>
        <v>7866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>
      <c r="A789" s="209" t="str">
        <f>RIGHT($C$83,3)&amp;"*"&amp;RIGHT($C$82,4)&amp;"*"&amp;BF$55&amp;"*"&amp;"A"</f>
        <v>212*2020*8460*A</v>
      </c>
      <c r="B789" s="276"/>
      <c r="C789" s="278">
        <f>ROUND(BF60,2)</f>
        <v>12.9</v>
      </c>
      <c r="D789" s="276">
        <f>ROUND(BF61,0)</f>
        <v>530423</v>
      </c>
      <c r="E789" s="276">
        <f>ROUND(BF62,0)</f>
        <v>247567</v>
      </c>
      <c r="F789" s="276">
        <f>ROUND(BF63,0)</f>
        <v>0</v>
      </c>
      <c r="G789" s="276">
        <f>ROUND(BF64,0)</f>
        <v>27472</v>
      </c>
      <c r="H789" s="276">
        <f>ROUND(BF65,0)</f>
        <v>13970</v>
      </c>
      <c r="I789" s="276">
        <f>ROUND(BF66,0)</f>
        <v>224331</v>
      </c>
      <c r="J789" s="276">
        <f>ROUND(BF67,0)</f>
        <v>79885</v>
      </c>
      <c r="K789" s="276">
        <f>ROUND(BF68,0)</f>
        <v>21</v>
      </c>
      <c r="L789" s="276">
        <f>ROUND(BF69,0)</f>
        <v>61436</v>
      </c>
      <c r="M789" s="276">
        <f>ROUND(BF70,0)</f>
        <v>1911</v>
      </c>
      <c r="N789" s="276"/>
      <c r="O789" s="276"/>
      <c r="P789" s="276">
        <f>IF(BF76&gt;0,ROUND(BF76,0),0)</f>
        <v>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13748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>
      <c r="A790" s="209" t="str">
        <f>RIGHT($C$83,3)&amp;"*"&amp;RIGHT($C$82,4)&amp;"*"&amp;BG$55&amp;"*"&amp;"A"</f>
        <v>212*2020*8470*A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>
      <c r="A791" s="209" t="str">
        <f>RIGHT($C$83,3)&amp;"*"&amp;RIGHT($C$82,4)&amp;"*"&amp;BH$55&amp;"*"&amp;"A"</f>
        <v>212*2020*8480*A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>
      <c r="A792" s="209" t="str">
        <f>RIGHT($C$83,3)&amp;"*"&amp;RIGHT($C$82,4)&amp;"*"&amp;BI$55&amp;"*"&amp;"A"</f>
        <v>212*2020*8490*A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>
      <c r="A793" s="209" t="str">
        <f>RIGHT($C$83,3)&amp;"*"&amp;RIGHT($C$82,4)&amp;"*"&amp;BJ$55&amp;"*"&amp;"A"</f>
        <v>212*2020*8510*A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>
      <c r="A794" s="209" t="str">
        <f>RIGHT($C$83,3)&amp;"*"&amp;RIGHT($C$82,4)&amp;"*"&amp;BK$55&amp;"*"&amp;"A"</f>
        <v>212*2020*8530*A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>
      <c r="A795" s="209" t="str">
        <f>RIGHT($C$83,3)&amp;"*"&amp;RIGHT($C$82,4)&amp;"*"&amp;BL$55&amp;"*"&amp;"A"</f>
        <v>212*2020*8560*A</v>
      </c>
      <c r="B795" s="276"/>
      <c r="C795" s="278">
        <f>ROUND(BL60,2)</f>
        <v>16.37</v>
      </c>
      <c r="D795" s="276">
        <f>ROUND(BL61,0)</f>
        <v>884239</v>
      </c>
      <c r="E795" s="276">
        <f>ROUND(BL62,0)</f>
        <v>328267</v>
      </c>
      <c r="F795" s="276">
        <f>ROUND(BL63,0)</f>
        <v>0</v>
      </c>
      <c r="G795" s="276">
        <f>ROUND(BL64,0)</f>
        <v>1422</v>
      </c>
      <c r="H795" s="276">
        <f>ROUND(BL65,0)</f>
        <v>120</v>
      </c>
      <c r="I795" s="276">
        <f>ROUND(BL66,0)</f>
        <v>0</v>
      </c>
      <c r="J795" s="276">
        <f>ROUND(BL67,0)</f>
        <v>0</v>
      </c>
      <c r="K795" s="276">
        <f>ROUND(BL68,0)</f>
        <v>0</v>
      </c>
      <c r="L795" s="276">
        <f>ROUND(BL69,0)</f>
        <v>0</v>
      </c>
      <c r="M795" s="276">
        <f>ROUND(BL70,0)</f>
        <v>328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>
      <c r="A796" s="209" t="str">
        <f>RIGHT($C$83,3)&amp;"*"&amp;RIGHT($C$82,4)&amp;"*"&amp;BM$55&amp;"*"&amp;"A"</f>
        <v>212*2020*8590*A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>
      <c r="A797" s="209" t="str">
        <f>RIGHT($C$83,3)&amp;"*"&amp;RIGHT($C$82,4)&amp;"*"&amp;BN$55&amp;"*"&amp;"A"</f>
        <v>212*2020*8610*A</v>
      </c>
      <c r="B797" s="276"/>
      <c r="C797" s="278">
        <f>ROUND(BN60,2)</f>
        <v>3.34</v>
      </c>
      <c r="D797" s="276">
        <f>ROUND(BN61,0)</f>
        <v>371581</v>
      </c>
      <c r="E797" s="276">
        <f>ROUND(BN62,0)</f>
        <v>80656</v>
      </c>
      <c r="F797" s="276">
        <f>ROUND(BN63,0)</f>
        <v>1398291</v>
      </c>
      <c r="G797" s="276">
        <f>ROUND(BN64,0)</f>
        <v>6459</v>
      </c>
      <c r="H797" s="276">
        <f>ROUND(BN65,0)</f>
        <v>88525</v>
      </c>
      <c r="I797" s="276">
        <f>ROUND(BN66,0)</f>
        <v>51405</v>
      </c>
      <c r="J797" s="276">
        <f>ROUND(BN67,0)</f>
        <v>470210</v>
      </c>
      <c r="K797" s="276">
        <f>ROUND(BN68,0)</f>
        <v>0</v>
      </c>
      <c r="L797" s="276">
        <f>ROUND(BN69,0)</f>
        <v>22789</v>
      </c>
      <c r="M797" s="276">
        <f>ROUND(BN70,0)</f>
        <v>0</v>
      </c>
      <c r="N797" s="276"/>
      <c r="O797" s="276"/>
      <c r="P797" s="276">
        <f>IF(BN76&gt;0,ROUND(BN76,0),0)</f>
        <v>10264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>
      <c r="A798" s="209" t="str">
        <f>RIGHT($C$83,3)&amp;"*"&amp;RIGHT($C$82,4)&amp;"*"&amp;BO$55&amp;"*"&amp;"A"</f>
        <v>212*2020*8620*A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>
      <c r="A799" s="209" t="str">
        <f>RIGHT($C$83,3)&amp;"*"&amp;RIGHT($C$82,4)&amp;"*"&amp;BP$55&amp;"*"&amp;"A"</f>
        <v>212*2020*8630*A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>
      <c r="A800" s="209" t="str">
        <f>RIGHT($C$83,3)&amp;"*"&amp;RIGHT($C$82,4)&amp;"*"&amp;BQ$55&amp;"*"&amp;"A"</f>
        <v>212*2020*8640*A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>
      <c r="A801" s="209" t="str">
        <f>RIGHT($C$83,3)&amp;"*"&amp;RIGHT($C$82,4)&amp;"*"&amp;BR$55&amp;"*"&amp;"A"</f>
        <v>212*2020*8650*A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>
      <c r="A802" s="209" t="str">
        <f>RIGHT($C$83,3)&amp;"*"&amp;RIGHT($C$82,4)&amp;"*"&amp;BS$55&amp;"*"&amp;"A"</f>
        <v>212*2020*8660*A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>
      <c r="A803" s="209" t="str">
        <f>RIGHT($C$83,3)&amp;"*"&amp;RIGHT($C$82,4)&amp;"*"&amp;BT$55&amp;"*"&amp;"A"</f>
        <v>212*2020*8670*A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>
      <c r="A804" s="209" t="str">
        <f>RIGHT($C$83,3)&amp;"*"&amp;RIGHT($C$82,4)&amp;"*"&amp;BU$55&amp;"*"&amp;"A"</f>
        <v>212*2020*8680*A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>
      <c r="A805" s="209" t="str">
        <f>RIGHT($C$83,3)&amp;"*"&amp;RIGHT($C$82,4)&amp;"*"&amp;BV$55&amp;"*"&amp;"A"</f>
        <v>212*2020*8690*A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>
      <c r="A806" s="209" t="str">
        <f>RIGHT($C$83,3)&amp;"*"&amp;RIGHT($C$82,4)&amp;"*"&amp;BW$55&amp;"*"&amp;"A"</f>
        <v>212*2020*8700*A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>
      <c r="A807" s="209" t="str">
        <f>RIGHT($C$83,3)&amp;"*"&amp;RIGHT($C$82,4)&amp;"*"&amp;BX$55&amp;"*"&amp;"A"</f>
        <v>212*2020*8710*A</v>
      </c>
      <c r="B807" s="276"/>
      <c r="C807" s="278">
        <f>ROUND(BX60,2)</f>
        <v>1.69</v>
      </c>
      <c r="D807" s="276">
        <f>ROUND(BX61,0)</f>
        <v>196081</v>
      </c>
      <c r="E807" s="276">
        <f>ROUND(BX62,0)</f>
        <v>42428</v>
      </c>
      <c r="F807" s="276">
        <f>ROUND(BX63,0)</f>
        <v>0</v>
      </c>
      <c r="G807" s="276">
        <f>ROUND(BX64,0)</f>
        <v>1040</v>
      </c>
      <c r="H807" s="276">
        <f>ROUND(BX65,0)</f>
        <v>0</v>
      </c>
      <c r="I807" s="276">
        <f>ROUND(BX66,0)</f>
        <v>11067</v>
      </c>
      <c r="J807" s="276">
        <f>ROUND(BX67,0)</f>
        <v>0</v>
      </c>
      <c r="K807" s="276">
        <f>ROUND(BX68,0)</f>
        <v>0</v>
      </c>
      <c r="L807" s="276">
        <f>ROUND(BX69,0)</f>
        <v>15000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>
      <c r="A808" s="209" t="str">
        <f>RIGHT($C$83,3)&amp;"*"&amp;RIGHT($C$82,4)&amp;"*"&amp;BY$55&amp;"*"&amp;"A"</f>
        <v>212*2020*8720*A</v>
      </c>
      <c r="B808" s="276"/>
      <c r="C808" s="278">
        <f>ROUND(BY60,2)</f>
        <v>1.02</v>
      </c>
      <c r="D808" s="276">
        <f>ROUND(BY61,0)</f>
        <v>167761</v>
      </c>
      <c r="E808" s="276">
        <f>ROUND(BY62,0)</f>
        <v>29407</v>
      </c>
      <c r="F808" s="276">
        <f>ROUND(BY63,0)</f>
        <v>19923</v>
      </c>
      <c r="G808" s="276">
        <f>ROUND(BY64,0)</f>
        <v>316</v>
      </c>
      <c r="H808" s="276">
        <f>ROUND(BY65,0)</f>
        <v>120</v>
      </c>
      <c r="I808" s="276">
        <f>ROUND(BY66,0)</f>
        <v>23697</v>
      </c>
      <c r="J808" s="276">
        <f>ROUND(BY67,0)</f>
        <v>11416</v>
      </c>
      <c r="K808" s="276">
        <f>ROUND(BY68,0)</f>
        <v>0</v>
      </c>
      <c r="L808" s="276">
        <f>ROUND(BY69,0)</f>
        <v>37133</v>
      </c>
      <c r="M808" s="276">
        <f>ROUND(BY70,0)</f>
        <v>0</v>
      </c>
      <c r="N808" s="276"/>
      <c r="O808" s="276"/>
      <c r="P808" s="276">
        <f>IF(BY76&gt;0,ROUND(BY76,0),0)</f>
        <v>0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>
      <c r="A809" s="209" t="str">
        <f>RIGHT($C$83,3)&amp;"*"&amp;RIGHT($C$82,4)&amp;"*"&amp;BZ$55&amp;"*"&amp;"A"</f>
        <v>212*2020*8730*A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>
      <c r="A810" s="209" t="str">
        <f>RIGHT($C$83,3)&amp;"*"&amp;RIGHT($C$82,4)&amp;"*"&amp;CA$55&amp;"*"&amp;"A"</f>
        <v>212*2020*8740*A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>
      <c r="A811" s="209" t="str">
        <f>RIGHT($C$83,3)&amp;"*"&amp;RIGHT($C$82,4)&amp;"*"&amp;CB$55&amp;"*"&amp;"A"</f>
        <v>212*2020*8770*A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>
      <c r="A812" s="209" t="str">
        <f>RIGHT($C$83,3)&amp;"*"&amp;RIGHT($C$82,4)&amp;"*"&amp;CC$55&amp;"*"&amp;"A"</f>
        <v>212*2020*8790*A</v>
      </c>
      <c r="B812" s="276"/>
      <c r="C812" s="278">
        <f>ROUND(CC60,2)</f>
        <v>85.92</v>
      </c>
      <c r="D812" s="276">
        <f>ROUND(CC61,0)</f>
        <v>9596049</v>
      </c>
      <c r="E812" s="276">
        <f>ROUND(CC62,0)</f>
        <v>2010005</v>
      </c>
      <c r="F812" s="276">
        <f>ROUND(CC63,0)</f>
        <v>294882</v>
      </c>
      <c r="G812" s="276">
        <f>ROUND(CC64,0)</f>
        <v>62168</v>
      </c>
      <c r="H812" s="276">
        <f>ROUND(CC65,0)</f>
        <v>4538</v>
      </c>
      <c r="I812" s="276">
        <f>ROUND(CC66,0)</f>
        <v>11371063</v>
      </c>
      <c r="J812" s="276">
        <f>ROUND(CC67,0)</f>
        <v>776408</v>
      </c>
      <c r="K812" s="276">
        <f>ROUND(CC68,0)</f>
        <v>131408</v>
      </c>
      <c r="L812" s="276">
        <f>ROUND(CC69,0)</f>
        <v>1006347</v>
      </c>
      <c r="M812" s="276">
        <f>ROUND(CC70,0)</f>
        <v>2235577</v>
      </c>
      <c r="N812" s="276"/>
      <c r="O812" s="276"/>
      <c r="P812" s="276">
        <f>IF(CC76&gt;0,ROUND(CC76,0),0)</f>
        <v>1602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1134</v>
      </c>
      <c r="T812" s="278">
        <f>IF(CC80&gt;0,ROUND(CC80,2),0)</f>
        <v>3.36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>
      <c r="A813" s="209" t="str">
        <f>RIGHT($C$83,3)&amp;"*"&amp;RIGHT($C$82,4)&amp;"*"&amp;"9000"&amp;"*"&amp;"A"</f>
        <v>212*2020*9000*A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5313110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>
      <c r="B815" s="280" t="s">
        <v>1004</v>
      </c>
      <c r="C815" s="281">
        <f t="shared" ref="C815:K815" si="24">SUM(C734:C813)</f>
        <v>359.27999999999992</v>
      </c>
      <c r="D815" s="277">
        <f t="shared" si="24"/>
        <v>35086166</v>
      </c>
      <c r="E815" s="277">
        <f t="shared" si="24"/>
        <v>7871372</v>
      </c>
      <c r="F815" s="277">
        <f t="shared" si="24"/>
        <v>2367870</v>
      </c>
      <c r="G815" s="277">
        <f t="shared" si="24"/>
        <v>5305708</v>
      </c>
      <c r="H815" s="277">
        <f t="shared" si="24"/>
        <v>651844</v>
      </c>
      <c r="I815" s="277">
        <f t="shared" si="24"/>
        <v>13425892</v>
      </c>
      <c r="J815" s="277">
        <f t="shared" si="24"/>
        <v>6458526</v>
      </c>
      <c r="K815" s="277">
        <f t="shared" si="24"/>
        <v>252852</v>
      </c>
      <c r="L815" s="277">
        <f>SUM(L734:L813)+SUM(U734:U813)</f>
        <v>6681556</v>
      </c>
      <c r="M815" s="277">
        <f>SUM(M734:M813)+SUM(V734:V813)</f>
        <v>2506548</v>
      </c>
      <c r="N815" s="277">
        <f t="shared" ref="N815:Y815" si="25">SUM(N734:N813)</f>
        <v>298711231</v>
      </c>
      <c r="O815" s="277">
        <f t="shared" si="25"/>
        <v>53392696</v>
      </c>
      <c r="P815" s="277">
        <f t="shared" si="25"/>
        <v>122909</v>
      </c>
      <c r="Q815" s="277">
        <f t="shared" si="25"/>
        <v>22722</v>
      </c>
      <c r="R815" s="277">
        <f t="shared" si="25"/>
        <v>18515</v>
      </c>
      <c r="S815" s="277" t="e">
        <f t="shared" si="25"/>
        <v>#REF!</v>
      </c>
      <c r="T815" s="281">
        <f t="shared" si="25"/>
        <v>80.300000000000011</v>
      </c>
      <c r="U815" s="277">
        <f t="shared" si="25"/>
        <v>5313110</v>
      </c>
      <c r="V815" s="277">
        <f t="shared" si="25"/>
        <v>0</v>
      </c>
      <c r="W815" s="277">
        <f t="shared" si="25"/>
        <v>0</v>
      </c>
      <c r="X815" s="277">
        <f t="shared" si="25"/>
        <v>0</v>
      </c>
      <c r="Y815" s="277" t="e">
        <f t="shared" si="25"/>
        <v>#REF!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>
      <c r="B816" s="277" t="s">
        <v>1005</v>
      </c>
      <c r="C816" s="281">
        <f>CE60</f>
        <v>359.28519310146783</v>
      </c>
      <c r="D816" s="277">
        <f>CE61</f>
        <v>35086166.220000006</v>
      </c>
      <c r="E816" s="277">
        <f>CE62</f>
        <v>7871372</v>
      </c>
      <c r="F816" s="277">
        <f>CE63</f>
        <v>2367869.0700000003</v>
      </c>
      <c r="G816" s="277">
        <f>CE64</f>
        <v>5305707.3099999996</v>
      </c>
      <c r="H816" s="280">
        <f>CE65</f>
        <v>651844.26000000013</v>
      </c>
      <c r="I816" s="280">
        <f>CE66</f>
        <v>13425889.710000001</v>
      </c>
      <c r="J816" s="280">
        <f>CE67</f>
        <v>6458526</v>
      </c>
      <c r="K816" s="280">
        <f>CE68</f>
        <v>252851.80000000005</v>
      </c>
      <c r="L816" s="280">
        <f>CE69</f>
        <v>6681555.2799999993</v>
      </c>
      <c r="M816" s="280">
        <f>CE70</f>
        <v>2506547.64</v>
      </c>
      <c r="N816" s="277">
        <f>CE75</f>
        <v>300927639.42999995</v>
      </c>
      <c r="O816" s="277">
        <f>CE73</f>
        <v>53453188.989999995</v>
      </c>
      <c r="P816" s="277">
        <f>CE76</f>
        <v>122909</v>
      </c>
      <c r="Q816" s="277">
        <f>CE77</f>
        <v>22722</v>
      </c>
      <c r="R816" s="277">
        <f>CE78</f>
        <v>18515</v>
      </c>
      <c r="S816" s="277">
        <f>CE79</f>
        <v>278115</v>
      </c>
      <c r="T816" s="281">
        <f>CE80</f>
        <v>80.30540957804034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37046445.229999997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>
      <c r="B817" s="180" t="s">
        <v>471</v>
      </c>
      <c r="C817" s="199" t="s">
        <v>1007</v>
      </c>
      <c r="D817" s="180">
        <f>C378</f>
        <v>35086166.220000006</v>
      </c>
      <c r="E817" s="180">
        <f>C379</f>
        <v>7871370.5800000001</v>
      </c>
      <c r="F817" s="180">
        <f>C380</f>
        <v>2367869.0700000003</v>
      </c>
      <c r="G817" s="240">
        <f>C381</f>
        <v>5305707.3099999996</v>
      </c>
      <c r="H817" s="240">
        <f>C382</f>
        <v>651844.26000000013</v>
      </c>
      <c r="I817" s="240">
        <f>C383</f>
        <v>13425889.710000001</v>
      </c>
      <c r="J817" s="240">
        <f>C384</f>
        <v>6458525.8799999999</v>
      </c>
      <c r="K817" s="240">
        <f>C385</f>
        <v>252851.80000000005</v>
      </c>
      <c r="L817" s="240">
        <f>C386+C387+C388+C389</f>
        <v>6681555.2799999993</v>
      </c>
      <c r="M817" s="240">
        <f>C370</f>
        <v>2506547.6400000006</v>
      </c>
      <c r="N817" s="180">
        <f>D361</f>
        <v>300927639.43000001</v>
      </c>
      <c r="O817" s="180">
        <f>C359</f>
        <v>53453188.989999995</v>
      </c>
    </row>
  </sheetData>
  <sheetProtection algorithmName="SHA-512" hashValue="6e1F4isaV9i5rdf5ACOzKsq4ck4ERmHj/ECQ5DeAPh45SuCqDAIYhjw61PpkyO5qDz237TYHyPvdF6CXRWzgyg==" saltValue="mfQ8NJvh++YQbh6YXyKCQA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1F7C4-4BED-4AE6-9D98-E90FDC2681ED}">
  <sheetPr syncVertical="1" syncRef="A67" transitionEvaluation="1" transitionEntry="1">
    <pageSetUpPr autoPageBreaks="0" fitToPage="1"/>
  </sheetPr>
  <dimension ref="A1:CF817"/>
  <sheetViews>
    <sheetView showGridLines="0" topLeftCell="A67" zoomScale="75" zoomScaleNormal="75" workbookViewId="0">
      <selection activeCell="C117" sqref="C117"/>
    </sheetView>
  </sheetViews>
  <sheetFormatPr defaultColWidth="11.75" defaultRowHeight="12.65" customHeight="1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>
      <c r="A1" s="233" t="s">
        <v>1232</v>
      </c>
      <c r="B1" s="234"/>
      <c r="C1" s="234"/>
      <c r="D1" s="234"/>
      <c r="E1" s="234"/>
      <c r="F1" s="234"/>
    </row>
    <row r="2" spans="1:6" ht="12.75" customHeight="1">
      <c r="A2" s="234" t="s">
        <v>1233</v>
      </c>
      <c r="B2" s="234"/>
      <c r="C2" s="235"/>
      <c r="D2" s="234"/>
      <c r="E2" s="234"/>
      <c r="F2" s="234"/>
    </row>
    <row r="3" spans="1:6" ht="12.75" customHeight="1">
      <c r="A3" s="199"/>
      <c r="C3" s="236"/>
    </row>
    <row r="4" spans="1:6" ht="12.75" customHeight="1">
      <c r="C4" s="236"/>
    </row>
    <row r="5" spans="1:6" ht="12.75" customHeight="1">
      <c r="A5" s="199" t="s">
        <v>1258</v>
      </c>
      <c r="C5" s="236"/>
    </row>
    <row r="6" spans="1:6" ht="12.75" customHeight="1">
      <c r="A6" s="199" t="s">
        <v>0</v>
      </c>
      <c r="C6" s="236"/>
    </row>
    <row r="7" spans="1:6" ht="12.75" customHeight="1">
      <c r="A7" s="199" t="s">
        <v>1</v>
      </c>
      <c r="C7" s="236"/>
    </row>
    <row r="8" spans="1:6" ht="12.75" customHeight="1">
      <c r="C8" s="236"/>
    </row>
    <row r="9" spans="1:6" ht="12.75" customHeight="1">
      <c r="C9" s="236"/>
    </row>
    <row r="10" spans="1:6" ht="12.75" customHeight="1">
      <c r="A10" s="198" t="s">
        <v>1228</v>
      </c>
      <c r="C10" s="236"/>
    </row>
    <row r="11" spans="1:6" ht="12.75" customHeight="1">
      <c r="A11" s="198" t="s">
        <v>1231</v>
      </c>
      <c r="C11" s="236"/>
    </row>
    <row r="12" spans="1:6" ht="12.75" customHeight="1">
      <c r="C12" s="236"/>
    </row>
    <row r="13" spans="1:6" ht="12.75" customHeight="1">
      <c r="C13" s="236"/>
    </row>
    <row r="14" spans="1:6" ht="12.75" customHeight="1">
      <c r="A14" s="199" t="s">
        <v>2</v>
      </c>
      <c r="C14" s="236"/>
    </row>
    <row r="15" spans="1:6" ht="12.75" customHeight="1">
      <c r="A15" s="199"/>
      <c r="C15" s="236"/>
    </row>
    <row r="16" spans="1:6" ht="12.75" customHeight="1">
      <c r="A16" s="180" t="s">
        <v>1260</v>
      </c>
      <c r="C16" s="236"/>
      <c r="F16" s="283" t="s">
        <v>1259</v>
      </c>
    </row>
    <row r="17" spans="1:6" ht="12.75" customHeight="1">
      <c r="A17" s="180" t="s">
        <v>1230</v>
      </c>
      <c r="C17" s="283" t="s">
        <v>1259</v>
      </c>
    </row>
    <row r="18" spans="1:6" ht="12.75" customHeight="1">
      <c r="A18" s="228"/>
      <c r="C18" s="236"/>
    </row>
    <row r="19" spans="1:6" ht="12.75" customHeight="1">
      <c r="C19" s="236"/>
    </row>
    <row r="20" spans="1:6" ht="12.75" customHeight="1">
      <c r="A20" s="273" t="s">
        <v>1234</v>
      </c>
      <c r="B20" s="273"/>
      <c r="C20" s="284"/>
      <c r="D20" s="273"/>
      <c r="E20" s="273"/>
      <c r="F20" s="273"/>
    </row>
    <row r="21" spans="1:6" ht="22.5" customHeight="1">
      <c r="A21" s="199"/>
      <c r="C21" s="236"/>
    </row>
    <row r="22" spans="1:6" ht="12.65" customHeight="1">
      <c r="A22" s="237" t="s">
        <v>1254</v>
      </c>
      <c r="B22" s="238"/>
      <c r="C22" s="239"/>
      <c r="D22" s="237"/>
      <c r="E22" s="237"/>
    </row>
    <row r="23" spans="1:6" ht="12.65" customHeight="1">
      <c r="B23" s="199"/>
      <c r="C23" s="236"/>
    </row>
    <row r="24" spans="1:6" ht="12.65" customHeight="1">
      <c r="A24" s="240" t="s">
        <v>3</v>
      </c>
      <c r="C24" s="236"/>
    </row>
    <row r="25" spans="1:6" ht="12.65" customHeight="1">
      <c r="A25" s="198" t="s">
        <v>1235</v>
      </c>
      <c r="C25" s="236"/>
    </row>
    <row r="26" spans="1:6" ht="12.65" customHeight="1">
      <c r="A26" s="199" t="s">
        <v>4</v>
      </c>
      <c r="C26" s="236"/>
    </row>
    <row r="27" spans="1:6" ht="12.65" customHeight="1">
      <c r="A27" s="198" t="s">
        <v>1236</v>
      </c>
      <c r="C27" s="236"/>
    </row>
    <row r="28" spans="1:6" ht="12.65" customHeight="1">
      <c r="A28" s="199" t="s">
        <v>5</v>
      </c>
      <c r="C28" s="236"/>
    </row>
    <row r="29" spans="1:6" ht="12.65" customHeight="1">
      <c r="A29" s="198"/>
      <c r="C29" s="236"/>
    </row>
    <row r="30" spans="1:6" ht="12.65" customHeight="1">
      <c r="A30" s="180" t="s">
        <v>6</v>
      </c>
      <c r="C30" s="236"/>
    </row>
    <row r="31" spans="1:6" ht="12.65" customHeight="1">
      <c r="A31" s="199" t="s">
        <v>7</v>
      </c>
      <c r="C31" s="236"/>
    </row>
    <row r="32" spans="1:6" ht="12.65" customHeight="1">
      <c r="A32" s="199" t="s">
        <v>8</v>
      </c>
      <c r="C32" s="236"/>
    </row>
    <row r="33" spans="1:83" ht="12.65" customHeight="1">
      <c r="A33" s="198" t="s">
        <v>1237</v>
      </c>
      <c r="C33" s="236"/>
    </row>
    <row r="34" spans="1:83" ht="12.65" customHeight="1">
      <c r="A34" s="199" t="s">
        <v>9</v>
      </c>
      <c r="C34" s="236"/>
    </row>
    <row r="35" spans="1:83" ht="12.65" customHeight="1">
      <c r="A35" s="199"/>
      <c r="C35" s="236"/>
    </row>
    <row r="36" spans="1:83" ht="12.65" customHeight="1">
      <c r="A36" s="198" t="s">
        <v>1238</v>
      </c>
      <c r="C36" s="236"/>
    </row>
    <row r="37" spans="1:83" ht="12.65" customHeight="1">
      <c r="A37" s="199" t="s">
        <v>1229</v>
      </c>
      <c r="C37" s="236"/>
    </row>
    <row r="38" spans="1:83" ht="12" customHeight="1">
      <c r="A38" s="198"/>
      <c r="C38" s="236"/>
    </row>
    <row r="39" spans="1:83" ht="12.65" customHeight="1">
      <c r="A39" s="199"/>
      <c r="C39" s="236"/>
    </row>
    <row r="40" spans="1:83" ht="12" customHeight="1">
      <c r="A40" s="199"/>
      <c r="C40" s="236"/>
    </row>
    <row r="41" spans="1:83" ht="12" customHeight="1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>
      <c r="A43" s="199"/>
      <c r="C43" s="236"/>
      <c r="F43" s="181"/>
    </row>
    <row r="44" spans="1:83" ht="12" customHeight="1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>
      <c r="A47" s="175" t="s">
        <v>204</v>
      </c>
      <c r="B47" s="183"/>
      <c r="C47" s="184">
        <v>0</v>
      </c>
      <c r="D47" s="184">
        <v>639836.62</v>
      </c>
      <c r="E47" s="184">
        <v>217.34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457973.67</v>
      </c>
      <c r="P47" s="184">
        <v>269211.45</v>
      </c>
      <c r="Q47" s="184">
        <v>0</v>
      </c>
      <c r="R47" s="184">
        <v>92048.549999999988</v>
      </c>
      <c r="S47" s="184">
        <v>78052.69</v>
      </c>
      <c r="T47" s="184">
        <v>0</v>
      </c>
      <c r="U47" s="184">
        <v>390682.83999999997</v>
      </c>
      <c r="V47" s="184">
        <v>0</v>
      </c>
      <c r="W47" s="184">
        <v>66957.62</v>
      </c>
      <c r="X47" s="184">
        <v>127242.38999999998</v>
      </c>
      <c r="Y47" s="184">
        <v>404162.77</v>
      </c>
      <c r="Z47" s="184">
        <v>11163.32</v>
      </c>
      <c r="AA47" s="184">
        <v>0</v>
      </c>
      <c r="AB47" s="184">
        <v>208627.51</v>
      </c>
      <c r="AC47" s="184">
        <v>108037.28</v>
      </c>
      <c r="AD47" s="184">
        <v>0</v>
      </c>
      <c r="AE47" s="184">
        <v>0</v>
      </c>
      <c r="AF47" s="184">
        <v>0</v>
      </c>
      <c r="AG47" s="184">
        <v>957848.09</v>
      </c>
      <c r="AH47" s="184">
        <v>0</v>
      </c>
      <c r="AI47" s="184">
        <v>136250.00000000003</v>
      </c>
      <c r="AJ47" s="184">
        <v>29601.87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188060.02000000002</v>
      </c>
      <c r="AW47" s="184">
        <v>21270.080000000002</v>
      </c>
      <c r="AX47" s="184">
        <v>0</v>
      </c>
      <c r="AY47" s="184">
        <v>168194.05000000002</v>
      </c>
      <c r="AZ47" s="184">
        <v>0</v>
      </c>
      <c r="BA47" s="184">
        <v>0</v>
      </c>
      <c r="BB47" s="184">
        <v>63852.849999999991</v>
      </c>
      <c r="BC47" s="184">
        <v>0</v>
      </c>
      <c r="BD47" s="184">
        <v>45935.94</v>
      </c>
      <c r="BE47" s="184">
        <v>132993.65999999997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361010.43</v>
      </c>
      <c r="BM47" s="184">
        <v>0</v>
      </c>
      <c r="BN47" s="184">
        <v>73568.38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20272.23</v>
      </c>
      <c r="BY47" s="184">
        <v>28509.52</v>
      </c>
      <c r="BZ47" s="184">
        <v>0</v>
      </c>
      <c r="CA47" s="184">
        <v>0</v>
      </c>
      <c r="CB47" s="184">
        <v>0</v>
      </c>
      <c r="CC47" s="184">
        <v>1968165.5599999998</v>
      </c>
      <c r="CD47" s="195"/>
      <c r="CE47" s="195">
        <f>SUM(C47:CC47)</f>
        <v>7049746.7299999986</v>
      </c>
    </row>
    <row r="48" spans="1:83" ht="12.65" customHeight="1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>
      <c r="A51" s="171" t="s">
        <v>207</v>
      </c>
      <c r="B51" s="184"/>
      <c r="C51" s="184"/>
      <c r="D51" s="184">
        <v>1147006.8999999999</v>
      </c>
      <c r="E51" s="184">
        <v>58411.63</v>
      </c>
      <c r="F51" s="184">
        <v>0</v>
      </c>
      <c r="G51" s="184"/>
      <c r="H51" s="184"/>
      <c r="I51" s="184"/>
      <c r="J51" s="184"/>
      <c r="K51" s="184"/>
      <c r="L51" s="184"/>
      <c r="M51" s="184"/>
      <c r="N51" s="184"/>
      <c r="O51" s="184">
        <v>683620.26</v>
      </c>
      <c r="P51" s="184">
        <v>751322.57000000007</v>
      </c>
      <c r="Q51" s="184"/>
      <c r="R51" s="184">
        <v>111314.77</v>
      </c>
      <c r="S51" s="184">
        <v>156823.64000000001</v>
      </c>
      <c r="T51" s="184"/>
      <c r="U51" s="184">
        <v>78684.94</v>
      </c>
      <c r="V51" s="184">
        <v>0</v>
      </c>
      <c r="W51" s="184">
        <v>10382.91</v>
      </c>
      <c r="X51" s="184">
        <v>29221.330000000005</v>
      </c>
      <c r="Y51" s="184">
        <v>311853.44</v>
      </c>
      <c r="Z51" s="184">
        <v>0</v>
      </c>
      <c r="AA51" s="184"/>
      <c r="AB51" s="184">
        <v>83006.399999999994</v>
      </c>
      <c r="AC51" s="184">
        <v>21411.909999999996</v>
      </c>
      <c r="AD51" s="184"/>
      <c r="AE51" s="184">
        <v>0</v>
      </c>
      <c r="AF51" s="184"/>
      <c r="AG51" s="184">
        <v>698393.28</v>
      </c>
      <c r="AH51" s="184"/>
      <c r="AI51" s="184">
        <v>46138.69</v>
      </c>
      <c r="AJ51" s="184">
        <v>0</v>
      </c>
      <c r="AK51" s="184">
        <v>0</v>
      </c>
      <c r="AL51" s="184"/>
      <c r="AM51" s="184"/>
      <c r="AN51" s="184"/>
      <c r="AO51" s="184">
        <v>0</v>
      </c>
      <c r="AP51" s="184"/>
      <c r="AQ51" s="184"/>
      <c r="AR51" s="184"/>
      <c r="AS51" s="184"/>
      <c r="AT51" s="184"/>
      <c r="AU51" s="184"/>
      <c r="AV51" s="184">
        <v>122366.65</v>
      </c>
      <c r="AW51" s="184">
        <v>0</v>
      </c>
      <c r="AX51" s="184"/>
      <c r="AY51" s="184">
        <v>77004.69</v>
      </c>
      <c r="AZ51" s="184"/>
      <c r="BA51" s="184"/>
      <c r="BB51" s="184">
        <v>0</v>
      </c>
      <c r="BC51" s="184"/>
      <c r="BD51" s="184">
        <v>39373.899999999994</v>
      </c>
      <c r="BE51" s="184">
        <v>248983.81</v>
      </c>
      <c r="BF51" s="184"/>
      <c r="BG51" s="184"/>
      <c r="BH51" s="184"/>
      <c r="BI51" s="184"/>
      <c r="BJ51" s="184"/>
      <c r="BK51" s="184"/>
      <c r="BL51" s="184">
        <v>0</v>
      </c>
      <c r="BM51" s="184"/>
      <c r="BN51" s="184">
        <v>441458.7</v>
      </c>
      <c r="BO51" s="184"/>
      <c r="BP51" s="184"/>
      <c r="BQ51" s="184"/>
      <c r="BR51" s="184"/>
      <c r="BS51" s="184"/>
      <c r="BT51" s="184"/>
      <c r="BU51" s="184"/>
      <c r="BV51" s="184"/>
      <c r="BW51" s="184"/>
      <c r="BX51" s="184">
        <v>0</v>
      </c>
      <c r="BY51" s="184">
        <v>1804.39</v>
      </c>
      <c r="BZ51" s="184"/>
      <c r="CA51" s="184"/>
      <c r="CB51" s="184"/>
      <c r="CC51" s="184">
        <v>1094613.8099999996</v>
      </c>
      <c r="CD51" s="195"/>
      <c r="CE51" s="195">
        <f>SUM(C51:CD51)</f>
        <v>6213198.6200000001</v>
      </c>
    </row>
    <row r="52" spans="1:84" ht="12.65" customHeight="1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>
      <c r="A59" s="171" t="s">
        <v>233</v>
      </c>
      <c r="B59" s="175"/>
      <c r="C59" s="184"/>
      <c r="D59" s="184">
        <v>3872</v>
      </c>
      <c r="E59" s="184">
        <v>0</v>
      </c>
      <c r="F59" s="184">
        <v>0</v>
      </c>
      <c r="G59" s="184"/>
      <c r="H59" s="184"/>
      <c r="I59" s="184"/>
      <c r="J59" s="184"/>
      <c r="K59" s="184"/>
      <c r="L59" s="184"/>
      <c r="M59" s="184"/>
      <c r="N59" s="184"/>
      <c r="O59" s="184">
        <v>499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15545</v>
      </c>
      <c r="AZ59" s="185"/>
      <c r="BA59" s="248"/>
      <c r="BB59" s="248"/>
      <c r="BC59" s="248"/>
      <c r="BD59" s="248"/>
      <c r="BE59" s="185">
        <v>122909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>
      <c r="A60" s="250" t="s">
        <v>234</v>
      </c>
      <c r="B60" s="175"/>
      <c r="C60" s="186">
        <v>0</v>
      </c>
      <c r="D60" s="187">
        <v>34.927454104804461</v>
      </c>
      <c r="E60" s="187">
        <v>9.7089041082590553E-3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24.450060270623279</v>
      </c>
      <c r="P60" s="221">
        <v>11.824658902489771</v>
      </c>
      <c r="Q60" s="221">
        <v>0</v>
      </c>
      <c r="R60" s="221">
        <v>4.033337670680365</v>
      </c>
      <c r="S60" s="221">
        <v>4.7459184925005591</v>
      </c>
      <c r="T60" s="221">
        <v>0</v>
      </c>
      <c r="U60" s="221">
        <v>18.450763011171126</v>
      </c>
      <c r="V60" s="221">
        <v>0</v>
      </c>
      <c r="W60" s="221">
        <v>2.7110520544231433</v>
      </c>
      <c r="X60" s="221">
        <v>5.3346520540637474</v>
      </c>
      <c r="Y60" s="221">
        <v>17.058194518211206</v>
      </c>
      <c r="Z60" s="221">
        <v>0.56855821910019744</v>
      </c>
      <c r="AA60" s="221">
        <v>0</v>
      </c>
      <c r="AB60" s="221">
        <v>8.0759095879348077</v>
      </c>
      <c r="AC60" s="221">
        <v>4.8885698623440321</v>
      </c>
      <c r="AD60" s="221">
        <v>0</v>
      </c>
      <c r="AE60" s="221">
        <v>0</v>
      </c>
      <c r="AF60" s="221">
        <v>0</v>
      </c>
      <c r="AG60" s="221">
        <v>46.501201363492989</v>
      </c>
      <c r="AH60" s="221">
        <v>0</v>
      </c>
      <c r="AI60" s="221">
        <v>5.7755945197567682</v>
      </c>
      <c r="AJ60" s="221">
        <v>1.0077746573961952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7.3795678072082787</v>
      </c>
      <c r="AW60" s="221">
        <v>1.085699999851274</v>
      </c>
      <c r="AX60" s="221">
        <v>0</v>
      </c>
      <c r="AY60" s="221">
        <v>8.6474643823770574</v>
      </c>
      <c r="AZ60" s="221">
        <v>0</v>
      </c>
      <c r="BA60" s="221">
        <v>0</v>
      </c>
      <c r="BB60" s="221">
        <v>2.5851143832075194</v>
      </c>
      <c r="BC60" s="221">
        <v>0</v>
      </c>
      <c r="BD60" s="221">
        <v>2.3115678079025255</v>
      </c>
      <c r="BE60" s="221">
        <v>5.7679424649632951</v>
      </c>
      <c r="BF60" s="221">
        <v>0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18.136328764638858</v>
      </c>
      <c r="BM60" s="221">
        <v>0</v>
      </c>
      <c r="BN60" s="221">
        <v>3.689584931001427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0</v>
      </c>
      <c r="BW60" s="221">
        <v>0</v>
      </c>
      <c r="BX60" s="221">
        <v>0.79441849304186052</v>
      </c>
      <c r="BY60" s="221">
        <v>0.98848630123445391</v>
      </c>
      <c r="BZ60" s="221">
        <v>0</v>
      </c>
      <c r="CA60" s="221">
        <v>0</v>
      </c>
      <c r="CB60" s="221">
        <v>0</v>
      </c>
      <c r="CC60" s="221">
        <v>89.780389028797202</v>
      </c>
      <c r="CD60" s="249" t="s">
        <v>221</v>
      </c>
      <c r="CE60" s="251">
        <f t="shared" ref="CE60:CE70" si="0">SUM(C60:CD60)</f>
        <v>331.52997255732464</v>
      </c>
    </row>
    <row r="61" spans="1:84" ht="12.65" customHeight="1">
      <c r="A61" s="171" t="s">
        <v>235</v>
      </c>
      <c r="B61" s="175"/>
      <c r="C61" s="184"/>
      <c r="D61" s="184">
        <v>3134505.7699999996</v>
      </c>
      <c r="E61" s="184">
        <v>815.13</v>
      </c>
      <c r="F61" s="185">
        <v>0</v>
      </c>
      <c r="G61" s="184"/>
      <c r="H61" s="184"/>
      <c r="I61" s="185"/>
      <c r="J61" s="185"/>
      <c r="K61" s="185"/>
      <c r="L61" s="185"/>
      <c r="M61" s="184"/>
      <c r="N61" s="184"/>
      <c r="O61" s="184">
        <v>2813124.9699999997</v>
      </c>
      <c r="P61" s="185">
        <v>991042.78999999992</v>
      </c>
      <c r="Q61" s="185"/>
      <c r="R61" s="185">
        <v>507773.92</v>
      </c>
      <c r="S61" s="185">
        <v>306167.72000000003</v>
      </c>
      <c r="T61" s="185"/>
      <c r="U61" s="185">
        <v>1298394.0899999999</v>
      </c>
      <c r="V61" s="185">
        <v>0</v>
      </c>
      <c r="W61" s="185">
        <v>308026.07000000007</v>
      </c>
      <c r="X61" s="185">
        <v>544843.1</v>
      </c>
      <c r="Y61" s="185">
        <v>1757617.6300000001</v>
      </c>
      <c r="Z61" s="185">
        <v>27772.61</v>
      </c>
      <c r="AA61" s="185"/>
      <c r="AB61" s="185">
        <v>948984.87</v>
      </c>
      <c r="AC61" s="185">
        <v>399498.77</v>
      </c>
      <c r="AD61" s="185"/>
      <c r="AE61" s="185">
        <v>0</v>
      </c>
      <c r="AF61" s="185"/>
      <c r="AG61" s="185">
        <v>4308083.53</v>
      </c>
      <c r="AH61" s="185"/>
      <c r="AI61" s="185">
        <v>575430.38</v>
      </c>
      <c r="AJ61" s="185">
        <v>177108.12</v>
      </c>
      <c r="AK61" s="185">
        <v>0</v>
      </c>
      <c r="AL61" s="185"/>
      <c r="AM61" s="185"/>
      <c r="AN61" s="185"/>
      <c r="AO61" s="185">
        <v>0</v>
      </c>
      <c r="AP61" s="185"/>
      <c r="AQ61" s="185"/>
      <c r="AR61" s="185"/>
      <c r="AS61" s="185"/>
      <c r="AT61" s="185"/>
      <c r="AU61" s="185"/>
      <c r="AV61" s="185">
        <v>1014670.7100000001</v>
      </c>
      <c r="AW61" s="185">
        <v>78427.849999999991</v>
      </c>
      <c r="AX61" s="185"/>
      <c r="AY61" s="185">
        <v>390528.01999999996</v>
      </c>
      <c r="AZ61" s="185"/>
      <c r="BA61" s="185"/>
      <c r="BB61" s="185">
        <v>300854.78000000003</v>
      </c>
      <c r="BC61" s="185"/>
      <c r="BD61" s="185">
        <v>110996.22000000002</v>
      </c>
      <c r="BE61" s="185">
        <v>497481.38</v>
      </c>
      <c r="BF61" s="185"/>
      <c r="BG61" s="185"/>
      <c r="BH61" s="185"/>
      <c r="BI61" s="185"/>
      <c r="BJ61" s="185"/>
      <c r="BK61" s="185"/>
      <c r="BL61" s="185">
        <v>956436.47000000009</v>
      </c>
      <c r="BM61" s="185"/>
      <c r="BN61" s="185">
        <v>511433.58999999997</v>
      </c>
      <c r="BO61" s="185"/>
      <c r="BP61" s="185"/>
      <c r="BQ61" s="185"/>
      <c r="BR61" s="185"/>
      <c r="BS61" s="185"/>
      <c r="BT61" s="185"/>
      <c r="BU61" s="185"/>
      <c r="BV61" s="185"/>
      <c r="BW61" s="185"/>
      <c r="BX61" s="185">
        <v>97709.19</v>
      </c>
      <c r="BY61" s="185">
        <v>154143.20999999996</v>
      </c>
      <c r="BZ61" s="185"/>
      <c r="CA61" s="185"/>
      <c r="CB61" s="185"/>
      <c r="CC61" s="185">
        <v>8585444.1999999993</v>
      </c>
      <c r="CD61" s="249" t="s">
        <v>221</v>
      </c>
      <c r="CE61" s="195">
        <f t="shared" si="0"/>
        <v>30797315.09</v>
      </c>
      <c r="CF61" s="252"/>
    </row>
    <row r="62" spans="1:84" ht="12.65" customHeight="1">
      <c r="A62" s="171" t="s">
        <v>3</v>
      </c>
      <c r="B62" s="175"/>
      <c r="C62" s="195">
        <f t="shared" ref="C62:BN62" si="1">ROUND(C47+C48,0)</f>
        <v>0</v>
      </c>
      <c r="D62" s="195">
        <f t="shared" si="1"/>
        <v>639837</v>
      </c>
      <c r="E62" s="195">
        <f t="shared" si="1"/>
        <v>217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457974</v>
      </c>
      <c r="P62" s="195">
        <f t="shared" si="1"/>
        <v>269211</v>
      </c>
      <c r="Q62" s="195">
        <f t="shared" si="1"/>
        <v>0</v>
      </c>
      <c r="R62" s="195">
        <f t="shared" si="1"/>
        <v>92049</v>
      </c>
      <c r="S62" s="195">
        <f t="shared" si="1"/>
        <v>78053</v>
      </c>
      <c r="T62" s="195">
        <f t="shared" si="1"/>
        <v>0</v>
      </c>
      <c r="U62" s="195">
        <f t="shared" si="1"/>
        <v>390683</v>
      </c>
      <c r="V62" s="195">
        <f t="shared" si="1"/>
        <v>0</v>
      </c>
      <c r="W62" s="195">
        <f t="shared" si="1"/>
        <v>66958</v>
      </c>
      <c r="X62" s="195">
        <f t="shared" si="1"/>
        <v>127242</v>
      </c>
      <c r="Y62" s="195">
        <f t="shared" si="1"/>
        <v>404163</v>
      </c>
      <c r="Z62" s="195">
        <f t="shared" si="1"/>
        <v>11163</v>
      </c>
      <c r="AA62" s="195">
        <f t="shared" si="1"/>
        <v>0</v>
      </c>
      <c r="AB62" s="195">
        <f t="shared" si="1"/>
        <v>208628</v>
      </c>
      <c r="AC62" s="195">
        <f t="shared" si="1"/>
        <v>108037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957848</v>
      </c>
      <c r="AH62" s="195">
        <f t="shared" si="1"/>
        <v>0</v>
      </c>
      <c r="AI62" s="195">
        <f t="shared" si="1"/>
        <v>136250</v>
      </c>
      <c r="AJ62" s="195">
        <f t="shared" si="1"/>
        <v>29602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188060</v>
      </c>
      <c r="AW62" s="195">
        <f t="shared" si="1"/>
        <v>21270</v>
      </c>
      <c r="AX62" s="195">
        <f t="shared" si="1"/>
        <v>0</v>
      </c>
      <c r="AY62" s="195">
        <f>ROUND(AY47+AY48,0)</f>
        <v>168194</v>
      </c>
      <c r="AZ62" s="195">
        <f>ROUND(AZ47+AZ48,0)</f>
        <v>0</v>
      </c>
      <c r="BA62" s="195">
        <f>ROUND(BA47+BA48,0)</f>
        <v>0</v>
      </c>
      <c r="BB62" s="195">
        <f t="shared" si="1"/>
        <v>63853</v>
      </c>
      <c r="BC62" s="195">
        <f t="shared" si="1"/>
        <v>0</v>
      </c>
      <c r="BD62" s="195">
        <f t="shared" si="1"/>
        <v>45936</v>
      </c>
      <c r="BE62" s="195">
        <f t="shared" si="1"/>
        <v>132994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361010</v>
      </c>
      <c r="BM62" s="195">
        <f t="shared" si="1"/>
        <v>0</v>
      </c>
      <c r="BN62" s="195">
        <f t="shared" si="1"/>
        <v>73568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20272</v>
      </c>
      <c r="BY62" s="195">
        <f t="shared" si="2"/>
        <v>28510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1968166</v>
      </c>
      <c r="CD62" s="249" t="s">
        <v>221</v>
      </c>
      <c r="CE62" s="195">
        <f t="shared" si="0"/>
        <v>7049748</v>
      </c>
      <c r="CF62" s="252"/>
    </row>
    <row r="63" spans="1:84" ht="12.65" customHeight="1">
      <c r="A63" s="171" t="s">
        <v>236</v>
      </c>
      <c r="B63" s="175"/>
      <c r="C63" s="184">
        <v>0</v>
      </c>
      <c r="D63" s="184">
        <v>21185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206752.42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315374.10000000003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1608626.8000000003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1700</v>
      </c>
      <c r="BZ63" s="185">
        <v>0</v>
      </c>
      <c r="CA63" s="185">
        <v>0</v>
      </c>
      <c r="CB63" s="185">
        <v>0</v>
      </c>
      <c r="CC63" s="185">
        <v>243721.09999999998</v>
      </c>
      <c r="CD63" s="249" t="s">
        <v>221</v>
      </c>
      <c r="CE63" s="195">
        <f t="shared" si="0"/>
        <v>2397359.4200000004</v>
      </c>
      <c r="CF63" s="252"/>
    </row>
    <row r="64" spans="1:84" ht="12.65" customHeight="1">
      <c r="A64" s="171" t="s">
        <v>237</v>
      </c>
      <c r="B64" s="175"/>
      <c r="C64" s="184">
        <v>0</v>
      </c>
      <c r="D64" s="184">
        <v>277252.74</v>
      </c>
      <c r="E64" s="185">
        <v>72196.069999999992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153968.13999999998</v>
      </c>
      <c r="P64" s="185">
        <v>1348429.49</v>
      </c>
      <c r="Q64" s="185">
        <v>0</v>
      </c>
      <c r="R64" s="185">
        <v>92969.42</v>
      </c>
      <c r="S64" s="185">
        <v>154707.79</v>
      </c>
      <c r="T64" s="185">
        <v>0</v>
      </c>
      <c r="U64" s="185">
        <v>587906.39</v>
      </c>
      <c r="V64" s="185">
        <v>0</v>
      </c>
      <c r="W64" s="185">
        <v>60974.01999999999</v>
      </c>
      <c r="X64" s="185">
        <v>166312.97000000003</v>
      </c>
      <c r="Y64" s="185">
        <v>171529.99000000002</v>
      </c>
      <c r="Z64" s="185">
        <v>112.19</v>
      </c>
      <c r="AA64" s="185">
        <v>0</v>
      </c>
      <c r="AB64" s="185">
        <v>563043.05999999994</v>
      </c>
      <c r="AC64" s="185">
        <v>56826.84</v>
      </c>
      <c r="AD64" s="185">
        <v>0</v>
      </c>
      <c r="AE64" s="185">
        <v>0</v>
      </c>
      <c r="AF64" s="185">
        <v>0</v>
      </c>
      <c r="AG64" s="185">
        <v>690770.10000000009</v>
      </c>
      <c r="AH64" s="185">
        <v>0</v>
      </c>
      <c r="AI64" s="185">
        <v>21917.14</v>
      </c>
      <c r="AJ64" s="185">
        <v>47775.789999999994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181272.4</v>
      </c>
      <c r="AW64" s="185">
        <v>0</v>
      </c>
      <c r="AX64" s="185">
        <v>0</v>
      </c>
      <c r="AY64" s="185">
        <v>220652.90000000002</v>
      </c>
      <c r="AZ64" s="185">
        <v>0</v>
      </c>
      <c r="BA64" s="185">
        <v>0</v>
      </c>
      <c r="BB64" s="185">
        <v>173.36</v>
      </c>
      <c r="BC64" s="185">
        <v>0</v>
      </c>
      <c r="BD64" s="185">
        <v>5473.56</v>
      </c>
      <c r="BE64" s="185">
        <v>17534.939999999999</v>
      </c>
      <c r="BF64" s="185">
        <v>0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28170.65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0</v>
      </c>
      <c r="BW64" s="185">
        <v>0</v>
      </c>
      <c r="BX64" s="185">
        <v>48.6</v>
      </c>
      <c r="BY64" s="185">
        <v>2544.87</v>
      </c>
      <c r="BZ64" s="185">
        <v>0</v>
      </c>
      <c r="CA64" s="185">
        <v>0</v>
      </c>
      <c r="CB64" s="185">
        <v>0</v>
      </c>
      <c r="CC64" s="185">
        <v>142673.14000000001</v>
      </c>
      <c r="CD64" s="249" t="s">
        <v>221</v>
      </c>
      <c r="CE64" s="195">
        <f t="shared" si="0"/>
        <v>5065236.5600000015</v>
      </c>
      <c r="CF64" s="252"/>
    </row>
    <row r="65" spans="1:84" ht="12.65" customHeight="1">
      <c r="A65" s="171" t="s">
        <v>238</v>
      </c>
      <c r="B65" s="175"/>
      <c r="C65" s="184">
        <v>0</v>
      </c>
      <c r="D65" s="184">
        <v>36961.43</v>
      </c>
      <c r="E65" s="184">
        <v>632.5200000000001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19809.68</v>
      </c>
      <c r="P65" s="185">
        <v>32016.52</v>
      </c>
      <c r="Q65" s="185">
        <v>0</v>
      </c>
      <c r="R65" s="185">
        <v>31263.710000000003</v>
      </c>
      <c r="S65" s="185">
        <v>4608.0600000000004</v>
      </c>
      <c r="T65" s="185">
        <v>0</v>
      </c>
      <c r="U65" s="185">
        <v>13085.29</v>
      </c>
      <c r="V65" s="185">
        <v>0</v>
      </c>
      <c r="W65" s="185">
        <v>4501.84</v>
      </c>
      <c r="X65" s="185">
        <v>4821.1099999999997</v>
      </c>
      <c r="Y65" s="185">
        <v>41768.660000000003</v>
      </c>
      <c r="Z65" s="185">
        <v>0</v>
      </c>
      <c r="AA65" s="185">
        <v>0</v>
      </c>
      <c r="AB65" s="185">
        <v>2779.02</v>
      </c>
      <c r="AC65" s="185">
        <v>742.03000000000009</v>
      </c>
      <c r="AD65" s="185">
        <v>0</v>
      </c>
      <c r="AE65" s="185">
        <v>0</v>
      </c>
      <c r="AF65" s="185">
        <v>0</v>
      </c>
      <c r="AG65" s="185">
        <v>309986.27999999997</v>
      </c>
      <c r="AH65" s="185">
        <v>0</v>
      </c>
      <c r="AI65" s="185">
        <v>96.97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4937.88</v>
      </c>
      <c r="AW65" s="185">
        <v>0</v>
      </c>
      <c r="AX65" s="185">
        <v>0</v>
      </c>
      <c r="AY65" s="185">
        <v>9175.69</v>
      </c>
      <c r="AZ65" s="185">
        <v>0</v>
      </c>
      <c r="BA65" s="185">
        <v>0</v>
      </c>
      <c r="BB65" s="185">
        <v>0</v>
      </c>
      <c r="BC65" s="185">
        <v>0</v>
      </c>
      <c r="BD65" s="185">
        <v>1561.93</v>
      </c>
      <c r="BE65" s="185">
        <v>11277.43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360</v>
      </c>
      <c r="BM65" s="185">
        <v>0</v>
      </c>
      <c r="BN65" s="185">
        <v>50688.49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0</v>
      </c>
      <c r="BY65" s="185">
        <v>360</v>
      </c>
      <c r="BZ65" s="185">
        <v>0</v>
      </c>
      <c r="CA65" s="185">
        <v>0</v>
      </c>
      <c r="CB65" s="185">
        <v>0</v>
      </c>
      <c r="CC65" s="185">
        <v>8190.86</v>
      </c>
      <c r="CD65" s="249" t="s">
        <v>221</v>
      </c>
      <c r="CE65" s="195">
        <f t="shared" si="0"/>
        <v>589625.39999999991</v>
      </c>
      <c r="CF65" s="252"/>
    </row>
    <row r="66" spans="1:84" ht="12.65" customHeight="1">
      <c r="A66" s="171" t="s">
        <v>239</v>
      </c>
      <c r="B66" s="175"/>
      <c r="C66" s="184">
        <v>0</v>
      </c>
      <c r="D66" s="184">
        <v>57354.16</v>
      </c>
      <c r="E66" s="184">
        <v>6440.74</v>
      </c>
      <c r="F66" s="184">
        <v>65.11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46376.92</v>
      </c>
      <c r="P66" s="185">
        <v>283625.40000000002</v>
      </c>
      <c r="Q66" s="185">
        <v>0</v>
      </c>
      <c r="R66" s="185">
        <v>82.43</v>
      </c>
      <c r="S66" s="184">
        <v>4263.8</v>
      </c>
      <c r="T66" s="184">
        <v>0</v>
      </c>
      <c r="U66" s="185">
        <v>86951.43</v>
      </c>
      <c r="V66" s="185">
        <v>3085</v>
      </c>
      <c r="W66" s="185">
        <v>6664.06</v>
      </c>
      <c r="X66" s="185">
        <v>129632.3</v>
      </c>
      <c r="Y66" s="185">
        <v>26079.52</v>
      </c>
      <c r="Z66" s="185">
        <v>432.66</v>
      </c>
      <c r="AA66" s="185">
        <v>0</v>
      </c>
      <c r="AB66" s="185">
        <v>33044.269999999997</v>
      </c>
      <c r="AC66" s="185">
        <v>0</v>
      </c>
      <c r="AD66" s="185">
        <v>0</v>
      </c>
      <c r="AE66" s="185">
        <v>0</v>
      </c>
      <c r="AF66" s="185">
        <v>0</v>
      </c>
      <c r="AG66" s="185">
        <v>129042.09</v>
      </c>
      <c r="AH66" s="185">
        <v>0</v>
      </c>
      <c r="AI66" s="185">
        <v>2175.73</v>
      </c>
      <c r="AJ66" s="185">
        <v>-376.8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65601.16</v>
      </c>
      <c r="AW66" s="185">
        <v>0</v>
      </c>
      <c r="AX66" s="185">
        <v>0</v>
      </c>
      <c r="AY66" s="185">
        <v>19783.3</v>
      </c>
      <c r="AZ66" s="185">
        <v>0</v>
      </c>
      <c r="BA66" s="185">
        <v>0</v>
      </c>
      <c r="BB66" s="185">
        <v>0</v>
      </c>
      <c r="BC66" s="185">
        <v>0</v>
      </c>
      <c r="BD66" s="185">
        <v>0</v>
      </c>
      <c r="BE66" s="185">
        <v>497576.1</v>
      </c>
      <c r="BF66" s="185">
        <v>0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1157.1400000000001</v>
      </c>
      <c r="BM66" s="185">
        <v>0</v>
      </c>
      <c r="BN66" s="185">
        <v>83365.84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19.989999999999998</v>
      </c>
      <c r="BY66" s="185">
        <v>13750</v>
      </c>
      <c r="BZ66" s="185">
        <v>0</v>
      </c>
      <c r="CA66" s="185">
        <v>0</v>
      </c>
      <c r="CB66" s="185">
        <v>0</v>
      </c>
      <c r="CC66" s="185">
        <v>3050700.34</v>
      </c>
      <c r="CD66" s="249" t="s">
        <v>221</v>
      </c>
      <c r="CE66" s="195">
        <f t="shared" si="0"/>
        <v>4546892.6899999995</v>
      </c>
      <c r="CF66" s="252"/>
    </row>
    <row r="67" spans="1:84" ht="12.65" customHeight="1">
      <c r="A67" s="171" t="s">
        <v>6</v>
      </c>
      <c r="B67" s="175"/>
      <c r="C67" s="195">
        <f>ROUND(C51+C52,0)</f>
        <v>0</v>
      </c>
      <c r="D67" s="195">
        <f>ROUND(D51+D52,0)</f>
        <v>1147007</v>
      </c>
      <c r="E67" s="195">
        <f t="shared" ref="E67:BP67" si="3">ROUND(E51+E52,0)</f>
        <v>58412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683620</v>
      </c>
      <c r="P67" s="195">
        <f t="shared" si="3"/>
        <v>751323</v>
      </c>
      <c r="Q67" s="195">
        <f t="shared" si="3"/>
        <v>0</v>
      </c>
      <c r="R67" s="195">
        <f t="shared" si="3"/>
        <v>111315</v>
      </c>
      <c r="S67" s="195">
        <f t="shared" si="3"/>
        <v>156824</v>
      </c>
      <c r="T67" s="195">
        <f t="shared" si="3"/>
        <v>0</v>
      </c>
      <c r="U67" s="195">
        <f t="shared" si="3"/>
        <v>78685</v>
      </c>
      <c r="V67" s="195">
        <f t="shared" si="3"/>
        <v>0</v>
      </c>
      <c r="W67" s="195">
        <f t="shared" si="3"/>
        <v>10383</v>
      </c>
      <c r="X67" s="195">
        <f t="shared" si="3"/>
        <v>29221</v>
      </c>
      <c r="Y67" s="195">
        <f t="shared" si="3"/>
        <v>311853</v>
      </c>
      <c r="Z67" s="195">
        <f t="shared" si="3"/>
        <v>0</v>
      </c>
      <c r="AA67" s="195">
        <f t="shared" si="3"/>
        <v>0</v>
      </c>
      <c r="AB67" s="195">
        <f t="shared" si="3"/>
        <v>83006</v>
      </c>
      <c r="AC67" s="195">
        <f t="shared" si="3"/>
        <v>21412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698393</v>
      </c>
      <c r="AH67" s="195">
        <f t="shared" si="3"/>
        <v>0</v>
      </c>
      <c r="AI67" s="195">
        <f t="shared" si="3"/>
        <v>46139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122367</v>
      </c>
      <c r="AW67" s="195">
        <f t="shared" si="3"/>
        <v>0</v>
      </c>
      <c r="AX67" s="195">
        <f t="shared" si="3"/>
        <v>0</v>
      </c>
      <c r="AY67" s="195">
        <f t="shared" si="3"/>
        <v>77005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39374</v>
      </c>
      <c r="BE67" s="195">
        <f t="shared" si="3"/>
        <v>248984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441459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1804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1094614</v>
      </c>
      <c r="CD67" s="249" t="s">
        <v>221</v>
      </c>
      <c r="CE67" s="195">
        <f t="shared" si="0"/>
        <v>6213200</v>
      </c>
      <c r="CF67" s="252"/>
    </row>
    <row r="68" spans="1:84" ht="12.65" customHeight="1">
      <c r="A68" s="171" t="s">
        <v>240</v>
      </c>
      <c r="B68" s="175"/>
      <c r="C68" s="184">
        <v>0</v>
      </c>
      <c r="D68" s="184">
        <v>19445.8</v>
      </c>
      <c r="E68" s="184">
        <v>108.6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45.73</v>
      </c>
      <c r="P68" s="185">
        <v>17237.419999999998</v>
      </c>
      <c r="Q68" s="185">
        <v>0</v>
      </c>
      <c r="R68" s="185">
        <v>0</v>
      </c>
      <c r="S68" s="185">
        <v>0</v>
      </c>
      <c r="T68" s="185">
        <v>0</v>
      </c>
      <c r="U68" s="185">
        <v>0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0</v>
      </c>
      <c r="AC68" s="185">
        <v>76.02</v>
      </c>
      <c r="AD68" s="185">
        <v>0</v>
      </c>
      <c r="AE68" s="185">
        <v>0</v>
      </c>
      <c r="AF68" s="185">
        <v>0</v>
      </c>
      <c r="AG68" s="185">
        <v>1004.55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10027.59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17</v>
      </c>
      <c r="BE68" s="185">
        <v>22.53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17014.7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122605.73</v>
      </c>
      <c r="CD68" s="249" t="s">
        <v>221</v>
      </c>
      <c r="CE68" s="195">
        <f t="shared" si="0"/>
        <v>187605.66999999998</v>
      </c>
      <c r="CF68" s="252"/>
    </row>
    <row r="69" spans="1:84" ht="12.65" customHeight="1">
      <c r="A69" s="171" t="s">
        <v>241</v>
      </c>
      <c r="B69" s="175"/>
      <c r="C69" s="184">
        <v>0</v>
      </c>
      <c r="D69" s="184">
        <v>18200.000000000007</v>
      </c>
      <c r="E69" s="185">
        <v>12.53999999999985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24868.420000000006</v>
      </c>
      <c r="P69" s="185">
        <v>8519.9500000000007</v>
      </c>
      <c r="Q69" s="185">
        <v>0</v>
      </c>
      <c r="R69" s="224">
        <v>1543.7099999999955</v>
      </c>
      <c r="S69" s="185">
        <v>469.80999999999949</v>
      </c>
      <c r="T69" s="184">
        <v>0</v>
      </c>
      <c r="U69" s="185">
        <v>676.70999999999913</v>
      </c>
      <c r="V69" s="185">
        <v>0</v>
      </c>
      <c r="W69" s="184">
        <v>103</v>
      </c>
      <c r="X69" s="185">
        <v>0</v>
      </c>
      <c r="Y69" s="185">
        <v>184.13999999998487</v>
      </c>
      <c r="Z69" s="185">
        <v>0</v>
      </c>
      <c r="AA69" s="185">
        <v>0</v>
      </c>
      <c r="AB69" s="185">
        <v>86.660000000005766</v>
      </c>
      <c r="AC69" s="185">
        <v>-1.2505552149377763E-12</v>
      </c>
      <c r="AD69" s="185">
        <v>0</v>
      </c>
      <c r="AE69" s="185">
        <v>0</v>
      </c>
      <c r="AF69" s="185">
        <v>0</v>
      </c>
      <c r="AG69" s="185">
        <v>14503.299999999988</v>
      </c>
      <c r="AH69" s="185">
        <v>0</v>
      </c>
      <c r="AI69" s="185">
        <v>5000.0000000000009</v>
      </c>
      <c r="AJ69" s="185">
        <v>760.13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3112.8499999999995</v>
      </c>
      <c r="AW69" s="185">
        <v>0</v>
      </c>
      <c r="AX69" s="185">
        <v>0</v>
      </c>
      <c r="AY69" s="185">
        <v>8093.4999999999982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3215.5299999999988</v>
      </c>
      <c r="BF69" s="185">
        <v>0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-0.10000000000002274</v>
      </c>
      <c r="BM69" s="185">
        <v>0</v>
      </c>
      <c r="BN69" s="185">
        <v>37852.230000000003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0</v>
      </c>
      <c r="BY69" s="185">
        <v>49698.18</v>
      </c>
      <c r="BZ69" s="185">
        <v>0</v>
      </c>
      <c r="CA69" s="185">
        <v>0</v>
      </c>
      <c r="CB69" s="185">
        <v>0</v>
      </c>
      <c r="CC69" s="185">
        <v>914837.91</v>
      </c>
      <c r="CD69" s="292">
        <v>4731008.5500000007</v>
      </c>
      <c r="CE69" s="195">
        <f t="shared" si="0"/>
        <v>5822747.0200000005</v>
      </c>
      <c r="CF69" s="252"/>
    </row>
    <row r="70" spans="1:84" ht="12.65" customHeight="1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840</v>
      </c>
      <c r="P70" s="184">
        <v>1571.74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182.12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203466.13999999996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172.75</v>
      </c>
      <c r="CD70" s="188"/>
      <c r="CE70" s="195">
        <f t="shared" si="0"/>
        <v>206232.74999999994</v>
      </c>
      <c r="CF70" s="252"/>
    </row>
    <row r="71" spans="1:84" ht="12.65" customHeight="1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5351748.8999999994</v>
      </c>
      <c r="E71" s="195">
        <f t="shared" si="5"/>
        <v>138834.60000000003</v>
      </c>
      <c r="F71" s="195">
        <f t="shared" si="5"/>
        <v>65.11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4198947.8600000003</v>
      </c>
      <c r="P71" s="195">
        <f t="shared" si="5"/>
        <v>3699833.83</v>
      </c>
      <c r="Q71" s="195">
        <f t="shared" si="5"/>
        <v>0</v>
      </c>
      <c r="R71" s="195">
        <f t="shared" si="5"/>
        <v>836997.19</v>
      </c>
      <c r="S71" s="195">
        <f t="shared" si="5"/>
        <v>705094.18000000017</v>
      </c>
      <c r="T71" s="195">
        <f t="shared" si="5"/>
        <v>0</v>
      </c>
      <c r="U71" s="195">
        <f t="shared" si="5"/>
        <v>2456381.91</v>
      </c>
      <c r="V71" s="195">
        <f t="shared" si="5"/>
        <v>3085</v>
      </c>
      <c r="W71" s="195">
        <f t="shared" si="5"/>
        <v>457609.99000000011</v>
      </c>
      <c r="X71" s="195">
        <f t="shared" si="5"/>
        <v>1002072.4800000001</v>
      </c>
      <c r="Y71" s="195">
        <f t="shared" si="5"/>
        <v>2713195.9400000004</v>
      </c>
      <c r="Z71" s="195">
        <f t="shared" si="5"/>
        <v>39480.460000000006</v>
      </c>
      <c r="AA71" s="195">
        <f t="shared" si="5"/>
        <v>0</v>
      </c>
      <c r="AB71" s="195">
        <f t="shared" si="5"/>
        <v>1839571.8800000001</v>
      </c>
      <c r="AC71" s="195">
        <f t="shared" si="5"/>
        <v>586592.66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7316383.2700000005</v>
      </c>
      <c r="AH71" s="195">
        <f t="shared" si="5"/>
        <v>0</v>
      </c>
      <c r="AI71" s="195">
        <f t="shared" si="5"/>
        <v>787009.22</v>
      </c>
      <c r="AJ71" s="195">
        <f t="shared" ref="AJ71:BO71" si="6">SUM(AJ61:AJ69)-AJ70</f>
        <v>254687.12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1905423.69</v>
      </c>
      <c r="AW71" s="195">
        <f t="shared" si="6"/>
        <v>99697.849999999991</v>
      </c>
      <c r="AX71" s="195">
        <f t="shared" si="6"/>
        <v>0</v>
      </c>
      <c r="AY71" s="195">
        <f t="shared" si="6"/>
        <v>689966.27</v>
      </c>
      <c r="AZ71" s="195">
        <f t="shared" si="6"/>
        <v>0</v>
      </c>
      <c r="BA71" s="195">
        <f t="shared" si="6"/>
        <v>0</v>
      </c>
      <c r="BB71" s="195">
        <f t="shared" si="6"/>
        <v>364881.14</v>
      </c>
      <c r="BC71" s="195">
        <f t="shared" si="6"/>
        <v>0</v>
      </c>
      <c r="BD71" s="195">
        <f t="shared" si="6"/>
        <v>203358.71000000002</v>
      </c>
      <c r="BE71" s="195">
        <f t="shared" si="6"/>
        <v>1409085.9100000001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1318963.51</v>
      </c>
      <c r="BM71" s="195">
        <f t="shared" si="6"/>
        <v>0</v>
      </c>
      <c r="BN71" s="195">
        <f t="shared" si="6"/>
        <v>2852179.3000000003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118049.78000000001</v>
      </c>
      <c r="BY71" s="195">
        <f t="shared" si="7"/>
        <v>252510.25999999995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16130780.529999999</v>
      </c>
      <c r="CD71" s="245">
        <f>CD69-CD70</f>
        <v>4731008.5500000007</v>
      </c>
      <c r="CE71" s="195">
        <f>SUM(CE61:CE69)-CE70</f>
        <v>62463497.100000009</v>
      </c>
      <c r="CF71" s="252"/>
    </row>
    <row r="72" spans="1:84" ht="12.65" customHeight="1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>
      <c r="A73" s="171" t="s">
        <v>245</v>
      </c>
      <c r="B73" s="175"/>
      <c r="C73" s="184">
        <v>0</v>
      </c>
      <c r="D73" s="184">
        <v>10268718</v>
      </c>
      <c r="E73" s="185">
        <v>57166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4084364.4099999997</v>
      </c>
      <c r="P73" s="185">
        <v>4163581</v>
      </c>
      <c r="Q73" s="185">
        <v>0</v>
      </c>
      <c r="R73" s="185">
        <v>557624</v>
      </c>
      <c r="S73" s="185">
        <v>0</v>
      </c>
      <c r="T73" s="185">
        <v>0</v>
      </c>
      <c r="U73" s="185">
        <v>4707847</v>
      </c>
      <c r="V73" s="185">
        <v>292060</v>
      </c>
      <c r="W73" s="185">
        <v>1538929.0999999999</v>
      </c>
      <c r="X73" s="185">
        <v>4840884.0999999996</v>
      </c>
      <c r="Y73" s="185">
        <v>1045844.8</v>
      </c>
      <c r="Z73" s="185">
        <v>733</v>
      </c>
      <c r="AA73" s="185">
        <v>0</v>
      </c>
      <c r="AB73" s="185">
        <v>3629057.9499999993</v>
      </c>
      <c r="AC73" s="185">
        <v>2442154</v>
      </c>
      <c r="AD73" s="185">
        <v>0</v>
      </c>
      <c r="AE73" s="185">
        <v>0</v>
      </c>
      <c r="AF73" s="185">
        <v>0</v>
      </c>
      <c r="AG73" s="185">
        <v>9407165</v>
      </c>
      <c r="AH73" s="185">
        <v>0</v>
      </c>
      <c r="AI73" s="185">
        <v>8142</v>
      </c>
      <c r="AJ73" s="185">
        <v>0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1661773.0799999998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93">
        <v>7237.95</v>
      </c>
      <c r="CD73" s="249" t="s">
        <v>221</v>
      </c>
      <c r="CE73" s="195">
        <f t="shared" ref="CE73:CE80" si="8">SUM(C73:CD73)</f>
        <v>48713281.390000001</v>
      </c>
      <c r="CF73" s="252"/>
    </row>
    <row r="74" spans="1:84" ht="12.65" customHeight="1">
      <c r="A74" s="171" t="s">
        <v>246</v>
      </c>
      <c r="B74" s="175"/>
      <c r="C74" s="184">
        <v>0</v>
      </c>
      <c r="D74" s="184">
        <v>1434448</v>
      </c>
      <c r="E74" s="185">
        <v>1498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449998</v>
      </c>
      <c r="P74" s="185">
        <v>35584112</v>
      </c>
      <c r="Q74" s="185">
        <v>0</v>
      </c>
      <c r="R74" s="185">
        <v>5271678</v>
      </c>
      <c r="S74" s="185">
        <v>0</v>
      </c>
      <c r="T74" s="185">
        <v>0</v>
      </c>
      <c r="U74" s="185">
        <v>25919421.970000003</v>
      </c>
      <c r="V74" s="185">
        <v>2336066</v>
      </c>
      <c r="W74" s="185">
        <v>11885637.449999999</v>
      </c>
      <c r="X74" s="185">
        <v>38201790.449999996</v>
      </c>
      <c r="Y74" s="185">
        <v>23217609.75</v>
      </c>
      <c r="Z74" s="185">
        <v>584078</v>
      </c>
      <c r="AA74" s="185">
        <v>0</v>
      </c>
      <c r="AB74" s="185">
        <v>6320455.5499999998</v>
      </c>
      <c r="AC74" s="185">
        <v>486536</v>
      </c>
      <c r="AD74" s="185">
        <v>0</v>
      </c>
      <c r="AE74" s="185">
        <v>0</v>
      </c>
      <c r="AF74" s="185">
        <v>0</v>
      </c>
      <c r="AG74" s="185">
        <v>102919612.65000001</v>
      </c>
      <c r="AH74" s="185">
        <v>0</v>
      </c>
      <c r="AI74" s="185">
        <v>1026854.0000000001</v>
      </c>
      <c r="AJ74" s="185">
        <v>160121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9096910.1899999995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93">
        <v>1860412</v>
      </c>
      <c r="CD74" s="249" t="s">
        <v>221</v>
      </c>
      <c r="CE74" s="195">
        <f t="shared" si="8"/>
        <v>266757239.01000002</v>
      </c>
      <c r="CF74" s="252"/>
    </row>
    <row r="75" spans="1:84" ht="12.65" customHeight="1">
      <c r="A75" s="171" t="s">
        <v>247</v>
      </c>
      <c r="B75" s="175"/>
      <c r="C75" s="195">
        <f t="shared" ref="C75:AV75" si="9">SUM(C73:C74)</f>
        <v>0</v>
      </c>
      <c r="D75" s="195">
        <f t="shared" si="9"/>
        <v>11703166</v>
      </c>
      <c r="E75" s="195">
        <f t="shared" si="9"/>
        <v>58664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4534362.41</v>
      </c>
      <c r="P75" s="195">
        <f t="shared" si="9"/>
        <v>39747693</v>
      </c>
      <c r="Q75" s="195">
        <f t="shared" si="9"/>
        <v>0</v>
      </c>
      <c r="R75" s="195">
        <f t="shared" si="9"/>
        <v>5829302</v>
      </c>
      <c r="S75" s="195">
        <f t="shared" si="9"/>
        <v>0</v>
      </c>
      <c r="T75" s="195">
        <f t="shared" si="9"/>
        <v>0</v>
      </c>
      <c r="U75" s="195">
        <f t="shared" si="9"/>
        <v>30627268.970000003</v>
      </c>
      <c r="V75" s="195">
        <f t="shared" si="9"/>
        <v>2628126</v>
      </c>
      <c r="W75" s="195">
        <f t="shared" si="9"/>
        <v>13424566.549999999</v>
      </c>
      <c r="X75" s="195">
        <f t="shared" si="9"/>
        <v>43042674.549999997</v>
      </c>
      <c r="Y75" s="195">
        <f t="shared" si="9"/>
        <v>24263454.550000001</v>
      </c>
      <c r="Z75" s="195">
        <f t="shared" si="9"/>
        <v>584811</v>
      </c>
      <c r="AA75" s="195">
        <f t="shared" si="9"/>
        <v>0</v>
      </c>
      <c r="AB75" s="195">
        <f t="shared" si="9"/>
        <v>9949513.5</v>
      </c>
      <c r="AC75" s="195">
        <f t="shared" si="9"/>
        <v>2928690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112326777.65000001</v>
      </c>
      <c r="AH75" s="195">
        <f t="shared" si="9"/>
        <v>0</v>
      </c>
      <c r="AI75" s="195">
        <f t="shared" si="9"/>
        <v>1034996.0000000001</v>
      </c>
      <c r="AJ75" s="195">
        <f t="shared" si="9"/>
        <v>160121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10758683.27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313602870.44999999</v>
      </c>
      <c r="CF75" s="252"/>
    </row>
    <row r="76" spans="1:84" ht="12.65" customHeight="1">
      <c r="A76" s="171" t="s">
        <v>248</v>
      </c>
      <c r="B76" s="175"/>
      <c r="C76" s="184"/>
      <c r="D76" s="184">
        <v>31465.759999999998</v>
      </c>
      <c r="E76" s="185"/>
      <c r="F76" s="185"/>
      <c r="G76" s="184"/>
      <c r="H76" s="184"/>
      <c r="I76" s="185"/>
      <c r="J76" s="185"/>
      <c r="K76" s="185"/>
      <c r="L76" s="185"/>
      <c r="M76" s="185"/>
      <c r="N76" s="185"/>
      <c r="O76" s="185">
        <v>16256</v>
      </c>
      <c r="P76" s="185">
        <v>5652.68</v>
      </c>
      <c r="Q76" s="185"/>
      <c r="R76" s="185">
        <v>5581.36</v>
      </c>
      <c r="S76" s="185">
        <v>2468.1999999999998</v>
      </c>
      <c r="T76" s="185"/>
      <c r="U76" s="185">
        <v>3319</v>
      </c>
      <c r="V76" s="185"/>
      <c r="W76" s="185">
        <v>693</v>
      </c>
      <c r="X76" s="185">
        <v>958</v>
      </c>
      <c r="Y76" s="185">
        <v>7620</v>
      </c>
      <c r="Z76" s="185"/>
      <c r="AA76" s="185"/>
      <c r="AB76" s="185">
        <v>1514</v>
      </c>
      <c r="AC76" s="185"/>
      <c r="AD76" s="185"/>
      <c r="AE76" s="185"/>
      <c r="AF76" s="185"/>
      <c r="AG76" s="185">
        <v>17600</v>
      </c>
      <c r="AH76" s="185"/>
      <c r="AI76" s="185"/>
      <c r="AJ76" s="185">
        <v>4949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864</v>
      </c>
      <c r="AW76" s="185"/>
      <c r="AX76" s="185"/>
      <c r="AY76" s="185">
        <v>2988</v>
      </c>
      <c r="AZ76" s="185"/>
      <c r="BA76" s="185"/>
      <c r="BB76" s="185"/>
      <c r="BC76" s="185"/>
      <c r="BD76" s="185">
        <v>1248</v>
      </c>
      <c r="BE76" s="185">
        <v>7866</v>
      </c>
      <c r="BF76" s="185"/>
      <c r="BG76" s="185"/>
      <c r="BH76" s="185"/>
      <c r="BI76" s="185"/>
      <c r="BJ76" s="185"/>
      <c r="BK76" s="185"/>
      <c r="BL76" s="185"/>
      <c r="BM76" s="185"/>
      <c r="BN76" s="185">
        <v>10264</v>
      </c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>
        <v>1602</v>
      </c>
      <c r="CD76" s="249" t="s">
        <v>221</v>
      </c>
      <c r="CE76" s="195">
        <v>122909</v>
      </c>
      <c r="CF76" s="195">
        <f>BE59-CE76</f>
        <v>0</v>
      </c>
    </row>
    <row r="77" spans="1:84" ht="12.65" customHeight="1">
      <c r="A77" s="171" t="s">
        <v>249</v>
      </c>
      <c r="B77" s="175"/>
      <c r="C77" s="296"/>
      <c r="D77" s="184">
        <v>8892</v>
      </c>
      <c r="E77" s="184">
        <v>280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>
        <v>4325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>
        <v>10</v>
      </c>
      <c r="Z77" s="184"/>
      <c r="AA77" s="184"/>
      <c r="AB77" s="184"/>
      <c r="AC77" s="184"/>
      <c r="AD77" s="184"/>
      <c r="AE77" s="184"/>
      <c r="AF77" s="184"/>
      <c r="AG77" s="184">
        <v>1916</v>
      </c>
      <c r="AH77" s="184"/>
      <c r="AI77" s="184">
        <v>122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15545</v>
      </c>
      <c r="CF77" s="195">
        <f>AY59-CE77</f>
        <v>0</v>
      </c>
    </row>
    <row r="78" spans="1:84" ht="12.65" customHeight="1">
      <c r="A78" s="171" t="s">
        <v>250</v>
      </c>
      <c r="B78" s="175"/>
      <c r="C78" s="296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/>
      <c r="AY78" s="249"/>
      <c r="AZ78" s="249"/>
      <c r="BA78" s="184"/>
      <c r="BB78" s="184"/>
      <c r="BC78" s="184"/>
      <c r="BD78" s="249"/>
      <c r="BE78" s="249"/>
      <c r="BF78" s="249"/>
      <c r="BG78" s="249"/>
      <c r="BH78" s="184"/>
      <c r="BI78" s="184"/>
      <c r="BJ78" s="249"/>
      <c r="BK78" s="184"/>
      <c r="BL78" s="184"/>
      <c r="BM78" s="184"/>
      <c r="BN78" s="249"/>
      <c r="BO78" s="249"/>
      <c r="BP78" s="249"/>
      <c r="BQ78" s="249"/>
      <c r="BR78" s="249"/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/>
      <c r="CD78" s="249"/>
      <c r="CE78" s="195">
        <f t="shared" si="8"/>
        <v>0</v>
      </c>
      <c r="CF78" s="195"/>
    </row>
    <row r="79" spans="1:84" ht="12.65" customHeight="1">
      <c r="A79" s="171" t="s">
        <v>251</v>
      </c>
      <c r="B79" s="175"/>
      <c r="C79" s="225">
        <v>57428</v>
      </c>
      <c r="D79" s="225"/>
      <c r="E79" s="184">
        <v>1426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24056</v>
      </c>
      <c r="P79" s="184">
        <v>4484</v>
      </c>
      <c r="Q79" s="184"/>
      <c r="R79" s="184"/>
      <c r="S79" s="184"/>
      <c r="T79" s="184"/>
      <c r="V79" s="184"/>
      <c r="W79" s="184">
        <v>4383</v>
      </c>
      <c r="X79" s="184">
        <v>11025</v>
      </c>
      <c r="Y79" s="184"/>
      <c r="Z79" s="184"/>
      <c r="AA79" s="184"/>
      <c r="AB79" s="184">
        <v>1659</v>
      </c>
      <c r="AC79" s="184"/>
      <c r="AD79" s="184"/>
      <c r="AE79" s="184"/>
      <c r="AF79" s="184"/>
      <c r="AG79" s="184">
        <v>89864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184">
        <v>875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184">
        <v>31538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184">
        <v>12073</v>
      </c>
      <c r="CD79" s="249" t="s">
        <v>221</v>
      </c>
      <c r="CE79" s="195">
        <f t="shared" si="8"/>
        <v>238811</v>
      </c>
      <c r="CF79" s="195">
        <f>BA59</f>
        <v>0</v>
      </c>
    </row>
    <row r="80" spans="1:84" ht="21" customHeight="1">
      <c r="A80" s="171" t="s">
        <v>252</v>
      </c>
      <c r="B80" s="175"/>
      <c r="C80" s="187">
        <v>0</v>
      </c>
      <c r="D80" s="187">
        <v>18.701617120725807</v>
      </c>
      <c r="E80" s="187">
        <v>1.1986301368221056E-4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14.911404792477891</v>
      </c>
      <c r="P80" s="187">
        <v>3.2921719173572361</v>
      </c>
      <c r="Q80" s="187">
        <v>0</v>
      </c>
      <c r="R80" s="187">
        <v>3.3528801365270025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25.872867804674947</v>
      </c>
      <c r="AH80" s="187">
        <v>0</v>
      </c>
      <c r="AI80" s="187">
        <v>3.9881205473988879</v>
      </c>
      <c r="AJ80" s="187">
        <v>0.49981438349317614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3.1574602735400741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93">
        <v>7.6712328756614757E-3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93">
        <v>1.4464541093908967</v>
      </c>
      <c r="CD80" s="249" t="s">
        <v>221</v>
      </c>
      <c r="CE80" s="255">
        <f t="shared" si="8"/>
        <v>75.23058218147527</v>
      </c>
      <c r="CF80" s="255"/>
    </row>
    <row r="81" spans="1:7" ht="12.65" customHeight="1">
      <c r="A81" s="208" t="s">
        <v>253</v>
      </c>
      <c r="B81" s="208"/>
      <c r="C81" s="208"/>
      <c r="D81" s="208"/>
      <c r="E81" s="208"/>
    </row>
    <row r="82" spans="1:7" ht="12.65" customHeight="1">
      <c r="A82" s="171" t="s">
        <v>254</v>
      </c>
      <c r="B82" s="172"/>
      <c r="C82" s="282" t="s">
        <v>1266</v>
      </c>
      <c r="D82" s="256"/>
      <c r="E82" s="175"/>
    </row>
    <row r="83" spans="1:7" ht="12.65" customHeight="1">
      <c r="A83" s="173" t="s">
        <v>255</v>
      </c>
      <c r="B83" s="172" t="s">
        <v>256</v>
      </c>
      <c r="C83" s="227" t="s">
        <v>1273</v>
      </c>
      <c r="D83" s="256"/>
      <c r="E83" s="175"/>
    </row>
    <row r="84" spans="1:7" ht="12.65" customHeight="1">
      <c r="A84" s="173" t="s">
        <v>257</v>
      </c>
      <c r="B84" s="172" t="s">
        <v>256</v>
      </c>
      <c r="C84" s="230" t="s">
        <v>1274</v>
      </c>
      <c r="D84" s="205"/>
      <c r="E84" s="204"/>
    </row>
    <row r="85" spans="1:7" ht="12.65" customHeight="1">
      <c r="A85" s="173" t="s">
        <v>1251</v>
      </c>
      <c r="B85" s="172"/>
      <c r="C85" s="271" t="s">
        <v>1275</v>
      </c>
      <c r="D85" s="205"/>
      <c r="E85" s="204"/>
      <c r="G85" s="180" t="s">
        <v>1277</v>
      </c>
    </row>
    <row r="86" spans="1:7" ht="12.65" customHeight="1">
      <c r="A86" s="173" t="s">
        <v>1252</v>
      </c>
      <c r="B86" s="172" t="s">
        <v>256</v>
      </c>
      <c r="C86" s="231"/>
      <c r="D86" s="205"/>
      <c r="E86" s="204"/>
    </row>
    <row r="87" spans="1:7" ht="12.65" customHeight="1">
      <c r="A87" s="173" t="s">
        <v>258</v>
      </c>
      <c r="B87" s="172" t="s">
        <v>256</v>
      </c>
      <c r="C87" s="230" t="s">
        <v>1276</v>
      </c>
      <c r="D87" s="205"/>
      <c r="E87" s="204"/>
    </row>
    <row r="88" spans="1:7" ht="12.65" customHeight="1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7" ht="12.65" customHeight="1">
      <c r="A89" s="173" t="s">
        <v>260</v>
      </c>
      <c r="B89" s="172" t="s">
        <v>256</v>
      </c>
      <c r="C89" s="230" t="s">
        <v>1267</v>
      </c>
      <c r="D89" s="205"/>
      <c r="E89" s="204"/>
    </row>
    <row r="90" spans="1:7" ht="12.65" customHeight="1">
      <c r="A90" s="173" t="s">
        <v>261</v>
      </c>
      <c r="B90" s="172" t="s">
        <v>256</v>
      </c>
      <c r="C90" s="230" t="s">
        <v>1268</v>
      </c>
      <c r="D90" s="205"/>
      <c r="E90" s="204"/>
    </row>
    <row r="91" spans="1:7" ht="12.65" customHeight="1">
      <c r="A91" s="173" t="s">
        <v>262</v>
      </c>
      <c r="B91" s="172" t="s">
        <v>256</v>
      </c>
      <c r="C91" s="230" t="s">
        <v>1269</v>
      </c>
      <c r="D91" s="205"/>
      <c r="E91" s="204"/>
    </row>
    <row r="92" spans="1:7" ht="12.65" customHeight="1">
      <c r="A92" s="173" t="s">
        <v>263</v>
      </c>
      <c r="B92" s="172" t="s">
        <v>256</v>
      </c>
      <c r="C92" s="226" t="s">
        <v>1270</v>
      </c>
      <c r="D92" s="256"/>
      <c r="E92" s="175"/>
    </row>
    <row r="93" spans="1:7" ht="12.65" customHeight="1">
      <c r="A93" s="173" t="s">
        <v>264</v>
      </c>
      <c r="B93" s="172" t="s">
        <v>256</v>
      </c>
      <c r="C93" s="270" t="s">
        <v>1271</v>
      </c>
      <c r="D93" s="256"/>
      <c r="E93" s="175"/>
    </row>
    <row r="94" spans="1:7" ht="12.65" customHeight="1">
      <c r="A94" s="173"/>
      <c r="B94" s="173"/>
      <c r="C94" s="191"/>
      <c r="D94" s="175"/>
      <c r="E94" s="175"/>
    </row>
    <row r="95" spans="1:7" ht="12.65" customHeight="1">
      <c r="A95" s="208" t="s">
        <v>265</v>
      </c>
      <c r="B95" s="208"/>
      <c r="C95" s="208"/>
      <c r="D95" s="208"/>
      <c r="E95" s="208"/>
    </row>
    <row r="96" spans="1:7" ht="12.65" customHeight="1">
      <c r="A96" s="257" t="s">
        <v>266</v>
      </c>
      <c r="B96" s="257"/>
      <c r="C96" s="257"/>
      <c r="D96" s="257"/>
      <c r="E96" s="257"/>
    </row>
    <row r="97" spans="1:5" ht="12.65" customHeight="1">
      <c r="A97" s="173" t="s">
        <v>267</v>
      </c>
      <c r="B97" s="172" t="s">
        <v>256</v>
      </c>
      <c r="C97" s="189"/>
      <c r="D97" s="175"/>
      <c r="E97" s="175"/>
    </row>
    <row r="98" spans="1:5" ht="12.65" customHeight="1">
      <c r="A98" s="173" t="s">
        <v>259</v>
      </c>
      <c r="B98" s="172" t="s">
        <v>256</v>
      </c>
      <c r="C98" s="189"/>
      <c r="D98" s="175"/>
      <c r="E98" s="175"/>
    </row>
    <row r="99" spans="1:5" ht="12.65" customHeight="1">
      <c r="A99" s="173" t="s">
        <v>268</v>
      </c>
      <c r="B99" s="172" t="s">
        <v>256</v>
      </c>
      <c r="C99" s="189"/>
      <c r="D99" s="175"/>
      <c r="E99" s="175"/>
    </row>
    <row r="100" spans="1:5" ht="12.65" customHeight="1">
      <c r="A100" s="257" t="s">
        <v>269</v>
      </c>
      <c r="B100" s="257"/>
      <c r="C100" s="257"/>
      <c r="D100" s="257"/>
      <c r="E100" s="257"/>
    </row>
    <row r="101" spans="1:5" ht="12.65" customHeight="1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>
      <c r="A103" s="257" t="s">
        <v>271</v>
      </c>
      <c r="B103" s="257"/>
      <c r="C103" s="257"/>
      <c r="D103" s="257"/>
      <c r="E103" s="257"/>
    </row>
    <row r="104" spans="1:5" ht="12.65" customHeight="1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>
      <c r="A107" s="173"/>
      <c r="B107" s="172"/>
      <c r="C107" s="190"/>
      <c r="D107" s="175"/>
      <c r="E107" s="175"/>
    </row>
    <row r="108" spans="1:5" ht="13.5" customHeight="1">
      <c r="A108" s="207" t="s">
        <v>275</v>
      </c>
      <c r="B108" s="208"/>
      <c r="C108" s="208"/>
      <c r="D108" s="208"/>
      <c r="E108" s="208"/>
    </row>
    <row r="109" spans="1:5" ht="13.5" customHeight="1">
      <c r="A109" s="173"/>
      <c r="B109" s="172"/>
      <c r="C109" s="190"/>
      <c r="D109" s="175"/>
      <c r="E109" s="175"/>
    </row>
    <row r="110" spans="1:5" ht="12.65" customHeight="1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>
      <c r="A111" s="173" t="s">
        <v>278</v>
      </c>
      <c r="B111" s="172" t="s">
        <v>256</v>
      </c>
      <c r="C111" s="189">
        <v>1549</v>
      </c>
      <c r="D111" s="174">
        <v>4421</v>
      </c>
      <c r="E111" s="175"/>
    </row>
    <row r="112" spans="1:5" ht="12.65" customHeight="1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>
      <c r="A114" s="173" t="s">
        <v>281</v>
      </c>
      <c r="B114" s="172" t="s">
        <v>256</v>
      </c>
      <c r="C114" s="189">
        <v>250</v>
      </c>
      <c r="D114" s="174">
        <v>390</v>
      </c>
      <c r="E114" s="175"/>
    </row>
    <row r="115" spans="1:5" ht="12.65" customHeight="1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>
      <c r="A117" s="173" t="s">
        <v>284</v>
      </c>
      <c r="B117" s="172" t="s">
        <v>256</v>
      </c>
      <c r="C117" s="189">
        <v>48</v>
      </c>
      <c r="D117" s="175"/>
      <c r="E117" s="175"/>
    </row>
    <row r="118" spans="1:5" ht="12.65" customHeight="1">
      <c r="A118" s="173" t="s">
        <v>1239</v>
      </c>
      <c r="B118" s="172" t="s">
        <v>256</v>
      </c>
      <c r="C118" s="189"/>
      <c r="D118" s="175"/>
      <c r="E118" s="175"/>
    </row>
    <row r="119" spans="1:5" ht="12.65" customHeight="1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>
      <c r="A120" s="173" t="s">
        <v>286</v>
      </c>
      <c r="B120" s="172" t="s">
        <v>256</v>
      </c>
      <c r="C120" s="189">
        <v>10</v>
      </c>
      <c r="D120" s="175"/>
      <c r="E120" s="175"/>
    </row>
    <row r="121" spans="1:5" ht="12.65" customHeight="1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>
      <c r="A122" s="173" t="s">
        <v>97</v>
      </c>
      <c r="B122" s="172" t="s">
        <v>256</v>
      </c>
      <c r="C122" s="189"/>
      <c r="D122" s="175"/>
      <c r="E122" s="175"/>
    </row>
    <row r="123" spans="1:5" ht="12.65" customHeight="1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>
      <c r="A124" s="173" t="s">
        <v>289</v>
      </c>
      <c r="B124" s="172"/>
      <c r="C124" s="189"/>
      <c r="D124" s="175"/>
      <c r="E124" s="175"/>
    </row>
    <row r="125" spans="1:5" ht="12.65" customHeight="1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>
      <c r="A127" s="173" t="s">
        <v>291</v>
      </c>
      <c r="B127" s="175"/>
      <c r="C127" s="191"/>
      <c r="D127" s="175"/>
      <c r="E127" s="175">
        <f>SUM(C116:C126)</f>
        <v>58</v>
      </c>
    </row>
    <row r="128" spans="1:5" ht="12.65" customHeight="1">
      <c r="A128" s="173" t="s">
        <v>292</v>
      </c>
      <c r="B128" s="172" t="s">
        <v>256</v>
      </c>
      <c r="C128" s="189">
        <v>58</v>
      </c>
      <c r="D128" s="175"/>
      <c r="E128" s="175"/>
    </row>
    <row r="129" spans="1:6" ht="12.65" customHeight="1">
      <c r="A129" s="173" t="s">
        <v>293</v>
      </c>
      <c r="B129" s="172" t="s">
        <v>256</v>
      </c>
      <c r="C129" s="189">
        <v>10</v>
      </c>
      <c r="D129" s="175"/>
      <c r="E129" s="175"/>
    </row>
    <row r="130" spans="1:6" ht="12.65" customHeight="1">
      <c r="A130" s="173"/>
      <c r="B130" s="175"/>
      <c r="C130" s="191"/>
      <c r="D130" s="175"/>
      <c r="E130" s="175"/>
    </row>
    <row r="131" spans="1:6" ht="12.65" customHeight="1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>
      <c r="A132" s="173"/>
      <c r="B132" s="173"/>
      <c r="C132" s="191"/>
      <c r="D132" s="175"/>
      <c r="E132" s="175"/>
    </row>
    <row r="133" spans="1:6" ht="12.65" customHeight="1">
      <c r="A133" s="173"/>
      <c r="B133" s="173"/>
      <c r="C133" s="191"/>
      <c r="D133" s="175"/>
      <c r="E133" s="175"/>
    </row>
    <row r="134" spans="1:6" ht="12.65" customHeight="1">
      <c r="A134" s="173"/>
      <c r="B134" s="173"/>
      <c r="C134" s="191"/>
      <c r="D134" s="175"/>
      <c r="E134" s="175"/>
    </row>
    <row r="135" spans="1:6" ht="18" customHeight="1">
      <c r="A135" s="173"/>
      <c r="B135" s="173"/>
      <c r="C135" s="191"/>
      <c r="D135" s="175"/>
      <c r="E135" s="175"/>
    </row>
    <row r="136" spans="1:6" ht="12.65" customHeight="1">
      <c r="A136" s="208" t="s">
        <v>1240</v>
      </c>
      <c r="B136" s="207"/>
      <c r="C136" s="207"/>
      <c r="D136" s="207"/>
      <c r="E136" s="207"/>
    </row>
    <row r="137" spans="1:6" ht="12.65" customHeight="1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>
      <c r="A138" s="173" t="s">
        <v>277</v>
      </c>
      <c r="B138" s="174">
        <v>509.15406006674084</v>
      </c>
      <c r="C138" s="189">
        <v>416.97219132369298</v>
      </c>
      <c r="D138" s="174">
        <v>622.87374860956618</v>
      </c>
      <c r="E138" s="175">
        <f>SUM(B138:D138)</f>
        <v>1549</v>
      </c>
    </row>
    <row r="139" spans="1:6" ht="12.65" customHeight="1">
      <c r="A139" s="173" t="s">
        <v>215</v>
      </c>
      <c r="B139" s="174">
        <v>1900.3985521424377</v>
      </c>
      <c r="C139" s="189">
        <v>1057.8914106828408</v>
      </c>
      <c r="D139" s="174">
        <v>1462.7100371747213</v>
      </c>
      <c r="E139" s="175">
        <f>SUM(B139:D139)</f>
        <v>4421</v>
      </c>
    </row>
    <row r="140" spans="1:6" ht="12.65" customHeight="1">
      <c r="A140" s="173" t="s">
        <v>298</v>
      </c>
      <c r="B140" s="174">
        <v>6252.5413321631304</v>
      </c>
      <c r="C140" s="174">
        <v>8221.5996885415298</v>
      </c>
      <c r="D140" s="174">
        <v>13986.858979295337</v>
      </c>
      <c r="E140" s="175">
        <f>SUM(B140:D140)</f>
        <v>28461</v>
      </c>
    </row>
    <row r="141" spans="1:6" ht="12.65" customHeight="1">
      <c r="A141" s="173" t="s">
        <v>245</v>
      </c>
      <c r="B141" s="174">
        <v>20083858.98</v>
      </c>
      <c r="C141" s="189">
        <v>10409912.374430314</v>
      </c>
      <c r="D141" s="174">
        <v>18219510.035569683</v>
      </c>
      <c r="E141" s="175">
        <f>SUM(B141:D141)</f>
        <v>48713281.390000001</v>
      </c>
      <c r="F141" s="199"/>
    </row>
    <row r="142" spans="1:6" ht="12.65" customHeight="1">
      <c r="A142" s="173" t="s">
        <v>246</v>
      </c>
      <c r="B142" s="174">
        <v>58603375.235014372</v>
      </c>
      <c r="C142" s="189">
        <v>77058825.521268204</v>
      </c>
      <c r="D142" s="174">
        <v>131095038.25371741</v>
      </c>
      <c r="E142" s="175">
        <f>SUM(B142:D142)</f>
        <v>266757239.00999999</v>
      </c>
      <c r="F142" s="199"/>
    </row>
    <row r="143" spans="1:6" ht="12.65" customHeight="1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>
      <c r="A155" s="177"/>
      <c r="B155" s="177"/>
      <c r="C155" s="193"/>
      <c r="D155" s="178"/>
      <c r="E155" s="175"/>
    </row>
    <row r="156" spans="1:5" ht="12.65" customHeight="1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>
      <c r="A157" s="177" t="s">
        <v>304</v>
      </c>
      <c r="B157" s="174"/>
      <c r="C157" s="174"/>
      <c r="D157" s="175"/>
      <c r="E157" s="175"/>
    </row>
    <row r="158" spans="1:5" ht="12.65" customHeight="1">
      <c r="A158" s="177"/>
      <c r="B158" s="178"/>
      <c r="C158" s="193"/>
      <c r="D158" s="175"/>
      <c r="E158" s="175"/>
    </row>
    <row r="159" spans="1:5" ht="12.65" customHeight="1">
      <c r="A159" s="177"/>
      <c r="B159" s="177"/>
      <c r="C159" s="193"/>
      <c r="D159" s="178"/>
      <c r="E159" s="175"/>
    </row>
    <row r="160" spans="1:5" ht="12.65" customHeight="1">
      <c r="A160" s="177"/>
      <c r="B160" s="177"/>
      <c r="C160" s="193"/>
      <c r="D160" s="178"/>
      <c r="E160" s="175"/>
    </row>
    <row r="161" spans="1:5" ht="12.65" customHeight="1">
      <c r="A161" s="177"/>
      <c r="B161" s="177"/>
      <c r="C161" s="193"/>
      <c r="D161" s="178"/>
      <c r="E161" s="175"/>
    </row>
    <row r="162" spans="1:5" ht="21.75" customHeight="1">
      <c r="A162" s="177"/>
      <c r="B162" s="177"/>
      <c r="C162" s="193"/>
      <c r="D162" s="178"/>
      <c r="E162" s="175"/>
    </row>
    <row r="163" spans="1:5" ht="11.5" customHeight="1">
      <c r="A163" s="207" t="s">
        <v>305</v>
      </c>
      <c r="B163" s="208"/>
      <c r="C163" s="208"/>
      <c r="D163" s="208"/>
      <c r="E163" s="208"/>
    </row>
    <row r="164" spans="1:5" ht="11.5" customHeight="1">
      <c r="A164" s="257" t="s">
        <v>306</v>
      </c>
      <c r="B164" s="257"/>
      <c r="C164" s="257"/>
      <c r="D164" s="257"/>
      <c r="E164" s="257"/>
    </row>
    <row r="165" spans="1:5" ht="11.5" customHeight="1">
      <c r="A165" s="173" t="s">
        <v>307</v>
      </c>
      <c r="B165" s="172" t="s">
        <v>256</v>
      </c>
      <c r="C165" s="189">
        <v>1730043.1</v>
      </c>
      <c r="D165" s="175"/>
      <c r="E165" s="175"/>
    </row>
    <row r="166" spans="1:5" ht="11.5" customHeight="1">
      <c r="A166" s="173" t="s">
        <v>308</v>
      </c>
      <c r="B166" s="172" t="s">
        <v>256</v>
      </c>
      <c r="C166" s="189"/>
      <c r="D166" s="175"/>
      <c r="E166" s="175"/>
    </row>
    <row r="167" spans="1:5" ht="11.5" customHeight="1">
      <c r="A167" s="177" t="s">
        <v>309</v>
      </c>
      <c r="B167" s="172" t="s">
        <v>256</v>
      </c>
      <c r="C167" s="189"/>
      <c r="D167" s="175"/>
      <c r="E167" s="175"/>
    </row>
    <row r="168" spans="1:5" ht="11.5" customHeight="1">
      <c r="A168" s="173" t="s">
        <v>310</v>
      </c>
      <c r="B168" s="172" t="s">
        <v>256</v>
      </c>
      <c r="C168" s="189">
        <v>2882085.94</v>
      </c>
      <c r="D168" s="175"/>
      <c r="E168" s="175"/>
    </row>
    <row r="169" spans="1:5" ht="11.5" customHeight="1">
      <c r="A169" s="173" t="s">
        <v>311</v>
      </c>
      <c r="B169" s="172" t="s">
        <v>256</v>
      </c>
      <c r="C169" s="189"/>
      <c r="D169" s="175"/>
      <c r="E169" s="175"/>
    </row>
    <row r="170" spans="1:5" ht="11.5" customHeight="1">
      <c r="A170" s="173" t="s">
        <v>312</v>
      </c>
      <c r="B170" s="172" t="s">
        <v>256</v>
      </c>
      <c r="C170" s="189"/>
      <c r="D170" s="175"/>
      <c r="E170" s="175"/>
    </row>
    <row r="171" spans="1:5" ht="11.5" customHeight="1">
      <c r="A171" s="173" t="s">
        <v>313</v>
      </c>
      <c r="B171" s="172" t="s">
        <v>256</v>
      </c>
      <c r="C171" s="189">
        <v>2431858.8299999996</v>
      </c>
      <c r="D171" s="175"/>
      <c r="E171" s="175"/>
    </row>
    <row r="172" spans="1:5" ht="11.5" customHeight="1">
      <c r="A172" s="173" t="s">
        <v>313</v>
      </c>
      <c r="B172" s="172" t="s">
        <v>256</v>
      </c>
      <c r="C172" s="189">
        <v>5758.86</v>
      </c>
      <c r="D172" s="175"/>
      <c r="E172" s="175"/>
    </row>
    <row r="173" spans="1:5" ht="11.5" customHeight="1">
      <c r="A173" s="173" t="s">
        <v>203</v>
      </c>
      <c r="B173" s="175"/>
      <c r="C173" s="191"/>
      <c r="D173" s="175">
        <f>SUM(C165:C172)</f>
        <v>7049746.7299999995</v>
      </c>
      <c r="E173" s="175"/>
    </row>
    <row r="174" spans="1:5" ht="11.5" customHeight="1">
      <c r="A174" s="257" t="s">
        <v>314</v>
      </c>
      <c r="B174" s="257"/>
      <c r="C174" s="257"/>
      <c r="D174" s="257"/>
      <c r="E174" s="257"/>
    </row>
    <row r="175" spans="1:5" ht="11.5" customHeight="1">
      <c r="A175" s="173" t="s">
        <v>315</v>
      </c>
      <c r="B175" s="172" t="s">
        <v>256</v>
      </c>
      <c r="C175" s="189">
        <v>122564.97999999998</v>
      </c>
      <c r="D175" s="175"/>
      <c r="E175" s="175"/>
    </row>
    <row r="176" spans="1:5" ht="11.5" customHeight="1">
      <c r="A176" s="173" t="s">
        <v>316</v>
      </c>
      <c r="B176" s="172" t="s">
        <v>256</v>
      </c>
      <c r="C176" s="189">
        <v>65040.689999999995</v>
      </c>
      <c r="D176" s="175"/>
      <c r="E176" s="175"/>
    </row>
    <row r="177" spans="1:5" ht="11.5" customHeight="1">
      <c r="A177" s="173" t="s">
        <v>203</v>
      </c>
      <c r="B177" s="175"/>
      <c r="C177" s="191"/>
      <c r="D177" s="175">
        <f>SUM(C175:C176)</f>
        <v>187605.66999999998</v>
      </c>
      <c r="E177" s="175"/>
    </row>
    <row r="178" spans="1:5" ht="11.5" customHeight="1">
      <c r="A178" s="257" t="s">
        <v>317</v>
      </c>
      <c r="B178" s="257"/>
      <c r="C178" s="257"/>
      <c r="D178" s="257"/>
      <c r="E178" s="257"/>
    </row>
    <row r="179" spans="1:5" ht="11.5" customHeight="1">
      <c r="A179" s="173" t="s">
        <v>318</v>
      </c>
      <c r="B179" s="172" t="s">
        <v>256</v>
      </c>
      <c r="C179" s="189">
        <v>432799.48000000004</v>
      </c>
      <c r="D179" s="175"/>
      <c r="E179" s="175"/>
    </row>
    <row r="180" spans="1:5" ht="11.5" customHeight="1">
      <c r="A180" s="173" t="s">
        <v>319</v>
      </c>
      <c r="B180" s="172" t="s">
        <v>256</v>
      </c>
      <c r="C180" s="189"/>
      <c r="D180" s="175"/>
      <c r="E180" s="175"/>
    </row>
    <row r="181" spans="1:5" ht="11.5" customHeight="1">
      <c r="A181" s="173" t="s">
        <v>203</v>
      </c>
      <c r="B181" s="175"/>
      <c r="C181" s="191"/>
      <c r="D181" s="175">
        <f>SUM(C179:C180)</f>
        <v>432799.48000000004</v>
      </c>
      <c r="E181" s="175"/>
    </row>
    <row r="182" spans="1:5" ht="11.5" customHeight="1">
      <c r="A182" s="257" t="s">
        <v>320</v>
      </c>
      <c r="B182" s="257"/>
      <c r="C182" s="257"/>
      <c r="D182" s="257"/>
      <c r="E182" s="257"/>
    </row>
    <row r="183" spans="1:5" ht="11.5" customHeight="1">
      <c r="A183" s="173" t="s">
        <v>321</v>
      </c>
      <c r="B183" s="172" t="s">
        <v>256</v>
      </c>
      <c r="C183" s="189">
        <v>30701.93</v>
      </c>
      <c r="D183" s="175"/>
      <c r="E183" s="175"/>
    </row>
    <row r="184" spans="1:5" ht="11.5" customHeight="1">
      <c r="A184" s="173" t="s">
        <v>322</v>
      </c>
      <c r="B184" s="172" t="s">
        <v>256</v>
      </c>
      <c r="C184" s="189">
        <v>1083600.1099999999</v>
      </c>
      <c r="D184" s="175"/>
      <c r="E184" s="175"/>
    </row>
    <row r="185" spans="1:5" ht="11.5" customHeight="1">
      <c r="A185" s="173" t="s">
        <v>132</v>
      </c>
      <c r="B185" s="172" t="s">
        <v>256</v>
      </c>
      <c r="C185" s="189"/>
      <c r="D185" s="175"/>
      <c r="E185" s="175"/>
    </row>
    <row r="186" spans="1:5" ht="11.5" customHeight="1">
      <c r="A186" s="173" t="s">
        <v>203</v>
      </c>
      <c r="B186" s="175"/>
      <c r="C186" s="191"/>
      <c r="D186" s="175">
        <f>SUM(C183:C185)</f>
        <v>1114302.0399999998</v>
      </c>
      <c r="E186" s="175"/>
    </row>
    <row r="187" spans="1:5" ht="11.5" customHeight="1">
      <c r="A187" s="257" t="s">
        <v>323</v>
      </c>
      <c r="B187" s="257"/>
      <c r="C187" s="257"/>
      <c r="D187" s="257"/>
      <c r="E187" s="257"/>
    </row>
    <row r="188" spans="1:5" ht="11.5" customHeight="1">
      <c r="A188" s="173" t="s">
        <v>324</v>
      </c>
      <c r="B188" s="172" t="s">
        <v>256</v>
      </c>
      <c r="C188" s="189"/>
      <c r="D188" s="175"/>
      <c r="E188" s="175"/>
    </row>
    <row r="189" spans="1:5" ht="11.5" customHeight="1">
      <c r="A189" s="173" t="s">
        <v>325</v>
      </c>
      <c r="B189" s="172" t="s">
        <v>256</v>
      </c>
      <c r="C189" s="189">
        <v>3183907.0300000007</v>
      </c>
      <c r="D189" s="175"/>
      <c r="E189" s="175"/>
    </row>
    <row r="190" spans="1:5" ht="11.5" customHeight="1">
      <c r="A190" s="173" t="s">
        <v>203</v>
      </c>
      <c r="B190" s="175"/>
      <c r="C190" s="191"/>
      <c r="D190" s="175">
        <f>SUM(C188:C189)</f>
        <v>3183907.0300000007</v>
      </c>
      <c r="E190" s="175"/>
    </row>
    <row r="191" spans="1:5" ht="18" customHeight="1">
      <c r="A191" s="173"/>
      <c r="B191" s="175"/>
      <c r="C191" s="191"/>
      <c r="D191" s="175"/>
      <c r="E191" s="175"/>
    </row>
    <row r="192" spans="1:5" ht="12.65" customHeight="1">
      <c r="A192" s="208" t="s">
        <v>326</v>
      </c>
      <c r="B192" s="208"/>
      <c r="C192" s="208"/>
      <c r="D192" s="208"/>
      <c r="E192" s="208"/>
    </row>
    <row r="193" spans="1:8" ht="12.65" customHeight="1">
      <c r="A193" s="207" t="s">
        <v>327</v>
      </c>
      <c r="B193" s="208"/>
      <c r="C193" s="208"/>
      <c r="D193" s="208"/>
      <c r="E193" s="208"/>
    </row>
    <row r="194" spans="1:8" ht="12.65" customHeight="1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>
      <c r="A195" s="173" t="s">
        <v>332</v>
      </c>
      <c r="B195" s="174"/>
      <c r="C195" s="189"/>
      <c r="D195" s="174"/>
      <c r="E195" s="175">
        <f t="shared" ref="E195:E203" si="10">SUM(B195:C195)-D195</f>
        <v>0</v>
      </c>
    </row>
    <row r="196" spans="1:8" ht="12.65" customHeight="1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5" customHeight="1">
      <c r="A197" s="173" t="s">
        <v>334</v>
      </c>
      <c r="B197" s="174">
        <v>108160974.33000001</v>
      </c>
      <c r="C197" s="189">
        <v>7034959.2800000012</v>
      </c>
      <c r="D197" s="174"/>
      <c r="E197" s="175">
        <f t="shared" si="10"/>
        <v>115195933.61000001</v>
      </c>
    </row>
    <row r="198" spans="1:8" ht="12.65" customHeight="1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5" customHeight="1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5" customHeight="1">
      <c r="A200" s="173" t="s">
        <v>337</v>
      </c>
      <c r="B200" s="174">
        <v>22766229.09</v>
      </c>
      <c r="C200" s="189">
        <v>467327.66000000003</v>
      </c>
      <c r="D200" s="174"/>
      <c r="E200" s="175">
        <f t="shared" si="10"/>
        <v>23233556.75</v>
      </c>
    </row>
    <row r="201" spans="1:8" ht="12.65" customHeight="1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>
      <c r="A202" s="173" t="s">
        <v>339</v>
      </c>
      <c r="B202" s="174">
        <v>11721.03</v>
      </c>
      <c r="C202" s="189"/>
      <c r="D202" s="174"/>
      <c r="E202" s="175">
        <f t="shared" si="10"/>
        <v>11721.03</v>
      </c>
    </row>
    <row r="203" spans="1:8" ht="12.65" customHeight="1">
      <c r="A203" s="173" t="s">
        <v>340</v>
      </c>
      <c r="B203" s="174"/>
      <c r="C203" s="189"/>
      <c r="D203" s="174"/>
      <c r="E203" s="175">
        <f t="shared" si="10"/>
        <v>0</v>
      </c>
    </row>
    <row r="204" spans="1:8" ht="12.65" customHeight="1">
      <c r="A204" s="173" t="s">
        <v>203</v>
      </c>
      <c r="B204" s="175">
        <f>SUM(B195:B203)</f>
        <v>130938924.45000002</v>
      </c>
      <c r="C204" s="191">
        <f>SUM(C195:C203)</f>
        <v>7502286.9400000013</v>
      </c>
      <c r="D204" s="175">
        <f>SUM(D195:D203)</f>
        <v>0</v>
      </c>
      <c r="E204" s="175">
        <f>SUM(E195:E203)</f>
        <v>138441211.39000002</v>
      </c>
    </row>
    <row r="205" spans="1:8" ht="12.65" customHeight="1">
      <c r="A205" s="173"/>
      <c r="B205" s="173"/>
      <c r="C205" s="191"/>
      <c r="D205" s="175"/>
      <c r="E205" s="175"/>
    </row>
    <row r="206" spans="1:8" ht="12.65" customHeight="1">
      <c r="A206" s="207" t="s">
        <v>341</v>
      </c>
      <c r="B206" s="207"/>
      <c r="C206" s="207"/>
      <c r="D206" s="207"/>
      <c r="E206" s="207"/>
    </row>
    <row r="207" spans="1:8" ht="12.65" customHeight="1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>
      <c r="A208" s="173" t="s">
        <v>332</v>
      </c>
      <c r="B208" s="178"/>
      <c r="C208" s="193"/>
      <c r="D208" s="178"/>
      <c r="E208" s="175"/>
      <c r="H208" s="259"/>
    </row>
    <row r="209" spans="1:8" ht="12.65" customHeight="1">
      <c r="A209" s="173" t="s">
        <v>333</v>
      </c>
      <c r="B209" s="174">
        <v>0</v>
      </c>
      <c r="C209" s="189">
        <v>0</v>
      </c>
      <c r="D209" s="174">
        <v>0</v>
      </c>
      <c r="E209" s="175">
        <f t="shared" ref="E209:E216" si="11">SUM(B209:C209)-D209</f>
        <v>0</v>
      </c>
      <c r="H209" s="259"/>
    </row>
    <row r="210" spans="1:8" ht="12.65" customHeight="1">
      <c r="A210" s="173" t="s">
        <v>334</v>
      </c>
      <c r="B210" s="174">
        <v>5088484.16</v>
      </c>
      <c r="C210" s="189">
        <v>3185743.7</v>
      </c>
      <c r="D210" s="174">
        <v>0</v>
      </c>
      <c r="E210" s="175">
        <f t="shared" si="11"/>
        <v>8274227.8600000003</v>
      </c>
      <c r="H210" s="259"/>
    </row>
    <row r="211" spans="1:8" ht="12.65" customHeight="1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1"/>
        <v>0</v>
      </c>
      <c r="H211" s="259"/>
    </row>
    <row r="212" spans="1:8" ht="12.65" customHeight="1">
      <c r="A212" s="173" t="s">
        <v>336</v>
      </c>
      <c r="B212" s="174">
        <v>0</v>
      </c>
      <c r="C212" s="189">
        <v>0</v>
      </c>
      <c r="D212" s="174">
        <v>0</v>
      </c>
      <c r="E212" s="175">
        <f t="shared" si="11"/>
        <v>0</v>
      </c>
      <c r="H212" s="259"/>
    </row>
    <row r="213" spans="1:8" ht="12.65" customHeight="1">
      <c r="A213" s="173" t="s">
        <v>337</v>
      </c>
      <c r="B213" s="174">
        <v>13357280.649999999</v>
      </c>
      <c r="C213" s="189">
        <v>2011351.4600000042</v>
      </c>
      <c r="D213" s="174">
        <v>0</v>
      </c>
      <c r="E213" s="175">
        <f t="shared" si="11"/>
        <v>15368632.110000003</v>
      </c>
      <c r="H213" s="259"/>
    </row>
    <row r="214" spans="1:8" ht="12.65" customHeight="1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5" customHeight="1">
      <c r="A215" s="173" t="s">
        <v>339</v>
      </c>
      <c r="B215" s="174">
        <v>11721.03</v>
      </c>
      <c r="C215" s="189">
        <v>0</v>
      </c>
      <c r="D215" s="174">
        <v>0</v>
      </c>
      <c r="E215" s="175">
        <f t="shared" si="11"/>
        <v>11721.03</v>
      </c>
      <c r="H215" s="259"/>
    </row>
    <row r="216" spans="1:8" ht="12.65" customHeight="1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9"/>
    </row>
    <row r="217" spans="1:8" ht="12.65" customHeight="1">
      <c r="A217" s="173" t="s">
        <v>203</v>
      </c>
      <c r="B217" s="175">
        <f>SUM(B208:B216)</f>
        <v>18457485.84</v>
      </c>
      <c r="C217" s="191">
        <f>SUM(C208:C216)</f>
        <v>5197095.1600000039</v>
      </c>
      <c r="D217" s="175">
        <f>SUM(D208:D216)</f>
        <v>0</v>
      </c>
      <c r="E217" s="175">
        <f>SUM(E208:E216)</f>
        <v>23654581.000000004</v>
      </c>
    </row>
    <row r="218" spans="1:8" ht="21.75" customHeight="1">
      <c r="A218" s="173"/>
      <c r="B218" s="175"/>
      <c r="C218" s="191"/>
      <c r="D218" s="175"/>
      <c r="E218" s="175"/>
    </row>
    <row r="219" spans="1:8" ht="12.65" customHeight="1">
      <c r="A219" s="208" t="s">
        <v>342</v>
      </c>
      <c r="B219" s="208"/>
      <c r="C219" s="208"/>
      <c r="D219" s="208"/>
      <c r="E219" s="208"/>
    </row>
    <row r="220" spans="1:8" ht="12.65" customHeight="1">
      <c r="A220" s="208"/>
      <c r="B220" s="301" t="s">
        <v>1255</v>
      </c>
      <c r="C220" s="301"/>
      <c r="D220" s="208"/>
      <c r="E220" s="208"/>
    </row>
    <row r="221" spans="1:8" ht="12.65" customHeight="1">
      <c r="A221" s="272" t="s">
        <v>1255</v>
      </c>
      <c r="B221" s="208"/>
      <c r="C221" s="189">
        <v>5479047.0300000012</v>
      </c>
      <c r="D221" s="172">
        <f>C221</f>
        <v>5479047.0300000012</v>
      </c>
      <c r="E221" s="208"/>
    </row>
    <row r="222" spans="1:8" ht="12.65" customHeight="1">
      <c r="A222" s="257" t="s">
        <v>343</v>
      </c>
      <c r="B222" s="257"/>
      <c r="C222" s="257"/>
      <c r="D222" s="257"/>
      <c r="E222" s="257"/>
    </row>
    <row r="223" spans="1:8" ht="12.65" customHeight="1">
      <c r="A223" s="173" t="s">
        <v>344</v>
      </c>
      <c r="B223" s="172" t="s">
        <v>256</v>
      </c>
      <c r="C223" s="189">
        <v>64595647.73216559</v>
      </c>
      <c r="D223" s="175"/>
      <c r="E223" s="175"/>
    </row>
    <row r="224" spans="1:8" ht="12.65" customHeight="1">
      <c r="A224" s="173" t="s">
        <v>345</v>
      </c>
      <c r="B224" s="172" t="s">
        <v>256</v>
      </c>
      <c r="C224" s="189">
        <v>79339574.507991418</v>
      </c>
      <c r="D224" s="175"/>
      <c r="E224" s="175"/>
    </row>
    <row r="225" spans="1:5" ht="12.65" customHeight="1">
      <c r="A225" s="173" t="s">
        <v>346</v>
      </c>
      <c r="B225" s="172" t="s">
        <v>256</v>
      </c>
      <c r="C225" s="189">
        <v>2742490.819521551</v>
      </c>
      <c r="D225" s="175"/>
      <c r="E225" s="175"/>
    </row>
    <row r="226" spans="1:5" ht="12.65" customHeight="1">
      <c r="A226" s="173" t="s">
        <v>347</v>
      </c>
      <c r="B226" s="172" t="s">
        <v>256</v>
      </c>
      <c r="C226" s="189">
        <v>5586774.759455747</v>
      </c>
      <c r="D226" s="175"/>
      <c r="E226" s="175"/>
    </row>
    <row r="227" spans="1:5" ht="12.65" customHeight="1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>
      <c r="A228" s="173" t="s">
        <v>349</v>
      </c>
      <c r="B228" s="172" t="s">
        <v>256</v>
      </c>
      <c r="C228" s="189">
        <v>64365441.060865663</v>
      </c>
      <c r="D228" s="175"/>
      <c r="E228" s="175"/>
    </row>
    <row r="229" spans="1:5" ht="12.65" customHeight="1">
      <c r="A229" s="173" t="s">
        <v>350</v>
      </c>
      <c r="B229" s="175"/>
      <c r="C229" s="191"/>
      <c r="D229" s="175">
        <f>SUM(C223:C228)</f>
        <v>216629928.87999997</v>
      </c>
      <c r="E229" s="175"/>
    </row>
    <row r="230" spans="1:5" ht="12.65" customHeight="1">
      <c r="A230" s="257" t="s">
        <v>351</v>
      </c>
      <c r="B230" s="257"/>
      <c r="C230" s="257"/>
      <c r="D230" s="257"/>
      <c r="E230" s="257"/>
    </row>
    <row r="231" spans="1:5" ht="12.65" customHeight="1">
      <c r="A231" s="171" t="s">
        <v>352</v>
      </c>
      <c r="B231" s="172" t="s">
        <v>256</v>
      </c>
      <c r="C231" s="189">
        <v>4160</v>
      </c>
      <c r="D231" s="175"/>
      <c r="E231" s="175"/>
    </row>
    <row r="232" spans="1:5" ht="12.65" customHeight="1">
      <c r="A232" s="171"/>
      <c r="B232" s="172"/>
      <c r="C232" s="191"/>
      <c r="D232" s="175"/>
      <c r="E232" s="175"/>
    </row>
    <row r="233" spans="1:5" ht="12.65" customHeight="1">
      <c r="A233" s="171" t="s">
        <v>353</v>
      </c>
      <c r="B233" s="172" t="s">
        <v>256</v>
      </c>
      <c r="C233" s="189">
        <v>1239231.8936773622</v>
      </c>
      <c r="D233" s="175"/>
      <c r="E233" s="175"/>
    </row>
    <row r="234" spans="1:5" ht="12.65" customHeight="1">
      <c r="A234" s="171" t="s">
        <v>354</v>
      </c>
      <c r="B234" s="172" t="s">
        <v>256</v>
      </c>
      <c r="C234" s="189">
        <v>7866928.6563226394</v>
      </c>
      <c r="D234" s="175"/>
      <c r="E234" s="175"/>
    </row>
    <row r="235" spans="1:5" ht="12.65" customHeight="1">
      <c r="A235" s="173"/>
      <c r="B235" s="175"/>
      <c r="C235" s="191"/>
      <c r="D235" s="175"/>
      <c r="E235" s="175"/>
    </row>
    <row r="236" spans="1:5" ht="12.65" customHeight="1">
      <c r="A236" s="171" t="s">
        <v>355</v>
      </c>
      <c r="B236" s="175"/>
      <c r="C236" s="191"/>
      <c r="D236" s="175">
        <f>SUM(C233:C235)</f>
        <v>9106160.5500000007</v>
      </c>
      <c r="E236" s="175"/>
    </row>
    <row r="237" spans="1:5" ht="12.65" customHeight="1">
      <c r="A237" s="257" t="s">
        <v>356</v>
      </c>
      <c r="B237" s="257"/>
      <c r="C237" s="257"/>
      <c r="D237" s="257"/>
      <c r="E237" s="257"/>
    </row>
    <row r="238" spans="1:5" ht="12.65" customHeight="1">
      <c r="A238" s="173" t="s">
        <v>357</v>
      </c>
      <c r="B238" s="172" t="s">
        <v>256</v>
      </c>
      <c r="C238" s="189">
        <v>2485366.35</v>
      </c>
      <c r="D238" s="175"/>
      <c r="E238" s="175"/>
    </row>
    <row r="239" spans="1:5" ht="12.65" customHeight="1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>
      <c r="A240" s="173" t="s">
        <v>358</v>
      </c>
      <c r="B240" s="175"/>
      <c r="C240" s="191"/>
      <c r="D240" s="175">
        <f>SUM(C238:C239)</f>
        <v>2485366.35</v>
      </c>
      <c r="E240" s="175"/>
    </row>
    <row r="241" spans="1:5" ht="12.65" customHeight="1">
      <c r="A241" s="173"/>
      <c r="B241" s="175"/>
      <c r="C241" s="191"/>
      <c r="D241" s="175"/>
      <c r="E241" s="175"/>
    </row>
    <row r="242" spans="1:5" ht="12.65" customHeight="1">
      <c r="A242" s="173" t="s">
        <v>359</v>
      </c>
      <c r="B242" s="175"/>
      <c r="C242" s="191"/>
      <c r="D242" s="175">
        <f>D221+D229+D236+D240</f>
        <v>233700502.80999997</v>
      </c>
      <c r="E242" s="175"/>
    </row>
    <row r="243" spans="1:5" ht="12.65" customHeight="1">
      <c r="A243" s="173"/>
      <c r="B243" s="173"/>
      <c r="C243" s="191"/>
      <c r="D243" s="175"/>
      <c r="E243" s="175"/>
    </row>
    <row r="244" spans="1:5" ht="12.65" customHeight="1">
      <c r="A244" s="173"/>
      <c r="B244" s="173"/>
      <c r="C244" s="191"/>
      <c r="D244" s="175"/>
      <c r="E244" s="175"/>
    </row>
    <row r="245" spans="1:5" ht="12.65" customHeight="1">
      <c r="A245" s="173"/>
      <c r="B245" s="173"/>
      <c r="C245" s="191"/>
      <c r="D245" s="175"/>
      <c r="E245" s="175"/>
    </row>
    <row r="246" spans="1:5" ht="12.65" customHeight="1">
      <c r="A246" s="173"/>
      <c r="B246" s="173"/>
      <c r="C246" s="191"/>
      <c r="D246" s="175"/>
      <c r="E246" s="175"/>
    </row>
    <row r="247" spans="1:5" ht="21.75" customHeight="1">
      <c r="A247" s="173"/>
      <c r="B247" s="173"/>
      <c r="C247" s="191"/>
      <c r="D247" s="175"/>
      <c r="E247" s="175"/>
    </row>
    <row r="248" spans="1:5" ht="12.45" customHeight="1">
      <c r="A248" s="208" t="s">
        <v>360</v>
      </c>
      <c r="B248" s="208"/>
      <c r="C248" s="208"/>
      <c r="D248" s="208"/>
      <c r="E248" s="208"/>
    </row>
    <row r="249" spans="1:5" ht="11.25" customHeight="1">
      <c r="A249" s="257" t="s">
        <v>361</v>
      </c>
      <c r="B249" s="257"/>
      <c r="C249" s="257"/>
      <c r="D249" s="257"/>
      <c r="E249" s="257"/>
    </row>
    <row r="250" spans="1:5" ht="12.45" customHeight="1">
      <c r="A250" s="173" t="s">
        <v>362</v>
      </c>
      <c r="B250" s="172" t="s">
        <v>256</v>
      </c>
      <c r="C250" s="189">
        <v>11061574.340000033</v>
      </c>
      <c r="D250" s="175"/>
      <c r="E250" s="175"/>
    </row>
    <row r="251" spans="1:5" ht="12.45" customHeight="1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>
      <c r="A252" s="173" t="s">
        <v>364</v>
      </c>
      <c r="B252" s="172" t="s">
        <v>256</v>
      </c>
      <c r="C252" s="189">
        <v>11191950.010000004</v>
      </c>
      <c r="D252" s="175"/>
      <c r="E252" s="175"/>
    </row>
    <row r="253" spans="1:5" ht="12.45" customHeight="1">
      <c r="A253" s="173" t="s">
        <v>365</v>
      </c>
      <c r="B253" s="172" t="s">
        <v>256</v>
      </c>
      <c r="C253" s="189">
        <v>1570545.5000000056</v>
      </c>
      <c r="D253" s="175"/>
      <c r="E253" s="175"/>
    </row>
    <row r="254" spans="1:5" ht="12.45" customHeight="1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>
      <c r="A255" s="173" t="s">
        <v>366</v>
      </c>
      <c r="B255" s="172" t="s">
        <v>256</v>
      </c>
      <c r="C255" s="189">
        <v>0</v>
      </c>
      <c r="D255" s="175"/>
      <c r="E255" s="175"/>
    </row>
    <row r="256" spans="1:5" ht="12.45" customHeight="1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>
      <c r="A257" s="173" t="s">
        <v>368</v>
      </c>
      <c r="B257" s="172" t="s">
        <v>256</v>
      </c>
      <c r="C257" s="189">
        <v>930985.88</v>
      </c>
      <c r="D257" s="175"/>
      <c r="E257" s="175"/>
    </row>
    <row r="258" spans="1:5" ht="12.45" customHeight="1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5" customHeight="1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>
      <c r="A260" s="173" t="s">
        <v>371</v>
      </c>
      <c r="B260" s="175"/>
      <c r="C260" s="191"/>
      <c r="D260" s="175">
        <f>SUM(C250:C252)-C253+SUM(C254:C259)</f>
        <v>21613964.73000003</v>
      </c>
      <c r="E260" s="175"/>
    </row>
    <row r="261" spans="1:5" ht="11.25" customHeight="1">
      <c r="A261" s="257" t="s">
        <v>372</v>
      </c>
      <c r="B261" s="257"/>
      <c r="C261" s="176"/>
      <c r="D261" s="257"/>
      <c r="E261" s="257"/>
    </row>
    <row r="262" spans="1:5" ht="12.45" customHeight="1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>
      <c r="A266" s="257" t="s">
        <v>375</v>
      </c>
      <c r="B266" s="257"/>
      <c r="C266" s="176"/>
      <c r="D266" s="257"/>
      <c r="E266" s="257"/>
    </row>
    <row r="267" spans="1:5" ht="12.45" customHeight="1">
      <c r="A267" s="173" t="s">
        <v>332</v>
      </c>
      <c r="B267" s="172" t="s">
        <v>256</v>
      </c>
      <c r="C267" s="189">
        <v>0</v>
      </c>
      <c r="D267" s="175"/>
      <c r="E267" s="175"/>
    </row>
    <row r="268" spans="1:5" ht="12.45" customHeight="1">
      <c r="A268" s="173" t="s">
        <v>333</v>
      </c>
      <c r="B268" s="172" t="s">
        <v>256</v>
      </c>
      <c r="C268" s="189">
        <v>0</v>
      </c>
      <c r="D268" s="175"/>
      <c r="E268" s="175"/>
    </row>
    <row r="269" spans="1:5" ht="12.45" customHeight="1">
      <c r="A269" s="173" t="s">
        <v>334</v>
      </c>
      <c r="B269" s="172" t="s">
        <v>256</v>
      </c>
      <c r="C269" s="189">
        <v>115195933.61000001</v>
      </c>
      <c r="D269" s="175"/>
      <c r="E269" s="175"/>
    </row>
    <row r="270" spans="1:5" ht="12.45" customHeight="1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>
      <c r="A272" s="173" t="s">
        <v>378</v>
      </c>
      <c r="B272" s="172" t="s">
        <v>256</v>
      </c>
      <c r="C272" s="189">
        <v>23233556.750000004</v>
      </c>
      <c r="D272" s="175"/>
      <c r="E272" s="175"/>
    </row>
    <row r="273" spans="1:5" ht="12.45" customHeight="1">
      <c r="A273" s="173" t="s">
        <v>339</v>
      </c>
      <c r="B273" s="172" t="s">
        <v>256</v>
      </c>
      <c r="C273" s="189">
        <v>11721.03</v>
      </c>
      <c r="D273" s="175"/>
      <c r="E273" s="175"/>
    </row>
    <row r="274" spans="1:5" ht="12.45" customHeight="1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>
      <c r="A275" s="173" t="s">
        <v>379</v>
      </c>
      <c r="B275" s="175"/>
      <c r="C275" s="191"/>
      <c r="D275" s="175">
        <f>SUM(C267:C274)</f>
        <v>138441211.39000002</v>
      </c>
      <c r="E275" s="175"/>
    </row>
    <row r="276" spans="1:5" ht="12.65" customHeight="1">
      <c r="A276" s="173" t="s">
        <v>380</v>
      </c>
      <c r="B276" s="172" t="s">
        <v>256</v>
      </c>
      <c r="C276" s="189">
        <v>23654581</v>
      </c>
      <c r="D276" s="175"/>
      <c r="E276" s="175"/>
    </row>
    <row r="277" spans="1:5" ht="12.65" customHeight="1">
      <c r="A277" s="173" t="s">
        <v>381</v>
      </c>
      <c r="B277" s="175"/>
      <c r="C277" s="191"/>
      <c r="D277" s="175">
        <f>D275-C276</f>
        <v>114786630.39000002</v>
      </c>
      <c r="E277" s="175"/>
    </row>
    <row r="278" spans="1:5" ht="12.65" customHeight="1">
      <c r="A278" s="257" t="s">
        <v>382</v>
      </c>
      <c r="B278" s="257"/>
      <c r="C278" s="176"/>
      <c r="D278" s="257"/>
      <c r="E278" s="257"/>
    </row>
    <row r="279" spans="1:5" ht="12.65" customHeight="1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>
      <c r="A282" s="173" t="s">
        <v>373</v>
      </c>
      <c r="B282" s="172" t="s">
        <v>256</v>
      </c>
      <c r="C282" s="189">
        <v>0</v>
      </c>
      <c r="D282" s="175"/>
      <c r="E282" s="175"/>
    </row>
    <row r="283" spans="1:5" ht="12.65" customHeight="1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>
      <c r="A284" s="173"/>
      <c r="B284" s="175"/>
      <c r="C284" s="191"/>
      <c r="D284" s="175"/>
      <c r="E284" s="175"/>
    </row>
    <row r="285" spans="1:5" ht="12.65" customHeight="1">
      <c r="A285" s="257" t="s">
        <v>387</v>
      </c>
      <c r="B285" s="257"/>
      <c r="C285" s="176"/>
      <c r="D285" s="257"/>
      <c r="E285" s="257"/>
    </row>
    <row r="286" spans="1:5" ht="12.65" customHeight="1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>
      <c r="A291" s="173"/>
      <c r="B291" s="175"/>
      <c r="C291" s="191"/>
      <c r="D291" s="175"/>
      <c r="E291" s="175"/>
    </row>
    <row r="292" spans="1:5" ht="12.65" customHeight="1">
      <c r="A292" s="173" t="s">
        <v>393</v>
      </c>
      <c r="B292" s="175"/>
      <c r="C292" s="191"/>
      <c r="D292" s="175">
        <f>D260+D265+D277+D283+D290</f>
        <v>136400595.12000003</v>
      </c>
      <c r="E292" s="175"/>
    </row>
    <row r="293" spans="1:5" ht="12.65" customHeight="1">
      <c r="A293" s="173"/>
      <c r="B293" s="173"/>
      <c r="C293" s="191"/>
      <c r="D293" s="175"/>
      <c r="E293" s="175"/>
    </row>
    <row r="294" spans="1:5" ht="12.65" customHeight="1">
      <c r="A294" s="173"/>
      <c r="B294" s="173"/>
      <c r="C294" s="191"/>
      <c r="D294" s="175"/>
      <c r="E294" s="175"/>
    </row>
    <row r="295" spans="1:5" ht="12.65" customHeight="1">
      <c r="A295" s="173"/>
      <c r="B295" s="173"/>
      <c r="C295" s="191"/>
      <c r="D295" s="175"/>
      <c r="E295" s="175"/>
    </row>
    <row r="296" spans="1:5" ht="12.65" customHeight="1">
      <c r="A296" s="173"/>
      <c r="B296" s="173"/>
      <c r="C296" s="191"/>
      <c r="D296" s="175"/>
      <c r="E296" s="175"/>
    </row>
    <row r="297" spans="1:5" ht="12.65" customHeight="1">
      <c r="A297" s="173"/>
      <c r="B297" s="173"/>
      <c r="C297" s="191"/>
      <c r="D297" s="175"/>
      <c r="E297" s="175"/>
    </row>
    <row r="298" spans="1:5" ht="12.65" customHeight="1">
      <c r="A298" s="173"/>
      <c r="B298" s="173"/>
      <c r="C298" s="191"/>
      <c r="D298" s="175"/>
      <c r="E298" s="175"/>
    </row>
    <row r="299" spans="1:5" ht="12.65" customHeight="1">
      <c r="A299" s="173"/>
      <c r="B299" s="173"/>
      <c r="C299" s="191"/>
      <c r="D299" s="175"/>
      <c r="E299" s="175"/>
    </row>
    <row r="300" spans="1:5" ht="12.65" customHeight="1">
      <c r="A300" s="173"/>
      <c r="B300" s="173"/>
      <c r="C300" s="191"/>
      <c r="D300" s="175"/>
      <c r="E300" s="175"/>
    </row>
    <row r="301" spans="1:5" ht="20.25" customHeight="1">
      <c r="A301" s="173"/>
      <c r="B301" s="173"/>
      <c r="C301" s="191"/>
      <c r="D301" s="175"/>
      <c r="E301" s="175"/>
    </row>
    <row r="302" spans="1:5" ht="12.65" customHeight="1">
      <c r="A302" s="208" t="s">
        <v>394</v>
      </c>
      <c r="B302" s="208"/>
      <c r="C302" s="208"/>
      <c r="D302" s="208"/>
      <c r="E302" s="208"/>
    </row>
    <row r="303" spans="1:5" ht="14.25" customHeight="1">
      <c r="A303" s="257" t="s">
        <v>395</v>
      </c>
      <c r="B303" s="257"/>
      <c r="C303" s="257"/>
      <c r="D303" s="257"/>
      <c r="E303" s="257"/>
    </row>
    <row r="304" spans="1:5" ht="12.65" customHeight="1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>
      <c r="A305" s="173" t="s">
        <v>397</v>
      </c>
      <c r="B305" s="172" t="s">
        <v>256</v>
      </c>
      <c r="C305" s="189">
        <v>2.2699999999999999E-13</v>
      </c>
      <c r="D305" s="175"/>
      <c r="E305" s="175"/>
    </row>
    <row r="306" spans="1:5" ht="12.65" customHeight="1">
      <c r="A306" s="173" t="s">
        <v>398</v>
      </c>
      <c r="B306" s="172" t="s">
        <v>256</v>
      </c>
      <c r="C306" s="189">
        <v>0</v>
      </c>
      <c r="D306" s="175"/>
      <c r="E306" s="175"/>
    </row>
    <row r="307" spans="1:5" ht="12.65" customHeight="1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>
      <c r="A309" s="173" t="s">
        <v>1242</v>
      </c>
      <c r="B309" s="172" t="s">
        <v>256</v>
      </c>
      <c r="C309" s="189">
        <v>150087.25</v>
      </c>
      <c r="D309" s="175"/>
      <c r="E309" s="175"/>
    </row>
    <row r="310" spans="1:5" ht="12.65" customHeight="1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>
      <c r="A312" s="173" t="s">
        <v>403</v>
      </c>
      <c r="B312" s="172" t="s">
        <v>256</v>
      </c>
      <c r="C312" s="189">
        <v>3261642.5999999996</v>
      </c>
      <c r="D312" s="175"/>
      <c r="E312" s="175"/>
    </row>
    <row r="313" spans="1:5" ht="12.65" customHeight="1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5" customHeight="1">
      <c r="A314" s="173" t="s">
        <v>405</v>
      </c>
      <c r="B314" s="175"/>
      <c r="C314" s="191"/>
      <c r="D314" s="175">
        <f>SUM(C304:C313)</f>
        <v>3411729.8499999996</v>
      </c>
      <c r="E314" s="175"/>
    </row>
    <row r="315" spans="1:5" ht="12.65" customHeight="1">
      <c r="A315" s="257" t="s">
        <v>406</v>
      </c>
      <c r="B315" s="257"/>
      <c r="C315" s="257"/>
      <c r="D315" s="257"/>
      <c r="E315" s="257"/>
    </row>
    <row r="316" spans="1:5" ht="12.65" customHeight="1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5" customHeight="1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>
      <c r="A320" s="257" t="s">
        <v>411</v>
      </c>
      <c r="B320" s="257"/>
      <c r="C320" s="257"/>
      <c r="D320" s="257"/>
      <c r="E320" s="257"/>
    </row>
    <row r="321" spans="1:5" ht="12.65" customHeight="1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5" customHeight="1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>
      <c r="A330" s="173" t="s">
        <v>420</v>
      </c>
      <c r="B330" s="175"/>
      <c r="C330" s="191"/>
      <c r="D330" s="175">
        <f>D328-D329</f>
        <v>0</v>
      </c>
      <c r="E330" s="175"/>
    </row>
    <row r="331" spans="1:5" ht="12.65" customHeight="1">
      <c r="A331" s="173"/>
      <c r="B331" s="175"/>
      <c r="C331" s="191"/>
      <c r="D331" s="175"/>
      <c r="E331" s="175"/>
    </row>
    <row r="332" spans="1:5" ht="12.65" customHeight="1">
      <c r="A332" s="173" t="s">
        <v>421</v>
      </c>
      <c r="B332" s="172" t="s">
        <v>256</v>
      </c>
      <c r="C332" s="222">
        <v>132988865.27000001</v>
      </c>
      <c r="D332" s="175"/>
      <c r="E332" s="175"/>
    </row>
    <row r="333" spans="1:5" ht="12.65" customHeight="1">
      <c r="A333" s="173"/>
      <c r="B333" s="172"/>
      <c r="C333" s="232"/>
      <c r="D333" s="175"/>
      <c r="E333" s="175"/>
    </row>
    <row r="334" spans="1:5" ht="12.65" customHeight="1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>
      <c r="A339" s="173" t="s">
        <v>424</v>
      </c>
      <c r="B339" s="175"/>
      <c r="C339" s="191"/>
      <c r="D339" s="175">
        <f>D314+D319+D330+C332+C336+C337</f>
        <v>136400595.12</v>
      </c>
      <c r="E339" s="175"/>
    </row>
    <row r="340" spans="1:5" ht="12.65" customHeight="1">
      <c r="A340" s="173"/>
      <c r="B340" s="175"/>
      <c r="C340" s="191"/>
      <c r="D340" s="175"/>
      <c r="E340" s="175"/>
    </row>
    <row r="341" spans="1:5" ht="12.65" customHeight="1">
      <c r="A341" s="173" t="s">
        <v>425</v>
      </c>
      <c r="B341" s="175"/>
      <c r="C341" s="191"/>
      <c r="D341" s="175">
        <f>D292</f>
        <v>136400595.12000003</v>
      </c>
      <c r="E341" s="175"/>
    </row>
    <row r="342" spans="1:5" ht="12.65" customHeight="1">
      <c r="A342" s="173"/>
      <c r="B342" s="173"/>
      <c r="C342" s="191"/>
      <c r="D342" s="175"/>
      <c r="E342" s="175"/>
    </row>
    <row r="343" spans="1:5" ht="12.65" customHeight="1">
      <c r="A343" s="173"/>
      <c r="B343" s="173"/>
      <c r="C343" s="191"/>
      <c r="D343" s="175"/>
      <c r="E343" s="175"/>
    </row>
    <row r="344" spans="1:5" ht="12.65" customHeight="1">
      <c r="A344" s="173"/>
      <c r="B344" s="173"/>
      <c r="C344" s="191"/>
      <c r="D344" s="175"/>
      <c r="E344" s="175"/>
    </row>
    <row r="345" spans="1:5" ht="12.65" customHeight="1">
      <c r="A345" s="173"/>
      <c r="B345" s="173"/>
      <c r="C345" s="191"/>
      <c r="D345" s="175"/>
      <c r="E345" s="175"/>
    </row>
    <row r="346" spans="1:5" ht="12.65" customHeight="1">
      <c r="A346" s="173"/>
      <c r="B346" s="173"/>
      <c r="C346" s="191"/>
      <c r="D346" s="175"/>
      <c r="E346" s="175"/>
    </row>
    <row r="347" spans="1:5" ht="12.65" customHeight="1">
      <c r="A347" s="173"/>
      <c r="B347" s="173"/>
      <c r="C347" s="191"/>
      <c r="D347" s="175"/>
      <c r="E347" s="175"/>
    </row>
    <row r="348" spans="1:5" ht="12.65" customHeight="1">
      <c r="A348" s="173"/>
      <c r="B348" s="173"/>
      <c r="C348" s="191"/>
      <c r="D348" s="175"/>
      <c r="E348" s="175"/>
    </row>
    <row r="349" spans="1:5" ht="12.65" customHeight="1">
      <c r="A349" s="173"/>
      <c r="B349" s="173"/>
      <c r="C349" s="191"/>
      <c r="D349" s="175"/>
      <c r="E349" s="175"/>
    </row>
    <row r="350" spans="1:5" ht="12.65" customHeight="1">
      <c r="A350" s="173"/>
      <c r="B350" s="173"/>
      <c r="C350" s="191"/>
      <c r="D350" s="175"/>
      <c r="E350" s="175"/>
    </row>
    <row r="351" spans="1:5" ht="12.65" customHeight="1">
      <c r="A351" s="173"/>
      <c r="B351" s="173"/>
      <c r="C351" s="191"/>
      <c r="D351" s="175"/>
      <c r="E351" s="175"/>
    </row>
    <row r="352" spans="1:5" ht="12.65" customHeight="1">
      <c r="A352" s="173"/>
      <c r="B352" s="173"/>
      <c r="C352" s="191"/>
      <c r="D352" s="175"/>
      <c r="E352" s="175"/>
    </row>
    <row r="353" spans="1:5" ht="12.65" customHeight="1">
      <c r="A353" s="173"/>
      <c r="B353" s="173"/>
      <c r="C353" s="191"/>
      <c r="D353" s="175"/>
      <c r="E353" s="175"/>
    </row>
    <row r="354" spans="1:5" ht="12.65" customHeight="1">
      <c r="A354" s="173"/>
      <c r="B354" s="173"/>
      <c r="C354" s="191"/>
      <c r="D354" s="175"/>
      <c r="E354" s="175"/>
    </row>
    <row r="355" spans="1:5" ht="12.65" customHeight="1">
      <c r="A355" s="173"/>
      <c r="B355" s="173"/>
      <c r="C355" s="191"/>
      <c r="D355" s="175"/>
      <c r="E355" s="175"/>
    </row>
    <row r="356" spans="1:5" ht="20.25" customHeight="1">
      <c r="A356" s="173"/>
      <c r="B356" s="173"/>
      <c r="C356" s="191"/>
      <c r="D356" s="175"/>
      <c r="E356" s="175"/>
    </row>
    <row r="357" spans="1:5" ht="12.65" customHeight="1">
      <c r="A357" s="208" t="s">
        <v>426</v>
      </c>
      <c r="B357" s="208"/>
      <c r="C357" s="208"/>
      <c r="D357" s="208"/>
      <c r="E357" s="208"/>
    </row>
    <row r="358" spans="1:5" ht="12.65" customHeight="1">
      <c r="A358" s="257" t="s">
        <v>427</v>
      </c>
      <c r="B358" s="257"/>
      <c r="C358" s="257"/>
      <c r="D358" s="257"/>
      <c r="E358" s="257"/>
    </row>
    <row r="359" spans="1:5" ht="12.65" customHeight="1">
      <c r="A359" s="173" t="s">
        <v>428</v>
      </c>
      <c r="B359" s="172" t="s">
        <v>256</v>
      </c>
      <c r="C359" s="189">
        <v>48713281.390000001</v>
      </c>
      <c r="D359" s="175"/>
      <c r="E359" s="175"/>
    </row>
    <row r="360" spans="1:5" ht="12.65" customHeight="1">
      <c r="A360" s="173" t="s">
        <v>429</v>
      </c>
      <c r="B360" s="172" t="s">
        <v>256</v>
      </c>
      <c r="C360" s="189">
        <v>268759813.00999999</v>
      </c>
      <c r="D360" s="175"/>
      <c r="E360" s="175"/>
    </row>
    <row r="361" spans="1:5" ht="12.65" customHeight="1">
      <c r="A361" s="173" t="s">
        <v>430</v>
      </c>
      <c r="B361" s="175"/>
      <c r="C361" s="191"/>
      <c r="D361" s="175">
        <f>SUM(C359:C360)</f>
        <v>317473094.39999998</v>
      </c>
      <c r="E361" s="175"/>
    </row>
    <row r="362" spans="1:5" ht="12.65" customHeight="1">
      <c r="A362" s="257" t="s">
        <v>431</v>
      </c>
      <c r="B362" s="257"/>
      <c r="C362" s="257"/>
      <c r="D362" s="257"/>
      <c r="E362" s="257"/>
    </row>
    <row r="363" spans="1:5" ht="12.65" customHeight="1">
      <c r="A363" s="173" t="s">
        <v>1255</v>
      </c>
      <c r="B363" s="257"/>
      <c r="C363" s="189">
        <v>5480824.7200000007</v>
      </c>
      <c r="D363" s="175"/>
      <c r="E363" s="257"/>
    </row>
    <row r="364" spans="1:5" ht="12.65" customHeight="1">
      <c r="A364" s="173" t="s">
        <v>432</v>
      </c>
      <c r="B364" s="172" t="s">
        <v>256</v>
      </c>
      <c r="C364" s="189">
        <v>216628504.15999997</v>
      </c>
      <c r="D364" s="175"/>
      <c r="E364" s="175"/>
    </row>
    <row r="365" spans="1:5" ht="12.65" customHeight="1">
      <c r="A365" s="173" t="s">
        <v>433</v>
      </c>
      <c r="B365" s="172" t="s">
        <v>256</v>
      </c>
      <c r="C365" s="189">
        <v>9106118.6000000015</v>
      </c>
      <c r="D365" s="175"/>
      <c r="E365" s="175"/>
    </row>
    <row r="366" spans="1:5" ht="12.65" customHeight="1">
      <c r="A366" s="173" t="s">
        <v>434</v>
      </c>
      <c r="B366" s="172" t="s">
        <v>256</v>
      </c>
      <c r="C366" s="189">
        <v>2485366.35</v>
      </c>
      <c r="D366" s="175"/>
      <c r="E366" s="175"/>
    </row>
    <row r="367" spans="1:5" ht="12.65" customHeight="1">
      <c r="A367" s="173" t="s">
        <v>359</v>
      </c>
      <c r="B367" s="175"/>
      <c r="C367" s="191"/>
      <c r="D367" s="175">
        <f>SUM(C363:C366)</f>
        <v>233700813.82999995</v>
      </c>
      <c r="E367" s="175"/>
    </row>
    <row r="368" spans="1:5" ht="12.65" customHeight="1">
      <c r="A368" s="173" t="s">
        <v>435</v>
      </c>
      <c r="B368" s="175"/>
      <c r="C368" s="191"/>
      <c r="D368" s="175">
        <f>D361-D367</f>
        <v>83772280.570000023</v>
      </c>
      <c r="E368" s="175"/>
    </row>
    <row r="369" spans="1:5" ht="12.65" customHeight="1">
      <c r="A369" s="257" t="s">
        <v>436</v>
      </c>
      <c r="B369" s="257"/>
      <c r="C369" s="257"/>
      <c r="D369" s="257"/>
      <c r="E369" s="257"/>
    </row>
    <row r="370" spans="1:5" ht="12.65" customHeight="1">
      <c r="A370" s="173" t="s">
        <v>437</v>
      </c>
      <c r="B370" s="172" t="s">
        <v>256</v>
      </c>
      <c r="C370" s="189">
        <v>206232.74999999994</v>
      </c>
      <c r="D370" s="175"/>
      <c r="E370" s="175"/>
    </row>
    <row r="371" spans="1:5" ht="12.65" customHeight="1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>
      <c r="A372" s="173" t="s">
        <v>439</v>
      </c>
      <c r="B372" s="175"/>
      <c r="C372" s="191"/>
      <c r="D372" s="175">
        <f>SUM(C370:C371)</f>
        <v>206232.74999999994</v>
      </c>
      <c r="E372" s="175"/>
    </row>
    <row r="373" spans="1:5" ht="12.65" customHeight="1">
      <c r="A373" s="173" t="s">
        <v>440</v>
      </c>
      <c r="B373" s="175"/>
      <c r="C373" s="191"/>
      <c r="D373" s="175">
        <f>D368+D372</f>
        <v>83978513.320000023</v>
      </c>
      <c r="E373" s="175"/>
    </row>
    <row r="374" spans="1:5" ht="12.65" customHeight="1">
      <c r="A374" s="173"/>
      <c r="B374" s="175"/>
      <c r="C374" s="191"/>
      <c r="D374" s="175"/>
      <c r="E374" s="175"/>
    </row>
    <row r="375" spans="1:5" ht="12.65" customHeight="1">
      <c r="A375" s="173"/>
      <c r="B375" s="175"/>
      <c r="C375" s="191"/>
      <c r="D375" s="175"/>
      <c r="E375" s="175"/>
    </row>
    <row r="376" spans="1:5" ht="12.65" customHeight="1">
      <c r="A376" s="173"/>
      <c r="B376" s="175"/>
      <c r="C376" s="191"/>
      <c r="D376" s="175"/>
      <c r="E376" s="175"/>
    </row>
    <row r="377" spans="1:5" ht="12.65" customHeight="1">
      <c r="A377" s="257" t="s">
        <v>441</v>
      </c>
      <c r="B377" s="257"/>
      <c r="C377" s="257"/>
      <c r="D377" s="257"/>
      <c r="E377" s="257"/>
    </row>
    <row r="378" spans="1:5" ht="12.65" customHeight="1">
      <c r="A378" s="173" t="s">
        <v>442</v>
      </c>
      <c r="B378" s="172" t="s">
        <v>256</v>
      </c>
      <c r="C378" s="189">
        <v>31523853.43</v>
      </c>
      <c r="D378" s="175"/>
      <c r="E378" s="175"/>
    </row>
    <row r="379" spans="1:5" ht="12.65" customHeight="1">
      <c r="A379" s="173" t="s">
        <v>3</v>
      </c>
      <c r="B379" s="172" t="s">
        <v>256</v>
      </c>
      <c r="C379" s="189">
        <v>7221619.3399999999</v>
      </c>
      <c r="D379" s="175"/>
      <c r="E379" s="175"/>
    </row>
    <row r="380" spans="1:5" ht="12.65" customHeight="1">
      <c r="A380" s="173" t="s">
        <v>236</v>
      </c>
      <c r="B380" s="172" t="s">
        <v>256</v>
      </c>
      <c r="C380" s="189">
        <v>2397359.4200000004</v>
      </c>
      <c r="D380" s="175"/>
      <c r="E380" s="175"/>
    </row>
    <row r="381" spans="1:5" ht="12.65" customHeight="1">
      <c r="A381" s="173" t="s">
        <v>443</v>
      </c>
      <c r="B381" s="172" t="s">
        <v>256</v>
      </c>
      <c r="C381" s="189">
        <v>5103414.6999999993</v>
      </c>
      <c r="D381" s="175"/>
      <c r="E381" s="175"/>
    </row>
    <row r="382" spans="1:5" ht="12.65" customHeight="1">
      <c r="A382" s="173" t="s">
        <v>444</v>
      </c>
      <c r="B382" s="172" t="s">
        <v>256</v>
      </c>
      <c r="C382" s="189">
        <v>589625.39999999991</v>
      </c>
      <c r="D382" s="175"/>
      <c r="E382" s="175"/>
    </row>
    <row r="383" spans="1:5" ht="12.65" customHeight="1">
      <c r="A383" s="173" t="s">
        <v>445</v>
      </c>
      <c r="B383" s="172" t="s">
        <v>256</v>
      </c>
      <c r="C383" s="189">
        <v>8372163.8100000005</v>
      </c>
      <c r="D383" s="175"/>
      <c r="E383" s="175"/>
    </row>
    <row r="384" spans="1:5" ht="12.65" customHeight="1">
      <c r="A384" s="173" t="s">
        <v>6</v>
      </c>
      <c r="B384" s="172" t="s">
        <v>256</v>
      </c>
      <c r="C384" s="189">
        <v>6335485.3899999997</v>
      </c>
      <c r="D384" s="175"/>
      <c r="E384" s="175"/>
    </row>
    <row r="385" spans="1:6" ht="12.65" customHeight="1">
      <c r="A385" s="173" t="s">
        <v>446</v>
      </c>
      <c r="B385" s="172" t="s">
        <v>256</v>
      </c>
      <c r="C385" s="189">
        <v>187605.66999999998</v>
      </c>
      <c r="D385" s="175"/>
      <c r="E385" s="175"/>
    </row>
    <row r="386" spans="1:6" ht="12.65" customHeight="1">
      <c r="A386" s="173" t="s">
        <v>447</v>
      </c>
      <c r="B386" s="172" t="s">
        <v>256</v>
      </c>
      <c r="C386" s="189">
        <v>432799.48</v>
      </c>
      <c r="D386" s="175"/>
      <c r="E386" s="175"/>
    </row>
    <row r="387" spans="1:6" ht="12.65" customHeight="1">
      <c r="A387" s="173" t="s">
        <v>448</v>
      </c>
      <c r="B387" s="172" t="s">
        <v>256</v>
      </c>
      <c r="C387" s="189">
        <v>1114302.0399999998</v>
      </c>
      <c r="D387" s="175"/>
      <c r="E387" s="175"/>
    </row>
    <row r="388" spans="1:6" ht="12.65" customHeight="1">
      <c r="A388" s="173" t="s">
        <v>449</v>
      </c>
      <c r="B388" s="172" t="s">
        <v>256</v>
      </c>
      <c r="C388" s="189">
        <v>3183907.0300000007</v>
      </c>
      <c r="D388" s="175"/>
      <c r="E388" s="175"/>
    </row>
    <row r="389" spans="1:6" ht="12.65" customHeight="1">
      <c r="A389" s="173" t="s">
        <v>451</v>
      </c>
      <c r="B389" s="172" t="s">
        <v>256</v>
      </c>
      <c r="C389" s="189">
        <v>1139216.5700000003</v>
      </c>
      <c r="D389" s="175"/>
      <c r="E389" s="175"/>
    </row>
    <row r="390" spans="1:6" ht="12.65" customHeight="1">
      <c r="A390" s="173" t="s">
        <v>452</v>
      </c>
      <c r="B390" s="175"/>
      <c r="C390" s="191"/>
      <c r="D390" s="175">
        <f>SUM(C378:C389)</f>
        <v>67601352.280000001</v>
      </c>
      <c r="E390" s="175"/>
    </row>
    <row r="391" spans="1:6" ht="12.65" customHeight="1">
      <c r="A391" s="173" t="s">
        <v>453</v>
      </c>
      <c r="B391" s="175"/>
      <c r="C391" s="191"/>
      <c r="D391" s="175">
        <f>D373-D390</f>
        <v>16377161.040000021</v>
      </c>
      <c r="E391" s="175"/>
    </row>
    <row r="392" spans="1:6" ht="12.65" customHeight="1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>
      <c r="A393" s="173" t="s">
        <v>455</v>
      </c>
      <c r="B393" s="175"/>
      <c r="C393" s="191"/>
      <c r="D393" s="195">
        <f>D391+C392</f>
        <v>16377161.040000021</v>
      </c>
      <c r="E393" s="175"/>
      <c r="F393" s="197"/>
    </row>
    <row r="394" spans="1:6" ht="12.65" customHeight="1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>
      <c r="A396" s="173" t="s">
        <v>458</v>
      </c>
      <c r="B396" s="175"/>
      <c r="C396" s="191"/>
      <c r="D396" s="175">
        <f>D393+C394-C395</f>
        <v>16377161.040000021</v>
      </c>
      <c r="E396" s="175"/>
    </row>
    <row r="397" spans="1:6" ht="13.5" customHeight="1">
      <c r="A397" s="179"/>
      <c r="B397" s="179"/>
    </row>
    <row r="398" spans="1:6" ht="12.65" customHeight="1">
      <c r="A398" s="179"/>
      <c r="B398" s="179"/>
    </row>
    <row r="399" spans="1:6" ht="12.65" customHeight="1">
      <c r="A399" s="179"/>
      <c r="B399" s="179"/>
    </row>
    <row r="400" spans="1:6" ht="12" customHeight="1">
      <c r="A400" s="179"/>
      <c r="B400" s="179"/>
    </row>
    <row r="401" spans="1:5" ht="12" customHeight="1">
      <c r="A401" s="179"/>
      <c r="B401" s="179"/>
    </row>
    <row r="402" spans="1:5" ht="12" customHeight="1">
      <c r="A402" s="179"/>
      <c r="B402" s="179"/>
    </row>
    <row r="403" spans="1:5" ht="12" customHeight="1">
      <c r="A403" s="179"/>
      <c r="B403" s="179"/>
    </row>
    <row r="404" spans="1:5" ht="12" customHeight="1">
      <c r="A404" s="179"/>
      <c r="B404" s="179"/>
    </row>
    <row r="405" spans="1:5" ht="12.65" customHeight="1">
      <c r="A405" s="179"/>
      <c r="B405" s="179"/>
    </row>
    <row r="406" spans="1:5" ht="12.65" customHeight="1">
      <c r="A406" s="179"/>
      <c r="B406" s="179"/>
    </row>
    <row r="407" spans="1:5" ht="12.65" customHeight="1">
      <c r="A407" s="179"/>
      <c r="B407" s="179"/>
    </row>
    <row r="408" spans="1:5" ht="12.65" customHeight="1">
      <c r="A408" s="179"/>
      <c r="B408" s="179"/>
    </row>
    <row r="409" spans="1:5" ht="12.65" customHeight="1">
      <c r="A409" s="179"/>
      <c r="B409" s="179"/>
    </row>
    <row r="410" spans="1:5" ht="12.65" customHeight="1">
      <c r="A410" s="179"/>
      <c r="B410" s="179"/>
    </row>
    <row r="411" spans="1:5" ht="12.65" customHeight="1">
      <c r="A411" s="179"/>
      <c r="B411" s="179"/>
      <c r="C411" s="181" t="s">
        <v>459</v>
      </c>
      <c r="D411" s="179"/>
      <c r="E411" s="260"/>
    </row>
    <row r="412" spans="1:5" ht="12.65" customHeight="1">
      <c r="A412" s="179" t="str">
        <f>C84&amp;"   "&amp;"H-"&amp;FIXED(C83,0,TRUE)&amp;"     FYE "&amp;C82</f>
        <v>MultiCare Covington Medical Center   H-0     FYE 12/31/2019</v>
      </c>
      <c r="B412" s="179"/>
      <c r="C412" s="179"/>
      <c r="D412" s="179"/>
      <c r="E412" s="260"/>
    </row>
    <row r="413" spans="1:5" ht="12.65" customHeight="1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>
      <c r="A414" s="179" t="s">
        <v>463</v>
      </c>
      <c r="B414" s="179">
        <f>C111</f>
        <v>1549</v>
      </c>
      <c r="C414" s="194">
        <f>E138</f>
        <v>1549</v>
      </c>
      <c r="D414" s="179"/>
    </row>
    <row r="415" spans="1:5" ht="12.65" customHeight="1">
      <c r="A415" s="179" t="s">
        <v>464</v>
      </c>
      <c r="B415" s="179">
        <f>D111</f>
        <v>4421</v>
      </c>
      <c r="C415" s="179">
        <f>E139</f>
        <v>4421</v>
      </c>
      <c r="D415" s="194">
        <f>SUM(C59:H59)+N59</f>
        <v>3872</v>
      </c>
    </row>
    <row r="416" spans="1:5" ht="12.65" customHeight="1">
      <c r="A416" s="179"/>
      <c r="B416" s="179"/>
      <c r="C416" s="194"/>
      <c r="D416" s="179"/>
    </row>
    <row r="417" spans="1:7" ht="12.65" customHeight="1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>
      <c r="A419" s="179"/>
      <c r="B419" s="179"/>
      <c r="C419" s="194"/>
      <c r="D419" s="179"/>
    </row>
    <row r="420" spans="1:7" ht="12.65" customHeight="1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>
      <c r="A422" s="206"/>
      <c r="B422" s="206"/>
      <c r="C422" s="181"/>
      <c r="D422" s="179"/>
    </row>
    <row r="423" spans="1:7" ht="12.65" customHeight="1">
      <c r="A423" s="180" t="s">
        <v>469</v>
      </c>
      <c r="B423" s="180">
        <f>C114</f>
        <v>250</v>
      </c>
    </row>
    <row r="424" spans="1:7" ht="12.65" customHeight="1">
      <c r="A424" s="179" t="s">
        <v>1244</v>
      </c>
      <c r="B424" s="179">
        <f>D114</f>
        <v>390</v>
      </c>
      <c r="D424" s="179">
        <f>J59</f>
        <v>0</v>
      </c>
    </row>
    <row r="425" spans="1:7" ht="12.65" customHeight="1">
      <c r="A425" s="206"/>
      <c r="B425" s="206"/>
      <c r="C425" s="206"/>
      <c r="D425" s="206"/>
      <c r="F425" s="206"/>
      <c r="G425" s="206"/>
    </row>
    <row r="426" spans="1:7" ht="12.65" customHeight="1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>
      <c r="A427" s="179" t="s">
        <v>473</v>
      </c>
      <c r="B427" s="179">
        <f t="shared" ref="B427:B437" si="12">C378</f>
        <v>31523853.43</v>
      </c>
      <c r="C427" s="179">
        <f t="shared" ref="C427:C434" si="13">CE61</f>
        <v>30797315.09</v>
      </c>
      <c r="D427" s="179"/>
    </row>
    <row r="428" spans="1:7" ht="12.65" customHeight="1">
      <c r="A428" s="179" t="s">
        <v>3</v>
      </c>
      <c r="B428" s="179">
        <f t="shared" si="12"/>
        <v>7221619.3399999999</v>
      </c>
      <c r="C428" s="179">
        <f t="shared" si="13"/>
        <v>7049748</v>
      </c>
      <c r="D428" s="179">
        <f>D173</f>
        <v>7049746.7299999995</v>
      </c>
    </row>
    <row r="429" spans="1:7" ht="12.65" customHeight="1">
      <c r="A429" s="179" t="s">
        <v>236</v>
      </c>
      <c r="B429" s="179">
        <f t="shared" si="12"/>
        <v>2397359.4200000004</v>
      </c>
      <c r="C429" s="179">
        <f t="shared" si="13"/>
        <v>2397359.4200000004</v>
      </c>
      <c r="D429" s="179"/>
    </row>
    <row r="430" spans="1:7" ht="12.65" customHeight="1">
      <c r="A430" s="179" t="s">
        <v>237</v>
      </c>
      <c r="B430" s="179">
        <f t="shared" si="12"/>
        <v>5103414.6999999993</v>
      </c>
      <c r="C430" s="179">
        <f t="shared" si="13"/>
        <v>5065236.5600000015</v>
      </c>
      <c r="D430" s="179"/>
    </row>
    <row r="431" spans="1:7" ht="12.65" customHeight="1">
      <c r="A431" s="179" t="s">
        <v>444</v>
      </c>
      <c r="B431" s="179">
        <f t="shared" si="12"/>
        <v>589625.39999999991</v>
      </c>
      <c r="C431" s="179">
        <f t="shared" si="13"/>
        <v>589625.39999999991</v>
      </c>
      <c r="D431" s="179"/>
    </row>
    <row r="432" spans="1:7" ht="12.65" customHeight="1">
      <c r="A432" s="179" t="s">
        <v>445</v>
      </c>
      <c r="B432" s="179">
        <f t="shared" si="12"/>
        <v>8372163.8100000005</v>
      </c>
      <c r="C432" s="179">
        <f t="shared" si="13"/>
        <v>4546892.6899999995</v>
      </c>
      <c r="D432" s="179"/>
    </row>
    <row r="433" spans="1:7" ht="12.65" customHeight="1">
      <c r="A433" s="179" t="s">
        <v>6</v>
      </c>
      <c r="B433" s="179">
        <f t="shared" si="12"/>
        <v>6335485.3899999997</v>
      </c>
      <c r="C433" s="179">
        <f t="shared" si="13"/>
        <v>6213200</v>
      </c>
      <c r="D433" s="179">
        <f>C217</f>
        <v>5197095.1600000039</v>
      </c>
    </row>
    <row r="434" spans="1:7" ht="12.65" customHeight="1">
      <c r="A434" s="179" t="s">
        <v>474</v>
      </c>
      <c r="B434" s="179">
        <f t="shared" si="12"/>
        <v>187605.66999999998</v>
      </c>
      <c r="C434" s="179">
        <f t="shared" si="13"/>
        <v>187605.66999999998</v>
      </c>
      <c r="D434" s="179">
        <f>D177</f>
        <v>187605.66999999998</v>
      </c>
    </row>
    <row r="435" spans="1:7" ht="12.65" customHeight="1">
      <c r="A435" s="179" t="s">
        <v>447</v>
      </c>
      <c r="B435" s="179">
        <f t="shared" si="12"/>
        <v>432799.48</v>
      </c>
      <c r="C435" s="179"/>
      <c r="D435" s="179">
        <f>D181</f>
        <v>432799.48000000004</v>
      </c>
    </row>
    <row r="436" spans="1:7" ht="12.65" customHeight="1">
      <c r="A436" s="179" t="s">
        <v>475</v>
      </c>
      <c r="B436" s="179">
        <f t="shared" si="12"/>
        <v>1114302.0399999998</v>
      </c>
      <c r="C436" s="179"/>
      <c r="D436" s="179">
        <f>D186</f>
        <v>1114302.0399999998</v>
      </c>
    </row>
    <row r="437" spans="1:7" ht="12.65" customHeight="1">
      <c r="A437" s="194" t="s">
        <v>449</v>
      </c>
      <c r="B437" s="194">
        <f t="shared" si="12"/>
        <v>3183907.0300000007</v>
      </c>
      <c r="C437" s="194"/>
      <c r="D437" s="194">
        <f>D190</f>
        <v>3183907.0300000007</v>
      </c>
    </row>
    <row r="438" spans="1:7" ht="12.65" customHeight="1">
      <c r="A438" s="194" t="s">
        <v>476</v>
      </c>
      <c r="B438" s="194">
        <f>C386+C387+C388</f>
        <v>4731008.5500000007</v>
      </c>
      <c r="C438" s="194">
        <f>CD69</f>
        <v>4731008.5500000007</v>
      </c>
      <c r="D438" s="194">
        <f>D181+D186+D190</f>
        <v>4731008.5500000007</v>
      </c>
    </row>
    <row r="439" spans="1:7" ht="12.65" customHeight="1">
      <c r="A439" s="179" t="s">
        <v>451</v>
      </c>
      <c r="B439" s="194">
        <f>C389</f>
        <v>1139216.5700000003</v>
      </c>
      <c r="C439" s="194">
        <f>SUM(C69:CC69)</f>
        <v>1091738.47</v>
      </c>
      <c r="D439" s="179"/>
    </row>
    <row r="440" spans="1:7" ht="12.65" customHeight="1">
      <c r="A440" s="179" t="s">
        <v>477</v>
      </c>
      <c r="B440" s="194">
        <f>B438+B439</f>
        <v>5870225.120000001</v>
      </c>
      <c r="C440" s="194">
        <f>CE69</f>
        <v>5822747.0200000005</v>
      </c>
      <c r="D440" s="179"/>
    </row>
    <row r="441" spans="1:7" ht="12.65" customHeight="1">
      <c r="A441" s="179" t="s">
        <v>478</v>
      </c>
      <c r="B441" s="179">
        <f>D390</f>
        <v>67601352.280000001</v>
      </c>
      <c r="C441" s="179">
        <f>SUM(C427:C437)+C440</f>
        <v>62669729.850000009</v>
      </c>
      <c r="D441" s="179"/>
    </row>
    <row r="442" spans="1:7" ht="12.65" customHeight="1">
      <c r="A442" s="206"/>
      <c r="B442" s="206"/>
      <c r="C442" s="206"/>
      <c r="D442" s="206"/>
      <c r="F442" s="206"/>
      <c r="G442" s="206"/>
    </row>
    <row r="443" spans="1:7" ht="12.65" customHeight="1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>
      <c r="A444" s="179" t="s">
        <v>1257</v>
      </c>
      <c r="B444" s="179">
        <f>D221</f>
        <v>5479047.0300000012</v>
      </c>
      <c r="C444" s="179">
        <f>C363</f>
        <v>5480824.7200000007</v>
      </c>
      <c r="D444" s="179"/>
    </row>
    <row r="445" spans="1:7" ht="12.65" customHeight="1">
      <c r="A445" s="179" t="s">
        <v>343</v>
      </c>
      <c r="B445" s="179">
        <f>D229</f>
        <v>216629928.87999997</v>
      </c>
      <c r="C445" s="179">
        <f>C364</f>
        <v>216628504.15999997</v>
      </c>
      <c r="D445" s="179"/>
    </row>
    <row r="446" spans="1:7" ht="12.65" customHeight="1">
      <c r="A446" s="179" t="s">
        <v>351</v>
      </c>
      <c r="B446" s="179">
        <f>D236</f>
        <v>9106160.5500000007</v>
      </c>
      <c r="C446" s="179">
        <f>C365</f>
        <v>9106118.6000000015</v>
      </c>
      <c r="D446" s="179"/>
    </row>
    <row r="447" spans="1:7" ht="12.65" customHeight="1">
      <c r="A447" s="179" t="s">
        <v>356</v>
      </c>
      <c r="B447" s="179">
        <f>D240</f>
        <v>2485366.35</v>
      </c>
      <c r="C447" s="179">
        <f>C366</f>
        <v>2485366.35</v>
      </c>
      <c r="D447" s="179"/>
    </row>
    <row r="448" spans="1:7" ht="12.65" customHeight="1">
      <c r="A448" s="179" t="s">
        <v>358</v>
      </c>
      <c r="B448" s="179">
        <f>D242</f>
        <v>233700502.80999997</v>
      </c>
      <c r="C448" s="179">
        <f>D367</f>
        <v>233700813.82999995</v>
      </c>
      <c r="D448" s="179"/>
    </row>
    <row r="449" spans="1:7" ht="12.65" customHeight="1">
      <c r="A449" s="206"/>
      <c r="B449" s="206"/>
      <c r="C449" s="206"/>
      <c r="D449" s="206"/>
      <c r="F449" s="206"/>
      <c r="G449" s="206"/>
    </row>
    <row r="450" spans="1:7" ht="12.65" customHeight="1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>
      <c r="B451" s="181" t="s">
        <v>483</v>
      </c>
    </row>
    <row r="452" spans="1:7" ht="12.65" customHeight="1">
      <c r="B452" s="181" t="s">
        <v>472</v>
      </c>
    </row>
    <row r="453" spans="1:7" ht="12.65" customHeight="1">
      <c r="A453" s="199" t="s">
        <v>484</v>
      </c>
      <c r="B453" s="180">
        <f>C231</f>
        <v>4160</v>
      </c>
    </row>
    <row r="454" spans="1:7" ht="12.65" customHeight="1">
      <c r="A454" s="179" t="s">
        <v>168</v>
      </c>
      <c r="B454" s="179">
        <f>C233</f>
        <v>1239231.8936773622</v>
      </c>
      <c r="C454" s="179"/>
      <c r="D454" s="179"/>
    </row>
    <row r="455" spans="1:7" ht="12.65" customHeight="1">
      <c r="A455" s="179" t="s">
        <v>131</v>
      </c>
      <c r="B455" s="179">
        <f>C234</f>
        <v>7866928.6563226394</v>
      </c>
      <c r="C455" s="179"/>
      <c r="D455" s="179"/>
    </row>
    <row r="456" spans="1:7" ht="12.65" customHeight="1">
      <c r="A456" s="206"/>
      <c r="B456" s="206"/>
      <c r="C456" s="206"/>
      <c r="D456" s="206"/>
      <c r="F456" s="206"/>
      <c r="G456" s="206"/>
    </row>
    <row r="457" spans="1:7" ht="12.65" customHeight="1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>
      <c r="A458" s="179" t="s">
        <v>487</v>
      </c>
      <c r="B458" s="194">
        <f>C370</f>
        <v>206232.74999999994</v>
      </c>
      <c r="C458" s="194">
        <f>CE70</f>
        <v>206232.74999999994</v>
      </c>
      <c r="D458" s="194"/>
    </row>
    <row r="459" spans="1:7" ht="12.65" customHeight="1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>
      <c r="A460" s="206"/>
      <c r="B460" s="206"/>
      <c r="C460" s="206"/>
      <c r="D460" s="206"/>
      <c r="F460" s="206"/>
      <c r="G460" s="206"/>
    </row>
    <row r="461" spans="1:7" ht="12.65" customHeight="1">
      <c r="A461" s="179" t="s">
        <v>488</v>
      </c>
      <c r="B461" s="181"/>
      <c r="C461" s="181"/>
      <c r="D461" s="181" t="s">
        <v>1245</v>
      </c>
    </row>
    <row r="462" spans="1:7" ht="12.65" customHeight="1">
      <c r="B462" s="181" t="s">
        <v>471</v>
      </c>
      <c r="C462" s="181" t="s">
        <v>486</v>
      </c>
      <c r="D462" s="181" t="s">
        <v>490</v>
      </c>
    </row>
    <row r="463" spans="1:7" ht="12.65" customHeight="1">
      <c r="A463" s="179" t="s">
        <v>245</v>
      </c>
      <c r="B463" s="194">
        <f>C359</f>
        <v>48713281.390000001</v>
      </c>
      <c r="C463" s="194">
        <f>CE73</f>
        <v>48713281.390000001</v>
      </c>
      <c r="D463" s="194">
        <f>E141+E147+E153</f>
        <v>48713281.390000001</v>
      </c>
    </row>
    <row r="464" spans="1:7" ht="12.65" customHeight="1">
      <c r="A464" s="179" t="s">
        <v>246</v>
      </c>
      <c r="B464" s="194">
        <f>C360</f>
        <v>268759813.00999999</v>
      </c>
      <c r="C464" s="194">
        <f>CE74</f>
        <v>266757239.01000002</v>
      </c>
      <c r="D464" s="194">
        <f>E142+E148+E154</f>
        <v>266757239.00999999</v>
      </c>
    </row>
    <row r="465" spans="1:7" ht="12.65" customHeight="1">
      <c r="A465" s="179" t="s">
        <v>247</v>
      </c>
      <c r="B465" s="194">
        <f>D361</f>
        <v>317473094.39999998</v>
      </c>
      <c r="C465" s="194">
        <f>CE75</f>
        <v>313602870.44999999</v>
      </c>
      <c r="D465" s="194">
        <f>D463+D464</f>
        <v>315470520.39999998</v>
      </c>
    </row>
    <row r="466" spans="1:7" ht="12.65" customHeight="1">
      <c r="A466" s="206"/>
      <c r="B466" s="206"/>
      <c r="C466" s="206"/>
      <c r="D466" s="206"/>
      <c r="F466" s="206"/>
      <c r="G466" s="206"/>
    </row>
    <row r="467" spans="1:7" ht="12.65" customHeight="1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5" customHeight="1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5" customHeight="1">
      <c r="A470" s="179" t="s">
        <v>334</v>
      </c>
      <c r="B470" s="179">
        <f t="shared" si="14"/>
        <v>115195933.61000001</v>
      </c>
      <c r="C470" s="179">
        <f>E197</f>
        <v>115195933.61000001</v>
      </c>
      <c r="D470" s="179"/>
    </row>
    <row r="471" spans="1:7" ht="12.65" customHeight="1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>
      <c r="A473" s="179" t="s">
        <v>495</v>
      </c>
      <c r="B473" s="179">
        <f t="shared" si="14"/>
        <v>23233556.750000004</v>
      </c>
      <c r="C473" s="179">
        <f>SUM(E200:E201)</f>
        <v>23233556.75</v>
      </c>
      <c r="D473" s="179"/>
    </row>
    <row r="474" spans="1:7" ht="12.65" customHeight="1">
      <c r="A474" s="179" t="s">
        <v>339</v>
      </c>
      <c r="B474" s="179">
        <f t="shared" si="14"/>
        <v>11721.03</v>
      </c>
      <c r="C474" s="179">
        <f>E202</f>
        <v>11721.03</v>
      </c>
      <c r="D474" s="179"/>
    </row>
    <row r="475" spans="1:7" ht="12.65" customHeight="1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5" customHeight="1">
      <c r="A476" s="179" t="s">
        <v>203</v>
      </c>
      <c r="B476" s="179">
        <f>D275</f>
        <v>138441211.39000002</v>
      </c>
      <c r="C476" s="179">
        <f>E204</f>
        <v>138441211.39000002</v>
      </c>
      <c r="D476" s="179"/>
    </row>
    <row r="477" spans="1:7" ht="12.65" customHeight="1">
      <c r="A477" s="179"/>
      <c r="B477" s="179"/>
      <c r="C477" s="179"/>
      <c r="D477" s="179"/>
    </row>
    <row r="478" spans="1:7" ht="12.65" customHeight="1">
      <c r="A478" s="179" t="s">
        <v>496</v>
      </c>
      <c r="B478" s="179">
        <f>C276</f>
        <v>23654581</v>
      </c>
      <c r="C478" s="179">
        <f>E217</f>
        <v>23654581.000000004</v>
      </c>
      <c r="D478" s="179"/>
    </row>
    <row r="480" spans="1:7" ht="12.65" customHeight="1">
      <c r="A480" s="180" t="s">
        <v>497</v>
      </c>
    </row>
    <row r="481" spans="1:12" ht="12.65" customHeight="1">
      <c r="A481" s="180" t="s">
        <v>498</v>
      </c>
      <c r="C481" s="180">
        <f>D341</f>
        <v>136400595.12000003</v>
      </c>
    </row>
    <row r="482" spans="1:12" ht="12.65" customHeight="1">
      <c r="A482" s="180" t="s">
        <v>499</v>
      </c>
      <c r="C482" s="180">
        <f>D339</f>
        <v>136400595.12</v>
      </c>
    </row>
    <row r="485" spans="1:12" ht="12.65" customHeight="1">
      <c r="A485" s="199" t="s">
        <v>500</v>
      </c>
    </row>
    <row r="486" spans="1:12" ht="12.65" customHeight="1">
      <c r="A486" s="199" t="s">
        <v>501</v>
      </c>
    </row>
    <row r="487" spans="1:12" ht="12.65" customHeight="1">
      <c r="A487" s="199" t="s">
        <v>502</v>
      </c>
    </row>
    <row r="488" spans="1:12" ht="12.65" customHeight="1">
      <c r="A488" s="199"/>
    </row>
    <row r="489" spans="1:12" ht="12.65" customHeight="1">
      <c r="A489" s="198" t="s">
        <v>503</v>
      </c>
    </row>
    <row r="490" spans="1:12" ht="12.65" customHeight="1">
      <c r="A490" s="199" t="s">
        <v>504</v>
      </c>
    </row>
    <row r="491" spans="1:12" ht="12.65" customHeight="1">
      <c r="A491" s="199"/>
    </row>
    <row r="493" spans="1:12" ht="12.65" customHeight="1">
      <c r="A493" s="180" t="str">
        <f>C83</f>
        <v>212</v>
      </c>
      <c r="B493" s="261" t="str">
        <f>RIGHT('Prior Year 2018'!C82,4)</f>
        <v>2018</v>
      </c>
      <c r="C493" s="261" t="str">
        <f>RIGHT(C82,4)</f>
        <v>2019</v>
      </c>
      <c r="D493" s="261" t="str">
        <f>RIGHT('Prior Year 2018'!C82,4)</f>
        <v>2018</v>
      </c>
      <c r="E493" s="261" t="str">
        <f>RIGHT(C82,4)</f>
        <v>2019</v>
      </c>
      <c r="F493" s="261" t="str">
        <f>RIGHT('Prior Year 2018'!C82,4)</f>
        <v>2018</v>
      </c>
      <c r="G493" s="261" t="str">
        <f>RIGHT(C82,4)</f>
        <v>2019</v>
      </c>
      <c r="H493" s="261"/>
      <c r="K493" s="261"/>
      <c r="L493" s="261"/>
    </row>
    <row r="494" spans="1:12" ht="12.65" customHeight="1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>
      <c r="A496" s="180" t="s">
        <v>512</v>
      </c>
      <c r="B496" s="240">
        <f>'Prior Year 2018'!C71</f>
        <v>0</v>
      </c>
      <c r="C496" s="240">
        <f>C71</f>
        <v>0</v>
      </c>
      <c r="D496" s="240">
        <f>'Prior Year 2018'!C59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>
      <c r="A497" s="180" t="s">
        <v>513</v>
      </c>
      <c r="B497" s="240">
        <f>'Prior Year 2018'!D71</f>
        <v>2538065.9200000004</v>
      </c>
      <c r="C497" s="240">
        <f>D71</f>
        <v>5351748.8999999994</v>
      </c>
      <c r="D497" s="240">
        <f>'Prior Year 2018'!D59</f>
        <v>1520</v>
      </c>
      <c r="E497" s="180">
        <f>D59</f>
        <v>3872</v>
      </c>
      <c r="F497" s="263">
        <f t="shared" si="15"/>
        <v>1669.7802105263161</v>
      </c>
      <c r="G497" s="263">
        <f t="shared" si="15"/>
        <v>1382.1665547520661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>
      <c r="A498" s="180" t="s">
        <v>514</v>
      </c>
      <c r="B498" s="240">
        <f>'Prior Year 2018'!E71</f>
        <v>61562.41</v>
      </c>
      <c r="C498" s="240">
        <f>E71</f>
        <v>138834.60000000003</v>
      </c>
      <c r="D498" s="240">
        <f>'Prior Year 2018'!E59</f>
        <v>0</v>
      </c>
      <c r="E498" s="180">
        <f>E59</f>
        <v>0</v>
      </c>
      <c r="F498" s="263" t="str">
        <f t="shared" si="15"/>
        <v/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5" customHeight="1">
      <c r="A499" s="180" t="s">
        <v>515</v>
      </c>
      <c r="B499" s="240">
        <f>'Prior Year 2018'!F71</f>
        <v>738.77</v>
      </c>
      <c r="C499" s="240">
        <f>F71</f>
        <v>65.11</v>
      </c>
      <c r="D499" s="240">
        <f>'Prior Year 2018'!F59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>
      <c r="A500" s="180" t="s">
        <v>516</v>
      </c>
      <c r="B500" s="240">
        <f>'Prior Year 2018'!G71</f>
        <v>0</v>
      </c>
      <c r="C500" s="240">
        <f>G71</f>
        <v>0</v>
      </c>
      <c r="D500" s="240">
        <f>'Prior Year 2018'!G59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>
      <c r="A501" s="180" t="s">
        <v>517</v>
      </c>
      <c r="B501" s="240">
        <f>'Prior Year 2018'!H71</f>
        <v>0</v>
      </c>
      <c r="C501" s="240">
        <f>H71</f>
        <v>0</v>
      </c>
      <c r="D501" s="240">
        <f>'Prior Year 2018'!H59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>
      <c r="A502" s="180" t="s">
        <v>518</v>
      </c>
      <c r="B502" s="240">
        <f>'Prior Year 2018'!I71</f>
        <v>0</v>
      </c>
      <c r="C502" s="240">
        <f>I71</f>
        <v>0</v>
      </c>
      <c r="D502" s="240">
        <f>'Prior Year 2018'!I59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>
      <c r="A503" s="180" t="s">
        <v>519</v>
      </c>
      <c r="B503" s="240">
        <f>'Prior Year 2018'!J71</f>
        <v>0</v>
      </c>
      <c r="C503" s="240">
        <f>J71</f>
        <v>0</v>
      </c>
      <c r="D503" s="240">
        <f>'Prior Year 2018'!J59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>
      <c r="A504" s="180" t="s">
        <v>520</v>
      </c>
      <c r="B504" s="240">
        <f>'Prior Year 2018'!K71</f>
        <v>0</v>
      </c>
      <c r="C504" s="240">
        <f>K71</f>
        <v>0</v>
      </c>
      <c r="D504" s="240">
        <f>'Prior Year 2018'!K59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>
      <c r="A505" s="180" t="s">
        <v>521</v>
      </c>
      <c r="B505" s="240">
        <f>'Prior Year 2018'!L71</f>
        <v>0</v>
      </c>
      <c r="C505" s="240">
        <f>L71</f>
        <v>0</v>
      </c>
      <c r="D505" s="240">
        <f>'Prior Year 2018'!L59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>
      <c r="A506" s="180" t="s">
        <v>522</v>
      </c>
      <c r="B506" s="240">
        <f>'Prior Year 2018'!M71</f>
        <v>0</v>
      </c>
      <c r="C506" s="240">
        <f>M71</f>
        <v>0</v>
      </c>
      <c r="D506" s="240">
        <f>'Prior Year 2018'!M59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>
      <c r="A507" s="180" t="s">
        <v>523</v>
      </c>
      <c r="B507" s="240">
        <f>'Prior Year 2018'!N71</f>
        <v>0</v>
      </c>
      <c r="C507" s="240">
        <f>N71</f>
        <v>0</v>
      </c>
      <c r="D507" s="240">
        <f>'Prior Year 2018'!N59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>
      <c r="A508" s="180" t="s">
        <v>524</v>
      </c>
      <c r="B508" s="240">
        <f>'Prior Year 2018'!O71</f>
        <v>3084494.32</v>
      </c>
      <c r="C508" s="240">
        <f>O71</f>
        <v>4198947.8600000003</v>
      </c>
      <c r="D508" s="240">
        <f>'Prior Year 2018'!O59</f>
        <v>149</v>
      </c>
      <c r="E508" s="180">
        <f>O59</f>
        <v>499</v>
      </c>
      <c r="F508" s="263">
        <f t="shared" si="15"/>
        <v>20701.304161073826</v>
      </c>
      <c r="G508" s="263">
        <f t="shared" si="15"/>
        <v>8414.7251703406819</v>
      </c>
      <c r="H508" s="265">
        <f t="shared" si="16"/>
        <v>-0.59351714728372018</v>
      </c>
      <c r="I508" s="267"/>
      <c r="K508" s="261"/>
      <c r="L508" s="261"/>
    </row>
    <row r="509" spans="1:12" ht="12.65" customHeight="1">
      <c r="A509" s="180" t="s">
        <v>525</v>
      </c>
      <c r="B509" s="240">
        <f>'Prior Year 2018'!P71</f>
        <v>4766834.9099999992</v>
      </c>
      <c r="C509" s="240">
        <f>P71</f>
        <v>3699833.83</v>
      </c>
      <c r="D509" s="240">
        <f>'Prior Year 2018'!P59</f>
        <v>141485</v>
      </c>
      <c r="E509" s="180">
        <f>P59</f>
        <v>0</v>
      </c>
      <c r="F509" s="263">
        <f t="shared" si="15"/>
        <v>33.691450754496941</v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5" customHeight="1">
      <c r="A510" s="180" t="s">
        <v>526</v>
      </c>
      <c r="B510" s="240">
        <f>'Prior Year 2018'!Q71</f>
        <v>0</v>
      </c>
      <c r="C510" s="240">
        <f>Q71</f>
        <v>0</v>
      </c>
      <c r="D510" s="240">
        <f>'Prior Year 2018'!Q59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>
      <c r="A511" s="180" t="s">
        <v>527</v>
      </c>
      <c r="B511" s="240">
        <f>'Prior Year 2018'!R71</f>
        <v>977607.52999999991</v>
      </c>
      <c r="C511" s="240">
        <f>R71</f>
        <v>836997.19</v>
      </c>
      <c r="D511" s="240">
        <f>'Prior Year 2018'!R59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5" customHeight="1">
      <c r="A512" s="180" t="s">
        <v>528</v>
      </c>
      <c r="B512" s="240">
        <f>'Prior Year 2018'!S71</f>
        <v>343541.15</v>
      </c>
      <c r="C512" s="240">
        <f>S71</f>
        <v>705094.18000000017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>
      <c r="A513" s="180" t="s">
        <v>1246</v>
      </c>
      <c r="B513" s="240">
        <f>'Prior Year 2018'!T71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>
      <c r="A514" s="180" t="s">
        <v>530</v>
      </c>
      <c r="B514" s="240">
        <f>'Prior Year 2018'!U71</f>
        <v>2179353.33</v>
      </c>
      <c r="C514" s="240">
        <f>U71</f>
        <v>2456381.91</v>
      </c>
      <c r="D514" s="240">
        <f>'Prior Year 2018'!U59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5" customHeight="1">
      <c r="A515" s="180" t="s">
        <v>531</v>
      </c>
      <c r="B515" s="240">
        <f>'Prior Year 2018'!V71</f>
        <v>0</v>
      </c>
      <c r="C515" s="240">
        <f>V71</f>
        <v>3085</v>
      </c>
      <c r="D515" s="240">
        <f>'Prior Year 2018'!V59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>
      <c r="A516" s="180" t="s">
        <v>532</v>
      </c>
      <c r="B516" s="240">
        <f>'Prior Year 2018'!W71</f>
        <v>540493.09000000008</v>
      </c>
      <c r="C516" s="240">
        <f>W71</f>
        <v>457609.99000000011</v>
      </c>
      <c r="D516" s="240">
        <f>'Prior Year 2018'!W59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5" customHeight="1">
      <c r="A517" s="180" t="s">
        <v>533</v>
      </c>
      <c r="B517" s="240">
        <f>'Prior Year 2018'!X71</f>
        <v>721638.40000000014</v>
      </c>
      <c r="C517" s="240">
        <f>X71</f>
        <v>1002072.4800000001</v>
      </c>
      <c r="D517" s="240">
        <f>'Prior Year 2018'!X59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5" customHeight="1">
      <c r="A518" s="180" t="s">
        <v>534</v>
      </c>
      <c r="B518" s="240">
        <f>'Prior Year 2018'!Y71</f>
        <v>2599307.52</v>
      </c>
      <c r="C518" s="240">
        <f>Y71</f>
        <v>2713195.9400000004</v>
      </c>
      <c r="D518" s="240">
        <f>'Prior Year 2018'!Y59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5" customHeight="1">
      <c r="A519" s="180" t="s">
        <v>535</v>
      </c>
      <c r="B519" s="240">
        <f>'Prior Year 2018'!Z71</f>
        <v>42515.280000000006</v>
      </c>
      <c r="C519" s="240">
        <f>Z71</f>
        <v>39480.460000000006</v>
      </c>
      <c r="D519" s="240">
        <f>'Prior Year 2018'!Z59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>
      <c r="A520" s="180" t="s">
        <v>536</v>
      </c>
      <c r="B520" s="240">
        <f>'Prior Year 2018'!AA71</f>
        <v>0</v>
      </c>
      <c r="C520" s="240">
        <f>AA71</f>
        <v>0</v>
      </c>
      <c r="D520" s="240">
        <f>'Prior Year 2018'!AA59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>
      <c r="A521" s="180" t="s">
        <v>537</v>
      </c>
      <c r="B521" s="240">
        <f>'Prior Year 2018'!AB71</f>
        <v>1374020.3199999998</v>
      </c>
      <c r="C521" s="240">
        <f>AB71</f>
        <v>1839571.8800000001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>
      <c r="A522" s="180" t="s">
        <v>538</v>
      </c>
      <c r="B522" s="240">
        <f>'Prior Year 2018'!AC71</f>
        <v>525780.93000000017</v>
      </c>
      <c r="C522" s="240">
        <f>AC71</f>
        <v>586592.66</v>
      </c>
      <c r="D522" s="240">
        <f>'Prior Year 2018'!AC59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>
      <c r="A523" s="180" t="s">
        <v>539</v>
      </c>
      <c r="B523" s="240">
        <f>'Prior Year 2018'!AD71</f>
        <v>0</v>
      </c>
      <c r="C523" s="240">
        <f>AD71</f>
        <v>0</v>
      </c>
      <c r="D523" s="240">
        <f>'Prior Year 2018'!AD59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>
      <c r="A524" s="180" t="s">
        <v>540</v>
      </c>
      <c r="B524" s="240">
        <f>'Prior Year 2018'!AE71</f>
        <v>222849.61</v>
      </c>
      <c r="C524" s="240">
        <f>AE71</f>
        <v>0</v>
      </c>
      <c r="D524" s="240">
        <f>'Prior Year 2018'!AE59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5" customHeight="1">
      <c r="A525" s="180" t="s">
        <v>541</v>
      </c>
      <c r="B525" s="240">
        <f>'Prior Year 2018'!AF71</f>
        <v>0</v>
      </c>
      <c r="C525" s="240">
        <f>AF71</f>
        <v>0</v>
      </c>
      <c r="D525" s="240">
        <f>'Prior Year 2018'!AF59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>
      <c r="A526" s="180" t="s">
        <v>542</v>
      </c>
      <c r="B526" s="240">
        <f>'Prior Year 2018'!AG71</f>
        <v>5581085.4199999999</v>
      </c>
      <c r="C526" s="240">
        <f>AG71</f>
        <v>7316383.2700000005</v>
      </c>
      <c r="D526" s="240">
        <f>'Prior Year 2018'!AG59</f>
        <v>25322</v>
      </c>
      <c r="E526" s="180">
        <f>AG59</f>
        <v>0</v>
      </c>
      <c r="F526" s="263">
        <f t="shared" si="17"/>
        <v>220.40460548139956</v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5" customHeight="1">
      <c r="A527" s="180" t="s">
        <v>543</v>
      </c>
      <c r="B527" s="240">
        <f>'Prior Year 2018'!AH71</f>
        <v>0</v>
      </c>
      <c r="C527" s="240">
        <f>AH71</f>
        <v>0</v>
      </c>
      <c r="D527" s="240">
        <f>'Prior Year 2018'!AH59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>
      <c r="A528" s="180" t="s">
        <v>544</v>
      </c>
      <c r="B528" s="240">
        <f>'Prior Year 2018'!AI71</f>
        <v>382971.44</v>
      </c>
      <c r="C528" s="240">
        <f>AI71</f>
        <v>787009.22</v>
      </c>
      <c r="D528" s="240">
        <f>'Prior Year 2018'!AI59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>
      <c r="A529" s="180" t="s">
        <v>545</v>
      </c>
      <c r="B529" s="240">
        <f>'Prior Year 2018'!AJ71</f>
        <v>1000887.3700000001</v>
      </c>
      <c r="C529" s="240">
        <f>AJ71</f>
        <v>254687.12</v>
      </c>
      <c r="D529" s="240">
        <f>'Prior Year 2018'!AJ59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5" customHeight="1">
      <c r="A530" s="180" t="s">
        <v>546</v>
      </c>
      <c r="B530" s="240">
        <f>'Prior Year 2018'!AK71</f>
        <v>0</v>
      </c>
      <c r="C530" s="240">
        <f>AK71</f>
        <v>0</v>
      </c>
      <c r="D530" s="240">
        <f>'Prior Year 2018'!AK59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>
      <c r="A531" s="180" t="s">
        <v>547</v>
      </c>
      <c r="B531" s="240">
        <f>'Prior Year 2018'!AL71</f>
        <v>0</v>
      </c>
      <c r="C531" s="240">
        <f>AL71</f>
        <v>0</v>
      </c>
      <c r="D531" s="240">
        <f>'Prior Year 2018'!AL59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>
      <c r="A532" s="180" t="s">
        <v>548</v>
      </c>
      <c r="B532" s="240">
        <f>'Prior Year 2018'!AM71</f>
        <v>0</v>
      </c>
      <c r="C532" s="240">
        <f>AM71</f>
        <v>0</v>
      </c>
      <c r="D532" s="240">
        <f>'Prior Year 2018'!AM59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>
      <c r="A533" s="180" t="s">
        <v>1247</v>
      </c>
      <c r="B533" s="240">
        <f>'Prior Year 2018'!AN71</f>
        <v>0</v>
      </c>
      <c r="C533" s="240">
        <f>AN71</f>
        <v>0</v>
      </c>
      <c r="D533" s="240">
        <f>'Prior Year 2018'!AN59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>
      <c r="A534" s="180" t="s">
        <v>549</v>
      </c>
      <c r="B534" s="240">
        <f>'Prior Year 2018'!AO71</f>
        <v>0</v>
      </c>
      <c r="C534" s="240">
        <f>AO71</f>
        <v>0</v>
      </c>
      <c r="D534" s="240">
        <f>'Prior Year 2018'!AO59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>
      <c r="A535" s="180" t="s">
        <v>550</v>
      </c>
      <c r="B535" s="240">
        <f>'Prior Year 2018'!AP71</f>
        <v>0</v>
      </c>
      <c r="C535" s="240">
        <f>AP71</f>
        <v>0</v>
      </c>
      <c r="D535" s="240">
        <f>'Prior Year 2018'!AP59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>
      <c r="A536" s="180" t="s">
        <v>551</v>
      </c>
      <c r="B536" s="240">
        <f>'Prior Year 2018'!AQ71</f>
        <v>0</v>
      </c>
      <c r="C536" s="240">
        <f>AQ71</f>
        <v>0</v>
      </c>
      <c r="D536" s="240">
        <f>'Prior Year 2018'!AQ59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>
      <c r="A537" s="180" t="s">
        <v>552</v>
      </c>
      <c r="B537" s="240">
        <f>'Prior Year 2018'!AR71</f>
        <v>0</v>
      </c>
      <c r="C537" s="240">
        <f>AR71</f>
        <v>0</v>
      </c>
      <c r="D537" s="240">
        <f>'Prior Year 2018'!AR59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>
      <c r="A538" s="180" t="s">
        <v>553</v>
      </c>
      <c r="B538" s="240">
        <f>'Prior Year 2018'!AS71</f>
        <v>0</v>
      </c>
      <c r="C538" s="240">
        <f>AS71</f>
        <v>0</v>
      </c>
      <c r="D538" s="240">
        <f>'Prior Year 2018'!AS59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>
      <c r="A539" s="180" t="s">
        <v>554</v>
      </c>
      <c r="B539" s="240">
        <f>'Prior Year 2018'!AT71</f>
        <v>0</v>
      </c>
      <c r="C539" s="240">
        <f>AT71</f>
        <v>0</v>
      </c>
      <c r="D539" s="240">
        <f>'Prior Year 2018'!AT59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>
      <c r="A540" s="180" t="s">
        <v>555</v>
      </c>
      <c r="B540" s="240">
        <f>'Prior Year 2018'!AU71</f>
        <v>0</v>
      </c>
      <c r="C540" s="240">
        <f>AU71</f>
        <v>0</v>
      </c>
      <c r="D540" s="240">
        <f>'Prior Year 2018'!AU59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>
      <c r="A541" s="180" t="s">
        <v>556</v>
      </c>
      <c r="B541" s="240">
        <f>'Prior Year 2018'!AV71</f>
        <v>628444.73</v>
      </c>
      <c r="C541" s="240">
        <f>AV71</f>
        <v>1905423.69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>
      <c r="A542" s="180" t="s">
        <v>1248</v>
      </c>
      <c r="B542" s="240">
        <f>'Prior Year 2018'!AW71</f>
        <v>77539.75</v>
      </c>
      <c r="C542" s="240">
        <f>AW71</f>
        <v>99697.849999999991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>
      <c r="A543" s="180" t="s">
        <v>557</v>
      </c>
      <c r="B543" s="240">
        <f>'Prior Year 2018'!AX71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>
      <c r="A544" s="180" t="s">
        <v>558</v>
      </c>
      <c r="B544" s="240">
        <f>'Prior Year 2018'!AY71</f>
        <v>444023.93999999994</v>
      </c>
      <c r="C544" s="240">
        <f>AY71</f>
        <v>689966.27</v>
      </c>
      <c r="D544" s="240">
        <f>'Prior Year 2018'!AY59</f>
        <v>15545</v>
      </c>
      <c r="E544" s="180">
        <f>AY59</f>
        <v>15545</v>
      </c>
      <c r="F544" s="263">
        <f t="shared" ref="F544:G550" si="19">IF(B544=0,"",IF(D544=0,"",B544/D544))</f>
        <v>28.563778706979733</v>
      </c>
      <c r="G544" s="263">
        <f t="shared" si="19"/>
        <v>44.385092955934383</v>
      </c>
      <c r="H544" s="265">
        <f t="shared" si="16"/>
        <v>0.55389430128474615</v>
      </c>
      <c r="I544" s="267"/>
      <c r="K544" s="261"/>
      <c r="L544" s="261"/>
    </row>
    <row r="545" spans="1:13" ht="12.65" customHeight="1">
      <c r="A545" s="180" t="s">
        <v>559</v>
      </c>
      <c r="B545" s="240">
        <f>'Prior Year 2018'!AZ71</f>
        <v>0</v>
      </c>
      <c r="C545" s="240">
        <f>AZ71</f>
        <v>0</v>
      </c>
      <c r="D545" s="240">
        <f>'Prior Year 2018'!AZ59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>
      <c r="A546" s="180" t="s">
        <v>560</v>
      </c>
      <c r="B546" s="240">
        <f>'Prior Year 2018'!BA71</f>
        <v>72284.58</v>
      </c>
      <c r="C546" s="240">
        <f>BA71</f>
        <v>0</v>
      </c>
      <c r="D546" s="240">
        <f>'Prior Year 2018'!BA59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>
      <c r="A547" s="180" t="s">
        <v>561</v>
      </c>
      <c r="B547" s="240">
        <f>'Prior Year 2018'!BB71</f>
        <v>207460.44</v>
      </c>
      <c r="C547" s="240">
        <f>BB71</f>
        <v>364881.14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>
      <c r="A548" s="180" t="s">
        <v>562</v>
      </c>
      <c r="B548" s="240">
        <f>'Prior Year 2018'!BC71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>
      <c r="A549" s="180" t="s">
        <v>563</v>
      </c>
      <c r="B549" s="240">
        <f>'Prior Year 2018'!BD71</f>
        <v>134772.81</v>
      </c>
      <c r="C549" s="240">
        <f>BD71</f>
        <v>203358.71000000002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>
      <c r="A550" s="180" t="s">
        <v>564</v>
      </c>
      <c r="B550" s="240">
        <f>'Prior Year 2018'!BE71</f>
        <v>814384.57000000007</v>
      </c>
      <c r="C550" s="240">
        <f>BE71</f>
        <v>1409085.9100000001</v>
      </c>
      <c r="D550" s="240">
        <f>'Prior Year 2018'!BE59</f>
        <v>122909</v>
      </c>
      <c r="E550" s="180">
        <f>BE59</f>
        <v>122909</v>
      </c>
      <c r="F550" s="263">
        <f t="shared" si="19"/>
        <v>6.6259148638423557</v>
      </c>
      <c r="G550" s="263">
        <f t="shared" si="19"/>
        <v>11.464464847976959</v>
      </c>
      <c r="H550" s="265">
        <f t="shared" si="16"/>
        <v>0.73024632576228687</v>
      </c>
      <c r="I550" s="267"/>
      <c r="K550" s="261"/>
      <c r="L550" s="261"/>
    </row>
    <row r="551" spans="1:13" ht="12.65" customHeight="1">
      <c r="A551" s="180" t="s">
        <v>565</v>
      </c>
      <c r="B551" s="240">
        <f>'Prior Year 2018'!BF71</f>
        <v>0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>
      <c r="A552" s="180" t="s">
        <v>566</v>
      </c>
      <c r="B552" s="240">
        <f>'Prior Year 2018'!BG71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>
      <c r="A553" s="180" t="s">
        <v>567</v>
      </c>
      <c r="B553" s="240">
        <f>'Prior Year 2018'!BH71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>
      <c r="A554" s="180" t="s">
        <v>568</v>
      </c>
      <c r="B554" s="240">
        <f>'Prior Year 2018'!BI71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>
      <c r="A555" s="180" t="s">
        <v>569</v>
      </c>
      <c r="B555" s="240">
        <f>'Prior Year 2018'!BJ71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>
      <c r="A556" s="180" t="s">
        <v>570</v>
      </c>
      <c r="B556" s="240">
        <f>'Prior Year 2018'!BK71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>
      <c r="A557" s="180" t="s">
        <v>571</v>
      </c>
      <c r="B557" s="240">
        <f>'Prior Year 2018'!BL71</f>
        <v>1192705.5299999998</v>
      </c>
      <c r="C557" s="240">
        <f>BL71</f>
        <v>1318963.51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>
      <c r="A558" s="180" t="s">
        <v>572</v>
      </c>
      <c r="B558" s="240">
        <f>'Prior Year 2018'!BM71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>
      <c r="A559" s="180" t="s">
        <v>573</v>
      </c>
      <c r="B559" s="240">
        <f>'Prior Year 2018'!BN71</f>
        <v>1343439.6800000002</v>
      </c>
      <c r="C559" s="240">
        <f>BN71</f>
        <v>2852179.3000000003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>
      <c r="A560" s="180" t="s">
        <v>574</v>
      </c>
      <c r="B560" s="240">
        <f>'Prior Year 2018'!BO71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>
      <c r="A561" s="180" t="s">
        <v>575</v>
      </c>
      <c r="B561" s="240">
        <f>'Prior Year 2018'!BP71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>
      <c r="A562" s="180" t="s">
        <v>576</v>
      </c>
      <c r="B562" s="240">
        <f>'Prior Year 2018'!BQ71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>
      <c r="A563" s="180" t="s">
        <v>577</v>
      </c>
      <c r="B563" s="240">
        <f>'Prior Year 2018'!BR71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>
      <c r="A564" s="180" t="s">
        <v>1249</v>
      </c>
      <c r="B564" s="240">
        <f>'Prior Year 2018'!BS71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>
      <c r="A565" s="180" t="s">
        <v>578</v>
      </c>
      <c r="B565" s="240">
        <f>'Prior Year 2018'!BT71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>
      <c r="A566" s="180" t="s">
        <v>579</v>
      </c>
      <c r="B566" s="240">
        <f>'Prior Year 2018'!BU71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>
      <c r="A567" s="180" t="s">
        <v>580</v>
      </c>
      <c r="B567" s="240">
        <f>'Prior Year 2018'!BV71</f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>
      <c r="A568" s="180" t="s">
        <v>581</v>
      </c>
      <c r="B568" s="240">
        <f>'Prior Year 2018'!BW71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>
      <c r="A569" s="180" t="s">
        <v>582</v>
      </c>
      <c r="B569" s="240">
        <f>'Prior Year 2018'!BX71</f>
        <v>113318.73000000001</v>
      </c>
      <c r="C569" s="240">
        <f>BX71</f>
        <v>118049.78000000001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>
      <c r="A570" s="180" t="s">
        <v>583</v>
      </c>
      <c r="B570" s="240">
        <f>'Prior Year 2018'!BY71</f>
        <v>56289.63</v>
      </c>
      <c r="C570" s="240">
        <f>BY71</f>
        <v>252510.25999999995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>
      <c r="A571" s="180" t="s">
        <v>584</v>
      </c>
      <c r="B571" s="240">
        <f>'Prior Year 2018'!BZ71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>
      <c r="A572" s="180" t="s">
        <v>585</v>
      </c>
      <c r="B572" s="240">
        <f>'Prior Year 2018'!CA71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>
      <c r="A573" s="180" t="s">
        <v>586</v>
      </c>
      <c r="B573" s="240">
        <f>'Prior Year 2018'!CB71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>
      <c r="A574" s="180" t="s">
        <v>587</v>
      </c>
      <c r="B574" s="240">
        <f>'Prior Year 2018'!CC71</f>
        <v>21582083.080000009</v>
      </c>
      <c r="C574" s="240">
        <f>CC71</f>
        <v>16130780.529999999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>
      <c r="A575" s="180" t="s">
        <v>588</v>
      </c>
      <c r="B575" s="240">
        <f>'Prior Year 2018'!CD71</f>
        <v>4115539.9299999997</v>
      </c>
      <c r="C575" s="240">
        <f>CD71</f>
        <v>4731008.5500000007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>
      <c r="M576" s="265"/>
    </row>
    <row r="577" spans="13:13" ht="12.65" customHeight="1">
      <c r="M577" s="265"/>
    </row>
    <row r="578" spans="13:13" ht="12.65" customHeight="1">
      <c r="M578" s="265"/>
    </row>
    <row r="612" spans="1:14" ht="12.65" customHeight="1">
      <c r="A612" s="196"/>
      <c r="C612" s="181" t="s">
        <v>589</v>
      </c>
      <c r="D612" s="180">
        <f>CE76-(BE76+CD76)</f>
        <v>115043</v>
      </c>
      <c r="E612" s="180">
        <f>SUM(C624:D647)+SUM(C668:D713)</f>
        <v>42847223.110404372</v>
      </c>
      <c r="F612" s="180">
        <f>CE64-(AX64+BD64+BE64+BG64+BJ64+BN64+BP64+BQ64+CB64+CC64+CD64)</f>
        <v>4871384.2700000014</v>
      </c>
      <c r="G612" s="180">
        <f>CE77-(AX77+AY77+BD77+BE77+BG77+BJ77+BN77+BP77+BQ77+CB77+CC77+CD77)</f>
        <v>15545</v>
      </c>
      <c r="H612" s="197">
        <f>CE60-(AX60+AY60+AZ60+BD60+BE60+BG60+BJ60+BN60+BO60+BP60+BQ60+BR60+CB60+CC60+CD60)</f>
        <v>221.33302394228315</v>
      </c>
      <c r="I612" s="180">
        <f>CE78-(AX78+AY78+AZ78+BD78+BE78+BF78+BG78+BJ78+BN78+BO78+BP78+BQ78+BR78+CB78+CC78+CD78)</f>
        <v>0</v>
      </c>
      <c r="J612" s="180">
        <f>CE79-(AX79+AY79+AZ79+BA79+BD79+BE79+BF79+BG79+BJ79+BN79+BO79+BP79+BQ79+BR79+CB79+CC79+CD79)</f>
        <v>194325</v>
      </c>
      <c r="K612" s="180">
        <f>CE75-(AW75+AX75+AY75+AZ75+BA75+BB75+BC75+BD75+BE75+BF75+BG75+BH75+BI75+BJ75+BK75+BL75+BM75+BN75+BO75+BP75+BQ75+BR75+BS75+BT75+BU75+BV75+BW75+BX75+CB75+CC75+CD75)</f>
        <v>313602870.44999999</v>
      </c>
      <c r="L612" s="197">
        <f>CE80-(AW80+AX80+AY80+AZ80+BA80+BB80+BC80+BD80+BE80+BF80+BG80+BH80+BI80+BJ80+BK80+BL80+BM80+BN80+BO80+BP80+BQ80+BR80+BS80+BT80+BU80+BV80+BW80+BX80+BY80+BZ80+CA80+CB80+CC80+CD80)</f>
        <v>73.776456839208706</v>
      </c>
    </row>
    <row r="613" spans="1:14" ht="12.65" customHeight="1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>
      <c r="A614" s="196">
        <v>8430</v>
      </c>
      <c r="B614" s="198" t="s">
        <v>140</v>
      </c>
      <c r="C614" s="180">
        <f>BE71</f>
        <v>1409085.9100000001</v>
      </c>
      <c r="N614" s="199" t="s">
        <v>600</v>
      </c>
    </row>
    <row r="615" spans="1:14" ht="12.65" customHeight="1">
      <c r="A615" s="196"/>
      <c r="B615" s="198" t="s">
        <v>601</v>
      </c>
      <c r="C615" s="273">
        <f>CD69-CD70</f>
        <v>4731008.5500000007</v>
      </c>
      <c r="D615" s="266">
        <f>SUM(C614:C615)</f>
        <v>6140094.4600000009</v>
      </c>
      <c r="N615" s="199" t="s">
        <v>602</v>
      </c>
    </row>
    <row r="616" spans="1:14" ht="12.65" customHeight="1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>
      <c r="A619" s="196">
        <v>8610</v>
      </c>
      <c r="B619" s="200" t="s">
        <v>608</v>
      </c>
      <c r="C619" s="180">
        <f>BN71</f>
        <v>2852179.3000000003</v>
      </c>
      <c r="D619" s="180">
        <f>(D615/D612)*BN76</f>
        <v>547811.9445549926</v>
      </c>
      <c r="N619" s="199" t="s">
        <v>609</v>
      </c>
    </row>
    <row r="620" spans="1:14" ht="12.65" customHeight="1">
      <c r="A620" s="196">
        <v>8790</v>
      </c>
      <c r="B620" s="200" t="s">
        <v>610</v>
      </c>
      <c r="C620" s="180">
        <f>CC71</f>
        <v>16130780.529999999</v>
      </c>
      <c r="D620" s="180">
        <f>(D615/D612)*CC76</f>
        <v>85502.215040636991</v>
      </c>
      <c r="N620" s="199" t="s">
        <v>611</v>
      </c>
    </row>
    <row r="621" spans="1:14" ht="12.65" customHeight="1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19616273.989595626</v>
      </c>
      <c r="N623" s="199" t="s">
        <v>617</v>
      </c>
    </row>
    <row r="624" spans="1:14" ht="12.65" customHeight="1">
      <c r="A624" s="196">
        <v>8420</v>
      </c>
      <c r="B624" s="200" t="s">
        <v>139</v>
      </c>
      <c r="C624" s="180">
        <f>BD71</f>
        <v>203358.71000000002</v>
      </c>
      <c r="D624" s="180">
        <f>(D615/D612)*BD76</f>
        <v>66608.46714776216</v>
      </c>
      <c r="E624" s="180">
        <f>(E623/E612)*SUM(C624:D624)</f>
        <v>123596.11033561383</v>
      </c>
      <c r="F624" s="180">
        <f>SUM(C624:E624)</f>
        <v>393563.28748337599</v>
      </c>
      <c r="N624" s="199" t="s">
        <v>618</v>
      </c>
    </row>
    <row r="625" spans="1:14" ht="12.65" customHeight="1">
      <c r="A625" s="196">
        <v>8320</v>
      </c>
      <c r="B625" s="200" t="s">
        <v>135</v>
      </c>
      <c r="C625" s="180">
        <f>AY71</f>
        <v>689966.27</v>
      </c>
      <c r="D625" s="180">
        <f>(D615/D612)*AY76</f>
        <v>159476.04153646901</v>
      </c>
      <c r="E625" s="180">
        <f>(E623/E612)*SUM(C625:D625)</f>
        <v>388890.85247180599</v>
      </c>
      <c r="F625" s="180">
        <f>(F624/F612)*AY64</f>
        <v>17826.735872910431</v>
      </c>
      <c r="G625" s="180">
        <f>SUM(C625:F625)</f>
        <v>1256159.8998811855</v>
      </c>
      <c r="N625" s="199" t="s">
        <v>619</v>
      </c>
    </row>
    <row r="626" spans="1:14" ht="12.65" customHeight="1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5" customHeight="1">
      <c r="A629" s="196">
        <v>8460</v>
      </c>
      <c r="B629" s="200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9" t="s">
        <v>624</v>
      </c>
    </row>
    <row r="630" spans="1:14" ht="12.65" customHeight="1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5" customHeight="1">
      <c r="A631" s="196">
        <v>8200</v>
      </c>
      <c r="B631" s="200" t="s">
        <v>627</v>
      </c>
      <c r="C631" s="180">
        <f>AW71</f>
        <v>99697.849999999991</v>
      </c>
      <c r="D631" s="180">
        <f>(D615/D612)*AW76</f>
        <v>0</v>
      </c>
      <c r="E631" s="180">
        <f>(E623/E612)*SUM(C631:D631)</f>
        <v>45643.572670610556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5" customHeight="1">
      <c r="A632" s="196">
        <v>8360</v>
      </c>
      <c r="B632" s="200" t="s">
        <v>629</v>
      </c>
      <c r="C632" s="180">
        <f>BB71</f>
        <v>364881.14</v>
      </c>
      <c r="D632" s="180">
        <f>(D615/D612)*BB76</f>
        <v>0</v>
      </c>
      <c r="E632" s="180">
        <f>(E623/E612)*SUM(C632:D632)</f>
        <v>167049.52844745625</v>
      </c>
      <c r="F632" s="180">
        <f>(F624/F612)*BB64</f>
        <v>14.005902170004347</v>
      </c>
      <c r="G632" s="180">
        <f>(G625/G612)*BB77</f>
        <v>0</v>
      </c>
      <c r="H632" s="180">
        <f>(H628/H612)*BB60</f>
        <v>0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5" customHeight="1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5" customHeight="1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5" customHeight="1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5" customHeight="1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5" customHeight="1">
      <c r="A637" s="196">
        <v>8560</v>
      </c>
      <c r="B637" s="200" t="s">
        <v>147</v>
      </c>
      <c r="C637" s="180">
        <f>BL71</f>
        <v>1318963.51</v>
      </c>
      <c r="D637" s="180">
        <f>(D615/D612)*BL76</f>
        <v>0</v>
      </c>
      <c r="E637" s="180">
        <f>(E623/E612)*SUM(C637:D637)</f>
        <v>603846.59065936308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5" customHeight="1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5" customHeight="1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5" customHeight="1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5" customHeight="1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5" customHeight="1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5" customHeight="1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5" customHeight="1">
      <c r="A644" s="196">
        <v>8710</v>
      </c>
      <c r="B644" s="200" t="s">
        <v>652</v>
      </c>
      <c r="C644" s="180">
        <f>BX71</f>
        <v>118049.78000000001</v>
      </c>
      <c r="D644" s="180">
        <f>(D615/D612)*BX76</f>
        <v>0</v>
      </c>
      <c r="E644" s="180">
        <f>(E623/E612)*SUM(C644:D644)</f>
        <v>54045.435404871721</v>
      </c>
      <c r="F644" s="180">
        <f>(F624/F612)*BX64</f>
        <v>3.9264354260625938</v>
      </c>
      <c r="G644" s="180">
        <f>(G625/G612)*BX77</f>
        <v>0</v>
      </c>
      <c r="H644" s="180">
        <f>(H628/H612)*BX60</f>
        <v>0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5" customHeight="1">
      <c r="A645" s="196">
        <v>8720</v>
      </c>
      <c r="B645" s="200" t="s">
        <v>654</v>
      </c>
      <c r="C645" s="180">
        <f>BY71</f>
        <v>252510.25999999995</v>
      </c>
      <c r="D645" s="180">
        <f>(D615/D612)*BY76</f>
        <v>0</v>
      </c>
      <c r="E645" s="180">
        <f>(E623/E612)*SUM(C645:D645)</f>
        <v>115604.00151442348</v>
      </c>
      <c r="F645" s="180">
        <f>(F624/F612)*BY64</f>
        <v>205.60221651695292</v>
      </c>
      <c r="G645" s="180">
        <f>(G625/G612)*BY77</f>
        <v>0</v>
      </c>
      <c r="H645" s="180">
        <f>(H628/H612)*BY60</f>
        <v>0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5" customHeight="1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5" customHeight="1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5" customHeight="1">
      <c r="A648" s="196"/>
      <c r="B648" s="196"/>
      <c r="C648" s="180">
        <f>SUM(C614:C647)</f>
        <v>28170481.810000006</v>
      </c>
      <c r="L648" s="266"/>
    </row>
    <row r="666" spans="1:14" ht="12.65" customHeight="1">
      <c r="C666" s="181" t="s">
        <v>660</v>
      </c>
      <c r="M666" s="181" t="s">
        <v>661</v>
      </c>
    </row>
    <row r="667" spans="1:14" ht="12.65" customHeight="1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5" customHeight="1">
      <c r="A669" s="196">
        <v>6030</v>
      </c>
      <c r="B669" s="198" t="s">
        <v>284</v>
      </c>
      <c r="C669" s="180">
        <f>D71</f>
        <v>5351748.8999999994</v>
      </c>
      <c r="D669" s="180">
        <f>(D615/D612)*D76</f>
        <v>1679395.866377699</v>
      </c>
      <c r="E669" s="180">
        <f>(E623/E612)*SUM(C669:D669)</f>
        <v>3218991.8549070377</v>
      </c>
      <c r="F669" s="180">
        <f>(F624/F612)*D64</f>
        <v>22399.485191541593</v>
      </c>
      <c r="G669" s="180">
        <f>(G625/G612)*D77</f>
        <v>718544.4728043424</v>
      </c>
      <c r="H669" s="180">
        <f>(H628/H612)*D60</f>
        <v>0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5" customHeight="1">
      <c r="A670" s="196">
        <v>6070</v>
      </c>
      <c r="B670" s="198" t="s">
        <v>665</v>
      </c>
      <c r="C670" s="180">
        <f>E71</f>
        <v>138834.60000000003</v>
      </c>
      <c r="D670" s="180">
        <f>(D615/D612)*E76</f>
        <v>0</v>
      </c>
      <c r="E670" s="180">
        <f>(E623/E612)*SUM(C670:D670)</f>
        <v>63561.121471477578</v>
      </c>
      <c r="F670" s="180">
        <f>(F624/F612)*E64</f>
        <v>5832.7820343723215</v>
      </c>
      <c r="G670" s="180">
        <f>(G625/G612)*E77</f>
        <v>22626.231712237503</v>
      </c>
      <c r="H670" s="180">
        <f>(H628/H612)*E60</f>
        <v>0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5" customHeight="1">
      <c r="A671" s="196">
        <v>6100</v>
      </c>
      <c r="B671" s="198" t="s">
        <v>667</v>
      </c>
      <c r="C671" s="180">
        <f>F71</f>
        <v>65.11</v>
      </c>
      <c r="D671" s="180">
        <f>(D615/D612)*F76</f>
        <v>0</v>
      </c>
      <c r="E671" s="180">
        <f>(E623/E612)*SUM(C671:D671)</f>
        <v>29.808596841190194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5" customHeight="1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5" customHeight="1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5" customHeight="1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5" customHeight="1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5" customHeight="1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5" customHeight="1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5" customHeight="1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5" customHeight="1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5" customHeight="1">
      <c r="A680" s="196">
        <v>7010</v>
      </c>
      <c r="B680" s="198" t="s">
        <v>682</v>
      </c>
      <c r="C680" s="180">
        <f>O71</f>
        <v>4198947.8600000003</v>
      </c>
      <c r="D680" s="180">
        <f>(D615/D612)*O76</f>
        <v>867617.98233495315</v>
      </c>
      <c r="E680" s="180">
        <f>(E623/E612)*SUM(C680:D680)</f>
        <v>2319570.2436416498</v>
      </c>
      <c r="F680" s="180">
        <f>(F624/F612)*O64</f>
        <v>12439.217271213272</v>
      </c>
      <c r="G680" s="180">
        <f>(G625/G612)*O77</f>
        <v>349494.47198366857</v>
      </c>
      <c r="H680" s="180">
        <f>(H628/H612)*O60</f>
        <v>0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5" customHeight="1">
      <c r="A681" s="196">
        <v>7020</v>
      </c>
      <c r="B681" s="198" t="s">
        <v>684</v>
      </c>
      <c r="C681" s="180">
        <f>P71</f>
        <v>3699833.83</v>
      </c>
      <c r="D681" s="180">
        <f>(D615/D612)*P76</f>
        <v>301695.79333077901</v>
      </c>
      <c r="E681" s="180">
        <f>(E623/E612)*SUM(C681:D681)</f>
        <v>1831976.3982483004</v>
      </c>
      <c r="F681" s="180">
        <f>(F624/F612)*P64</f>
        <v>108940.76788237687</v>
      </c>
      <c r="G681" s="180">
        <f>(G625/G612)*P77</f>
        <v>0</v>
      </c>
      <c r="H681" s="180">
        <f>(H628/H612)*P60</f>
        <v>0</v>
      </c>
      <c r="I681" s="180" t="e">
        <f>(I629/I612)*P78</f>
        <v>#DIV/0!</v>
      </c>
      <c r="J681" s="180" t="e">
        <f>(J630/J612)*#REF!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5" customHeight="1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5" customHeight="1">
      <c r="A683" s="196">
        <v>7040</v>
      </c>
      <c r="B683" s="198" t="s">
        <v>107</v>
      </c>
      <c r="C683" s="180">
        <f>R71</f>
        <v>836997.19</v>
      </c>
      <c r="D683" s="180">
        <f>(D615/D612)*R76</f>
        <v>297889.29022422578</v>
      </c>
      <c r="E683" s="180">
        <f>(E623/E612)*SUM(C683:D683)</f>
        <v>519572.62401353574</v>
      </c>
      <c r="F683" s="180">
        <f>(F624/F612)*R64</f>
        <v>7511.0786878290583</v>
      </c>
      <c r="G683" s="180">
        <f>(G625/G612)*R77</f>
        <v>0</v>
      </c>
      <c r="H683" s="180">
        <f>(H628/H612)*R60</f>
        <v>0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5" customHeight="1">
      <c r="A684" s="196">
        <v>7050</v>
      </c>
      <c r="B684" s="198" t="s">
        <v>689</v>
      </c>
      <c r="C684" s="180">
        <f>S71</f>
        <v>705094.18000000017</v>
      </c>
      <c r="D684" s="180">
        <f>(D615/D612)*S76</f>
        <v>131733.18799207255</v>
      </c>
      <c r="E684" s="180">
        <f>(E623/E612)*SUM(C684:D684)</f>
        <v>383115.49129396409</v>
      </c>
      <c r="F684" s="180">
        <f>(F624/F612)*S64</f>
        <v>12498.974225182146</v>
      </c>
      <c r="G684" s="180">
        <f>(G625/G612)*S77</f>
        <v>0</v>
      </c>
      <c r="H684" s="180">
        <f>(H628/H612)*S60</f>
        <v>0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5" customHeight="1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5" customHeight="1">
      <c r="A686" s="196">
        <v>7070</v>
      </c>
      <c r="B686" s="198" t="s">
        <v>109</v>
      </c>
      <c r="C686" s="180">
        <f>U71</f>
        <v>2456381.91</v>
      </c>
      <c r="D686" s="180">
        <f>(D615/D612)*U76</f>
        <v>177142.22953799888</v>
      </c>
      <c r="E686" s="180">
        <f>(E623/E612)*SUM(C686:D686)</f>
        <v>1205677.458870074</v>
      </c>
      <c r="F686" s="180">
        <f>(F624/F612)*U64</f>
        <v>47497.458372522044</v>
      </c>
      <c r="G686" s="180">
        <f>(G625/G612)*U77</f>
        <v>0</v>
      </c>
      <c r="H686" s="180">
        <f>(H628/H612)*U60</f>
        <v>0</v>
      </c>
      <c r="I686" s="180" t="e">
        <f>(I629/I612)*U78</f>
        <v>#DIV/0!</v>
      </c>
      <c r="J686" s="180" t="e">
        <f>(J630/J612)*P79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5" customHeight="1">
      <c r="A687" s="196">
        <v>7110</v>
      </c>
      <c r="B687" s="198" t="s">
        <v>694</v>
      </c>
      <c r="C687" s="180">
        <f>V71</f>
        <v>3085</v>
      </c>
      <c r="D687" s="180">
        <f>(D615/D612)*V76</f>
        <v>0</v>
      </c>
      <c r="E687" s="180">
        <f>(E623/E612)*SUM(C687:D687)</f>
        <v>1412.3716979737635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5" customHeight="1">
      <c r="A688" s="196">
        <v>7120</v>
      </c>
      <c r="B688" s="198" t="s">
        <v>696</v>
      </c>
      <c r="C688" s="180">
        <f>W71</f>
        <v>457609.99000000011</v>
      </c>
      <c r="D688" s="180">
        <f>(D615/D612)*W76</f>
        <v>36986.913247916003</v>
      </c>
      <c r="E688" s="180">
        <f>(E623/E612)*SUM(C688:D688)</f>
        <v>226435.87295067246</v>
      </c>
      <c r="F688" s="180">
        <f>(F624/F612)*W64</f>
        <v>4926.1430493302278</v>
      </c>
      <c r="G688" s="180">
        <f>(G625/G612)*W77</f>
        <v>0</v>
      </c>
      <c r="H688" s="180">
        <f>(H628/H612)*W60</f>
        <v>0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5" customHeight="1">
      <c r="A689" s="196">
        <v>7130</v>
      </c>
      <c r="B689" s="198" t="s">
        <v>698</v>
      </c>
      <c r="C689" s="180">
        <f>X71</f>
        <v>1002072.4800000001</v>
      </c>
      <c r="D689" s="180">
        <f>(D615/D612)*X76</f>
        <v>51130.538082977677</v>
      </c>
      <c r="E689" s="180">
        <f>(E623/E612)*SUM(C689:D689)</f>
        <v>482176.38086254383</v>
      </c>
      <c r="F689" s="180">
        <f>(F624/F612)*X64</f>
        <v>13436.566609499701</v>
      </c>
      <c r="G689" s="180">
        <f>(G625/G612)*X77</f>
        <v>0</v>
      </c>
      <c r="H689" s="180">
        <f>(H628/H612)*X60</f>
        <v>0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5" customHeight="1">
      <c r="A690" s="196">
        <v>7140</v>
      </c>
      <c r="B690" s="198" t="s">
        <v>1250</v>
      </c>
      <c r="C690" s="180">
        <f>Y71</f>
        <v>2713195.9400000004</v>
      </c>
      <c r="D690" s="180">
        <f>(D615/D612)*Y76</f>
        <v>406695.9292195093</v>
      </c>
      <c r="E690" s="180">
        <f>(E623/E612)*SUM(C690:D690)</f>
        <v>1428345.8595864177</v>
      </c>
      <c r="F690" s="180">
        <f>(F624/F612)*Y64</f>
        <v>13858.054102225566</v>
      </c>
      <c r="G690" s="180">
        <f>(G625/G612)*Y77</f>
        <v>808.07970400848217</v>
      </c>
      <c r="H690" s="180">
        <f>(H628/H612)*Y60</f>
        <v>0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5" customHeight="1">
      <c r="A691" s="196">
        <v>7150</v>
      </c>
      <c r="B691" s="198" t="s">
        <v>701</v>
      </c>
      <c r="C691" s="180">
        <f>Z71</f>
        <v>39480.460000000006</v>
      </c>
      <c r="D691" s="180">
        <f>(D615/D612)*Z76</f>
        <v>0</v>
      </c>
      <c r="E691" s="180">
        <f>(E623/E612)*SUM(C691:D691)</f>
        <v>18074.905778601384</v>
      </c>
      <c r="F691" s="180">
        <f>(F624/F612)*Z64</f>
        <v>9.0639257294230937</v>
      </c>
      <c r="G691" s="180">
        <f>(G625/G612)*Z77</f>
        <v>0</v>
      </c>
      <c r="H691" s="180">
        <f>(H628/H612)*Z60</f>
        <v>0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5" customHeight="1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5" customHeight="1">
      <c r="A693" s="196">
        <v>7170</v>
      </c>
      <c r="B693" s="198" t="s">
        <v>115</v>
      </c>
      <c r="C693" s="180">
        <f>AB71</f>
        <v>1839571.8800000001</v>
      </c>
      <c r="D693" s="180">
        <f>(D615/D612)*AB76</f>
        <v>80805.464152012748</v>
      </c>
      <c r="E693" s="180">
        <f>(E623/E612)*SUM(C693:D693)</f>
        <v>879185.28697255265</v>
      </c>
      <c r="F693" s="180">
        <f>(F624/F612)*AB64</f>
        <v>45488.728748614943</v>
      </c>
      <c r="G693" s="180">
        <f>(G625/G612)*AB77</f>
        <v>0</v>
      </c>
      <c r="H693" s="180">
        <f>(H628/H612)*AB60</f>
        <v>0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5" customHeight="1">
      <c r="A694" s="196">
        <v>7180</v>
      </c>
      <c r="B694" s="198" t="s">
        <v>706</v>
      </c>
      <c r="C694" s="180">
        <f>AC71</f>
        <v>586592.66</v>
      </c>
      <c r="D694" s="180">
        <f>(D615/D612)*AC76</f>
        <v>0</v>
      </c>
      <c r="E694" s="180">
        <f>(E623/E612)*SUM(C694:D694)</f>
        <v>268553.28078546084</v>
      </c>
      <c r="F694" s="180">
        <f>(F624/F612)*AC64</f>
        <v>4591.0888421232685</v>
      </c>
      <c r="G694" s="180">
        <f>(G625/G612)*AC77</f>
        <v>0</v>
      </c>
      <c r="H694" s="180">
        <f>(H628/H612)*AC60</f>
        <v>0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5" customHeight="1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5" customHeight="1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5" customHeight="1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5" customHeight="1">
      <c r="A698" s="196">
        <v>7230</v>
      </c>
      <c r="B698" s="198" t="s">
        <v>713</v>
      </c>
      <c r="C698" s="180">
        <f>AG71</f>
        <v>7316383.2700000005</v>
      </c>
      <c r="D698" s="180">
        <f>(D615/D612)*AG76</f>
        <v>939350.17772485095</v>
      </c>
      <c r="E698" s="180">
        <f>(E623/E612)*SUM(C698:D698)</f>
        <v>3779631.8533490901</v>
      </c>
      <c r="F698" s="180">
        <f>(F624/F612)*AG64</f>
        <v>55807.905183226358</v>
      </c>
      <c r="G698" s="180">
        <f>(G625/G612)*AG77</f>
        <v>154828.07128802518</v>
      </c>
      <c r="H698" s="180">
        <f>(H628/H612)*AG60</f>
        <v>0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5" customHeight="1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5" customHeight="1">
      <c r="A700" s="196">
        <v>7250</v>
      </c>
      <c r="B700" s="198" t="s">
        <v>716</v>
      </c>
      <c r="C700" s="180">
        <f>AI71</f>
        <v>787009.22</v>
      </c>
      <c r="D700" s="180">
        <f>(D615/D612)*AI76</f>
        <v>0</v>
      </c>
      <c r="E700" s="180">
        <f>(E623/E612)*SUM(C700:D700)</f>
        <v>360307.79525847884</v>
      </c>
      <c r="F700" s="180">
        <f>(F624/F612)*AI64</f>
        <v>1770.7044225097432</v>
      </c>
      <c r="G700" s="180">
        <f>(G625/G612)*AI77</f>
        <v>9858.5723889034834</v>
      </c>
      <c r="H700" s="180">
        <f>(H628/H612)*AI60</f>
        <v>0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5" customHeight="1">
      <c r="A701" s="196">
        <v>7260</v>
      </c>
      <c r="B701" s="198" t="s">
        <v>121</v>
      </c>
      <c r="C701" s="180">
        <f>AJ71</f>
        <v>254687.12</v>
      </c>
      <c r="D701" s="180">
        <f>(D615/D612)*AJ76</f>
        <v>264138.86531592539</v>
      </c>
      <c r="E701" s="180">
        <f>(E623/E612)*SUM(C701:D701)</f>
        <v>237528.40772562867</v>
      </c>
      <c r="F701" s="180">
        <f>(F624/F612)*AJ64</f>
        <v>3859.8467976157817</v>
      </c>
      <c r="G701" s="180">
        <f>(G625/G612)*AJ77</f>
        <v>0</v>
      </c>
      <c r="H701" s="180">
        <f>(H628/H612)*AJ60</f>
        <v>0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5" customHeight="1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5" customHeight="1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5" customHeight="1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5" customHeight="1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5" customHeight="1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5" customHeight="1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5" customHeight="1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5" customHeight="1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5" customHeight="1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5" customHeight="1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5" customHeight="1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5" customHeight="1">
      <c r="A713" s="196">
        <v>7490</v>
      </c>
      <c r="B713" s="198" t="s">
        <v>740</v>
      </c>
      <c r="C713" s="180">
        <f>AV71</f>
        <v>1905423.69</v>
      </c>
      <c r="D713" s="180">
        <f>(D615/D612)*AV76</f>
        <v>46113.554179219951</v>
      </c>
      <c r="E713" s="180">
        <f>(E623/E612)*SUM(C713:D713)</f>
        <v>893450.88208118128</v>
      </c>
      <c r="F713" s="180">
        <f>(F624/F612)*AV64</f>
        <v>14645.151710440101</v>
      </c>
      <c r="G713" s="180">
        <f>(G625/G612)*AV77</f>
        <v>0</v>
      </c>
      <c r="H713" s="180">
        <f>(H628/H612)*AV60</f>
        <v>0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5" customHeight="1">
      <c r="C715" s="180">
        <f>SUM(C614:C647)+SUM(C668:C713)</f>
        <v>62463497.100000009</v>
      </c>
      <c r="D715" s="180">
        <f>SUM(D616:D647)+SUM(D668:D713)</f>
        <v>6140094.4600000009</v>
      </c>
      <c r="E715" s="180">
        <f>SUM(E624:E647)+SUM(E668:E713)</f>
        <v>19616273.989595626</v>
      </c>
      <c r="F715" s="180">
        <f>SUM(F625:F648)+SUM(F668:F713)</f>
        <v>393563.28748337587</v>
      </c>
      <c r="G715" s="180">
        <f>SUM(G626:G647)+SUM(G668:G713)</f>
        <v>1256159.8998811857</v>
      </c>
      <c r="H715" s="180">
        <f>SUM(H629:H647)+SUM(H668:H713)</f>
        <v>0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5" customHeight="1">
      <c r="C716" s="180">
        <f>CE71</f>
        <v>62463497.100000009</v>
      </c>
      <c r="D716" s="180">
        <f>D615</f>
        <v>6140094.4600000009</v>
      </c>
      <c r="E716" s="180">
        <f>E623</f>
        <v>19616273.989595626</v>
      </c>
      <c r="F716" s="180">
        <f>F624</f>
        <v>393563.28748337599</v>
      </c>
      <c r="G716" s="180">
        <f>G625</f>
        <v>1256159.8998811855</v>
      </c>
      <c r="H716" s="180">
        <f>H628</f>
        <v>0</v>
      </c>
      <c r="I716" s="180">
        <f>I629</f>
        <v>0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28170481.810000006</v>
      </c>
      <c r="N716" s="198" t="s">
        <v>743</v>
      </c>
    </row>
    <row r="717" spans="1:83" ht="12.65" customHeight="1">
      <c r="O717" s="198"/>
    </row>
    <row r="718" spans="1:83" ht="12.65" customHeight="1">
      <c r="O718" s="198"/>
    </row>
    <row r="719" spans="1:83" ht="12.65" customHeight="1">
      <c r="O719" s="198"/>
    </row>
    <row r="720" spans="1:83" s="201" customFormat="1" ht="12.65" customHeight="1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>
      <c r="A722" s="202" t="str">
        <f>RIGHT(C83,3)&amp;"*"&amp;RIGHT(C82,4)&amp;"*"&amp;"A"</f>
        <v>212*2019*A</v>
      </c>
      <c r="B722" s="276">
        <f>ROUND(C165,0)</f>
        <v>1730043</v>
      </c>
      <c r="C722" s="276">
        <f>ROUND(C166,0)</f>
        <v>0</v>
      </c>
      <c r="D722" s="276">
        <f>ROUND(C167,0)</f>
        <v>0</v>
      </c>
      <c r="E722" s="276">
        <f>ROUND(C168,0)</f>
        <v>2882086</v>
      </c>
      <c r="F722" s="276">
        <f>ROUND(C169,0)</f>
        <v>0</v>
      </c>
      <c r="G722" s="276">
        <f>ROUND(C170,0)</f>
        <v>0</v>
      </c>
      <c r="H722" s="276">
        <f>ROUND(C171+C172,0)</f>
        <v>2437618</v>
      </c>
      <c r="I722" s="276">
        <f>ROUND(C175,0)</f>
        <v>122565</v>
      </c>
      <c r="J722" s="276">
        <f>ROUND(C176,0)</f>
        <v>65041</v>
      </c>
      <c r="K722" s="276">
        <f>ROUND(C179,0)</f>
        <v>432799</v>
      </c>
      <c r="L722" s="276">
        <f>ROUND(C180,0)</f>
        <v>0</v>
      </c>
      <c r="M722" s="276">
        <f>ROUND(C183,0)</f>
        <v>30702</v>
      </c>
      <c r="N722" s="276">
        <f>ROUND(C184,0)</f>
        <v>1083600</v>
      </c>
      <c r="O722" s="276">
        <f>ROUND(C185,0)</f>
        <v>0</v>
      </c>
      <c r="P722" s="276">
        <f>ROUND(C188,0)</f>
        <v>0</v>
      </c>
      <c r="Q722" s="276">
        <f>ROUND(C189,0)</f>
        <v>3183907</v>
      </c>
      <c r="R722" s="276">
        <f>ROUND(B195,0)</f>
        <v>0</v>
      </c>
      <c r="S722" s="276">
        <f>ROUND(C195,0)</f>
        <v>0</v>
      </c>
      <c r="T722" s="276">
        <f>ROUND(D195,0)</f>
        <v>0</v>
      </c>
      <c r="U722" s="276">
        <f>ROUND(B196,0)</f>
        <v>0</v>
      </c>
      <c r="V722" s="276">
        <f>ROUND(C196,0)</f>
        <v>0</v>
      </c>
      <c r="W722" s="276">
        <f>ROUND(D196,0)</f>
        <v>0</v>
      </c>
      <c r="X722" s="276">
        <f>ROUND(B197,0)</f>
        <v>108160974</v>
      </c>
      <c r="Y722" s="276">
        <f>ROUND(C197,0)</f>
        <v>7034959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22766229</v>
      </c>
      <c r="AH722" s="276">
        <f>ROUND(C200,0)</f>
        <v>467328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11721</v>
      </c>
      <c r="AN722" s="276">
        <f>ROUND(C202,0)</f>
        <v>0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0</v>
      </c>
      <c r="AW722" s="276">
        <f>ROUND(C209,0)</f>
        <v>0</v>
      </c>
      <c r="AX722" s="276">
        <f>ROUND(D209,0)</f>
        <v>0</v>
      </c>
      <c r="AY722" s="276">
        <f>ROUND(B210,0)</f>
        <v>5088484</v>
      </c>
      <c r="AZ722" s="276">
        <f>ROUND(C210,0)</f>
        <v>3185744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13357281</v>
      </c>
      <c r="BI722" s="276">
        <f>ROUND(C213,0)</f>
        <v>2011351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11721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64595648</v>
      </c>
      <c r="BU722" s="276">
        <f>ROUND(C224,0)</f>
        <v>79339575</v>
      </c>
      <c r="BV722" s="276">
        <f>ROUND(C225,0)</f>
        <v>2742491</v>
      </c>
      <c r="BW722" s="276">
        <f>ROUND(C226,0)</f>
        <v>5586775</v>
      </c>
      <c r="BX722" s="276">
        <f>ROUND(C227,0)</f>
        <v>0</v>
      </c>
      <c r="BY722" s="276">
        <f>ROUND(C228,0)</f>
        <v>64365441</v>
      </c>
      <c r="BZ722" s="276">
        <f>ROUND(C231,0)</f>
        <v>4160</v>
      </c>
      <c r="CA722" s="276">
        <f>ROUND(C233,0)</f>
        <v>1239232</v>
      </c>
      <c r="CB722" s="276">
        <f>ROUND(C234,0)</f>
        <v>7866929</v>
      </c>
      <c r="CC722" s="276">
        <f>ROUND(C238+C239,0)</f>
        <v>2485366</v>
      </c>
      <c r="CD722" s="276">
        <f>D221</f>
        <v>5479047.0300000012</v>
      </c>
      <c r="CE722" s="276"/>
    </row>
    <row r="723" spans="1:84" ht="12.65" customHeight="1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>
      <c r="A726" s="202" t="str">
        <f>RIGHT(C83,3)&amp;"*"&amp;RIGHT(C82,4)&amp;"*"&amp;"A"</f>
        <v>212*2019*A</v>
      </c>
      <c r="B726" s="276">
        <f>ROUND(C111,0)</f>
        <v>1549</v>
      </c>
      <c r="C726" s="276">
        <f>ROUND(C112,0)</f>
        <v>0</v>
      </c>
      <c r="D726" s="276">
        <f>ROUND(C113,0)</f>
        <v>0</v>
      </c>
      <c r="E726" s="276">
        <f>ROUND(C114,0)</f>
        <v>250</v>
      </c>
      <c r="F726" s="276">
        <f>ROUND(D111,0)</f>
        <v>4421</v>
      </c>
      <c r="G726" s="276">
        <f>ROUND(D112,0)</f>
        <v>0</v>
      </c>
      <c r="H726" s="276">
        <f>ROUND(D113,0)</f>
        <v>0</v>
      </c>
      <c r="I726" s="276">
        <f>ROUND(D114,0)</f>
        <v>390</v>
      </c>
      <c r="J726" s="276">
        <f>ROUND(C116,0)</f>
        <v>0</v>
      </c>
      <c r="K726" s="276">
        <f>ROUND(C117,0)</f>
        <v>48</v>
      </c>
      <c r="L726" s="276">
        <f>ROUND(C118,0)</f>
        <v>0</v>
      </c>
      <c r="M726" s="276">
        <f>ROUND(C119,0)</f>
        <v>0</v>
      </c>
      <c r="N726" s="276">
        <f>ROUND(C120,0)</f>
        <v>10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58</v>
      </c>
      <c r="W726" s="276">
        <f>ROUND(C129,0)</f>
        <v>10</v>
      </c>
      <c r="X726" s="276">
        <f>ROUND(B138,0)</f>
        <v>509</v>
      </c>
      <c r="Y726" s="276">
        <f>ROUND(B139,0)</f>
        <v>1900</v>
      </c>
      <c r="Z726" s="276">
        <f>ROUND(B140,0)</f>
        <v>6253</v>
      </c>
      <c r="AA726" s="276">
        <f>ROUND(B141,0)</f>
        <v>20083859</v>
      </c>
      <c r="AB726" s="276">
        <f>ROUND(B142,0)</f>
        <v>58603375</v>
      </c>
      <c r="AC726" s="276">
        <f>ROUND(C138,0)</f>
        <v>417</v>
      </c>
      <c r="AD726" s="276">
        <f>ROUND(C139,0)</f>
        <v>1058</v>
      </c>
      <c r="AE726" s="276">
        <f>ROUND(C140,0)</f>
        <v>8222</v>
      </c>
      <c r="AF726" s="276">
        <f>ROUND(C141,0)</f>
        <v>10409912</v>
      </c>
      <c r="AG726" s="276">
        <f>ROUND(C142,0)</f>
        <v>77058826</v>
      </c>
      <c r="AH726" s="276">
        <f>ROUND(D138,0)</f>
        <v>623</v>
      </c>
      <c r="AI726" s="276">
        <f>ROUND(D139,0)</f>
        <v>1463</v>
      </c>
      <c r="AJ726" s="276">
        <f>ROUND(D140,0)</f>
        <v>13987</v>
      </c>
      <c r="AK726" s="276">
        <f>ROUND(D141,0)</f>
        <v>18219510</v>
      </c>
      <c r="AL726" s="276">
        <f>ROUND(D142,0)</f>
        <v>131095038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>
      <c r="A730" s="202" t="str">
        <f>RIGHT(C83,3)&amp;"*"&amp;RIGHT(C82,4)&amp;"*"&amp;"A"</f>
        <v>212*2019*A</v>
      </c>
      <c r="B730" s="276">
        <f>ROUND(C250,0)</f>
        <v>11061574</v>
      </c>
      <c r="C730" s="276">
        <f>ROUND(C251,0)</f>
        <v>0</v>
      </c>
      <c r="D730" s="276">
        <f>ROUND(C252,0)</f>
        <v>11191950</v>
      </c>
      <c r="E730" s="276">
        <f>ROUND(C253,0)</f>
        <v>1570546</v>
      </c>
      <c r="F730" s="276">
        <f>ROUND(C254,0)</f>
        <v>0</v>
      </c>
      <c r="G730" s="276">
        <f>ROUND(C255,0)</f>
        <v>0</v>
      </c>
      <c r="H730" s="276">
        <f>ROUND(C256,0)</f>
        <v>0</v>
      </c>
      <c r="I730" s="276">
        <f>ROUND(C257,0)</f>
        <v>930986</v>
      </c>
      <c r="J730" s="276">
        <f>ROUND(C258,0)</f>
        <v>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0</v>
      </c>
      <c r="P730" s="276">
        <f>ROUND(C268,0)</f>
        <v>0</v>
      </c>
      <c r="Q730" s="276">
        <f>ROUND(C269,0)</f>
        <v>115195934</v>
      </c>
      <c r="R730" s="276">
        <f>ROUND(C270,0)</f>
        <v>0</v>
      </c>
      <c r="S730" s="276">
        <f>ROUND(C271,0)</f>
        <v>0</v>
      </c>
      <c r="T730" s="276">
        <f>ROUND(C272,0)</f>
        <v>23233557</v>
      </c>
      <c r="U730" s="276">
        <f>ROUND(C273,0)</f>
        <v>11721</v>
      </c>
      <c r="V730" s="276">
        <f>ROUND(C274,0)</f>
        <v>0</v>
      </c>
      <c r="W730" s="276">
        <f>ROUND(C275,0)</f>
        <v>0</v>
      </c>
      <c r="X730" s="276">
        <f>ROUND(C276,0)</f>
        <v>23654581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0</v>
      </c>
      <c r="AI730" s="276">
        <f>ROUND(C306,0)</f>
        <v>0</v>
      </c>
      <c r="AJ730" s="276">
        <f>ROUND(C307,0)</f>
        <v>0</v>
      </c>
      <c r="AK730" s="276">
        <f>ROUND(C308,0)</f>
        <v>0</v>
      </c>
      <c r="AL730" s="276">
        <f>ROUND(C309,0)</f>
        <v>150087</v>
      </c>
      <c r="AM730" s="276">
        <f>ROUND(C310,0)</f>
        <v>0</v>
      </c>
      <c r="AN730" s="276">
        <f>ROUND(C311,0)</f>
        <v>0</v>
      </c>
      <c r="AO730" s="276">
        <f>ROUND(C312,0)</f>
        <v>3261643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132988865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331.53</v>
      </c>
      <c r="BJ730" s="276">
        <f>ROUND(C359,0)</f>
        <v>48713281</v>
      </c>
      <c r="BK730" s="276">
        <f>ROUND(C360,0)</f>
        <v>268759813</v>
      </c>
      <c r="BL730" s="276">
        <f>ROUND(C364,0)</f>
        <v>216628504</v>
      </c>
      <c r="BM730" s="276">
        <f>ROUND(C365,0)</f>
        <v>9106119</v>
      </c>
      <c r="BN730" s="276">
        <f>ROUND(C366,0)</f>
        <v>2485366</v>
      </c>
      <c r="BO730" s="276">
        <f>ROUND(C370,0)</f>
        <v>206233</v>
      </c>
      <c r="BP730" s="276">
        <f>ROUND(C371,0)</f>
        <v>0</v>
      </c>
      <c r="BQ730" s="276">
        <f>ROUND(C378,0)</f>
        <v>31523853</v>
      </c>
      <c r="BR730" s="276">
        <f>ROUND(C379,0)</f>
        <v>7221619</v>
      </c>
      <c r="BS730" s="276">
        <f>ROUND(C380,0)</f>
        <v>2397359</v>
      </c>
      <c r="BT730" s="276">
        <f>ROUND(C381,0)</f>
        <v>5103415</v>
      </c>
      <c r="BU730" s="276">
        <f>ROUND(C382,0)</f>
        <v>589625</v>
      </c>
      <c r="BV730" s="276">
        <f>ROUND(C383,0)</f>
        <v>8372164</v>
      </c>
      <c r="BW730" s="276">
        <f>ROUND(C384,0)</f>
        <v>6335485</v>
      </c>
      <c r="BX730" s="276">
        <f>ROUND(C385,0)</f>
        <v>187606</v>
      </c>
      <c r="BY730" s="276">
        <f>ROUND(C386,0)</f>
        <v>432799</v>
      </c>
      <c r="BZ730" s="276">
        <f>ROUND(C387,0)</f>
        <v>1114302</v>
      </c>
      <c r="CA730" s="276">
        <f>ROUND(C388,0)</f>
        <v>3183907</v>
      </c>
      <c r="CB730" s="276">
        <f>C363</f>
        <v>5480824.7200000007</v>
      </c>
      <c r="CC730" s="276">
        <f>ROUND(C389,0)</f>
        <v>1139217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5" customHeight="1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>
      <c r="A734" s="202" t="str">
        <f>RIGHT($C$83,3)&amp;"*"&amp;RIGHT($C$82,4)&amp;"*"&amp;C$55&amp;"*"&amp;"A"</f>
        <v>212*2019*6010*A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57428</v>
      </c>
      <c r="T734" s="276">
        <f>IF(C80&gt;0,ROUND(C80,2),0)</f>
        <v>0</v>
      </c>
      <c r="U734" s="276"/>
      <c r="V734" s="276"/>
      <c r="W734" s="276"/>
      <c r="X734" s="276"/>
      <c r="Y734" s="276" t="e">
        <f>IF(M668&lt;&gt;0,ROUND(M668,0),0)</f>
        <v>#DIV/0!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>
      <c r="A735" s="209" t="str">
        <f>RIGHT($C$83,3)&amp;"*"&amp;RIGHT($C$82,4)&amp;"*"&amp;D$55&amp;"*"&amp;"A"</f>
        <v>212*2019*6030*A</v>
      </c>
      <c r="B735" s="276">
        <f>ROUND(D59,0)</f>
        <v>3872</v>
      </c>
      <c r="C735" s="278">
        <f>ROUND(D60,2)</f>
        <v>34.93</v>
      </c>
      <c r="D735" s="276">
        <f>ROUND(D61,0)</f>
        <v>3134506</v>
      </c>
      <c r="E735" s="276">
        <f>ROUND(D62,0)</f>
        <v>639837</v>
      </c>
      <c r="F735" s="276">
        <f>ROUND(D63,0)</f>
        <v>21185</v>
      </c>
      <c r="G735" s="276">
        <f>ROUND(D64,0)</f>
        <v>277253</v>
      </c>
      <c r="H735" s="276">
        <f>ROUND(D65,0)</f>
        <v>36961</v>
      </c>
      <c r="I735" s="276">
        <f>ROUND(D66,0)</f>
        <v>57354</v>
      </c>
      <c r="J735" s="276">
        <f>ROUND(D67,0)</f>
        <v>1147007</v>
      </c>
      <c r="K735" s="276">
        <f>ROUND(D68,0)</f>
        <v>19446</v>
      </c>
      <c r="L735" s="276">
        <f>ROUND(D69,0)</f>
        <v>18200</v>
      </c>
      <c r="M735" s="276">
        <f>ROUND(D70,0)</f>
        <v>0</v>
      </c>
      <c r="N735" s="276">
        <f>ROUND(D75,0)</f>
        <v>11703166</v>
      </c>
      <c r="O735" s="276">
        <f>ROUND(D73,0)</f>
        <v>10268718</v>
      </c>
      <c r="P735" s="276">
        <f>IF(D76&gt;0,ROUND(D76,0),0)</f>
        <v>31466</v>
      </c>
      <c r="Q735" s="276">
        <f>IF(D77&gt;0,ROUND(D77,0),0)</f>
        <v>8892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18.7</v>
      </c>
      <c r="U735" s="276"/>
      <c r="V735" s="277"/>
      <c r="W735" s="276"/>
      <c r="X735" s="276"/>
      <c r="Y735" s="276" t="e">
        <f t="shared" ref="Y735:Y779" si="21">IF(M669&lt;&gt;0,ROUND(M669,0),0)</f>
        <v>#DIV/0!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>
      <c r="A736" s="209" t="str">
        <f>RIGHT($C$83,3)&amp;"*"&amp;RIGHT($C$82,4)&amp;"*"&amp;E$55&amp;"*"&amp;"A"</f>
        <v>212*2019*6070*A</v>
      </c>
      <c r="B736" s="276">
        <f>ROUND(E59,0)</f>
        <v>0</v>
      </c>
      <c r="C736" s="278">
        <f>ROUND(E60,2)</f>
        <v>0.01</v>
      </c>
      <c r="D736" s="276">
        <f>ROUND(E61,0)</f>
        <v>815</v>
      </c>
      <c r="E736" s="276">
        <f>ROUND(E62,0)</f>
        <v>217</v>
      </c>
      <c r="F736" s="276">
        <f>ROUND(E63,0)</f>
        <v>0</v>
      </c>
      <c r="G736" s="276">
        <f>ROUND(E64,0)</f>
        <v>72196</v>
      </c>
      <c r="H736" s="276">
        <f>ROUND(E65,0)</f>
        <v>633</v>
      </c>
      <c r="I736" s="276">
        <f>ROUND(E66,0)</f>
        <v>6441</v>
      </c>
      <c r="J736" s="276">
        <f>ROUND(E67,0)</f>
        <v>58412</v>
      </c>
      <c r="K736" s="276">
        <f>ROUND(E68,0)</f>
        <v>109</v>
      </c>
      <c r="L736" s="276">
        <f>ROUND(E69,0)</f>
        <v>13</v>
      </c>
      <c r="M736" s="276">
        <f>ROUND(E70,0)</f>
        <v>0</v>
      </c>
      <c r="N736" s="276">
        <f>ROUND(E75,0)</f>
        <v>58664</v>
      </c>
      <c r="O736" s="276">
        <f>ROUND(E73,0)</f>
        <v>57166</v>
      </c>
      <c r="P736" s="276">
        <f>IF(E76&gt;0,ROUND(E76,0),0)</f>
        <v>0</v>
      </c>
      <c r="Q736" s="276">
        <f>IF(E77&gt;0,ROUND(E77,0),0)</f>
        <v>280</v>
      </c>
      <c r="R736" s="276">
        <f>IF(E78&gt;0,ROUND(E78,0),0)</f>
        <v>0</v>
      </c>
      <c r="S736" s="276">
        <f>IF(E79&gt;0,ROUND(E79,0),0)</f>
        <v>1426</v>
      </c>
      <c r="T736" s="278">
        <f>IF(E80&gt;0,ROUND(E80,2),0)</f>
        <v>0</v>
      </c>
      <c r="U736" s="276"/>
      <c r="V736" s="277"/>
      <c r="W736" s="276"/>
      <c r="X736" s="276"/>
      <c r="Y736" s="276" t="e">
        <f t="shared" si="21"/>
        <v>#DIV/0!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>
      <c r="A737" s="209" t="str">
        <f>RIGHT($C$83,3)&amp;"*"&amp;RIGHT($C$82,4)&amp;"*"&amp;F$55&amp;"*"&amp;"A"</f>
        <v>212*2019*6100*A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65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 t="e">
        <f t="shared" si="21"/>
        <v>#DIV/0!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>
      <c r="A738" s="209" t="str">
        <f>RIGHT($C$83,3)&amp;"*"&amp;RIGHT($C$82,4)&amp;"*"&amp;G$55&amp;"*"&amp;"A"</f>
        <v>212*2019*6120*A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 t="e">
        <f t="shared" si="21"/>
        <v>#DIV/0!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>
      <c r="A739" s="209" t="str">
        <f>RIGHT($C$83,3)&amp;"*"&amp;RIGHT($C$82,4)&amp;"*"&amp;H$55&amp;"*"&amp;"A"</f>
        <v>212*2019*6140*A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 t="e">
        <f t="shared" si="21"/>
        <v>#DIV/0!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>
      <c r="A740" s="209" t="str">
        <f>RIGHT($C$83,3)&amp;"*"&amp;RIGHT($C$82,4)&amp;"*"&amp;I$55&amp;"*"&amp;"A"</f>
        <v>212*2019*6150*A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 t="e">
        <f t="shared" si="21"/>
        <v>#DIV/0!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>
      <c r="A741" s="209" t="str">
        <f>RIGHT($C$83,3)&amp;"*"&amp;RIGHT($C$82,4)&amp;"*"&amp;J$55&amp;"*"&amp;"A"</f>
        <v>212*2019*6170*A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 t="e">
        <f t="shared" si="21"/>
        <v>#DIV/0!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>
      <c r="A742" s="209" t="str">
        <f>RIGHT($C$83,3)&amp;"*"&amp;RIGHT($C$82,4)&amp;"*"&amp;K$55&amp;"*"&amp;"A"</f>
        <v>212*2019*6200*A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 t="e">
        <f t="shared" si="21"/>
        <v>#DIV/0!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>
      <c r="A743" s="209" t="str">
        <f>RIGHT($C$83,3)&amp;"*"&amp;RIGHT($C$82,4)&amp;"*"&amp;L$55&amp;"*"&amp;"A"</f>
        <v>212*2019*6210*A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 t="e">
        <f t="shared" si="21"/>
        <v>#DIV/0!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>
      <c r="A744" s="209" t="str">
        <f>RIGHT($C$83,3)&amp;"*"&amp;RIGHT($C$82,4)&amp;"*"&amp;M$55&amp;"*"&amp;"A"</f>
        <v>212*2019*6330*A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 t="e">
        <f t="shared" si="21"/>
        <v>#DIV/0!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>
      <c r="A745" s="209" t="str">
        <f>RIGHT($C$83,3)&amp;"*"&amp;RIGHT($C$82,4)&amp;"*"&amp;N$55&amp;"*"&amp;"A"</f>
        <v>212*2019*6400*A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 t="e">
        <f t="shared" si="21"/>
        <v>#DIV/0!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>
      <c r="A746" s="209" t="str">
        <f>RIGHT($C$83,3)&amp;"*"&amp;RIGHT($C$82,4)&amp;"*"&amp;O$55&amp;"*"&amp;"A"</f>
        <v>212*2019*7010*A</v>
      </c>
      <c r="B746" s="276">
        <f>ROUND(O59,0)</f>
        <v>499</v>
      </c>
      <c r="C746" s="278">
        <f>ROUND(O60,2)</f>
        <v>24.45</v>
      </c>
      <c r="D746" s="276">
        <f>ROUND(O61,0)</f>
        <v>2813125</v>
      </c>
      <c r="E746" s="276">
        <f>ROUND(O62,0)</f>
        <v>457974</v>
      </c>
      <c r="F746" s="276">
        <f>ROUND(O63,0)</f>
        <v>0</v>
      </c>
      <c r="G746" s="276">
        <f>ROUND(O64,0)</f>
        <v>153968</v>
      </c>
      <c r="H746" s="276">
        <f>ROUND(O65,0)</f>
        <v>19810</v>
      </c>
      <c r="I746" s="276">
        <f>ROUND(O66,0)</f>
        <v>46377</v>
      </c>
      <c r="J746" s="276">
        <f>ROUND(O67,0)</f>
        <v>683620</v>
      </c>
      <c r="K746" s="276">
        <f>ROUND(O68,0)</f>
        <v>46</v>
      </c>
      <c r="L746" s="276">
        <f>ROUND(O69,0)</f>
        <v>24868</v>
      </c>
      <c r="M746" s="276">
        <f>ROUND(O70,0)</f>
        <v>840</v>
      </c>
      <c r="N746" s="276">
        <f>ROUND(O75,0)</f>
        <v>4534362</v>
      </c>
      <c r="O746" s="276">
        <f>ROUND(O73,0)</f>
        <v>4084364</v>
      </c>
      <c r="P746" s="276">
        <f>IF(O76&gt;0,ROUND(O76,0),0)</f>
        <v>16256</v>
      </c>
      <c r="Q746" s="276">
        <f>IF(O77&gt;0,ROUND(O77,0),0)</f>
        <v>4325</v>
      </c>
      <c r="R746" s="276">
        <f>IF(O78&gt;0,ROUND(O78,0),0)</f>
        <v>0</v>
      </c>
      <c r="S746" s="276">
        <f>IF(O79&gt;0,ROUND(O79,0),0)</f>
        <v>24056</v>
      </c>
      <c r="T746" s="278">
        <f>IF(O80&gt;0,ROUND(O80,2),0)</f>
        <v>14.91</v>
      </c>
      <c r="U746" s="276"/>
      <c r="V746" s="277"/>
      <c r="W746" s="276"/>
      <c r="X746" s="276"/>
      <c r="Y746" s="276" t="e">
        <f t="shared" si="21"/>
        <v>#DIV/0!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>
      <c r="A747" s="209" t="str">
        <f>RIGHT($C$83,3)&amp;"*"&amp;RIGHT($C$82,4)&amp;"*"&amp;P$55&amp;"*"&amp;"A"</f>
        <v>212*2019*7020*A</v>
      </c>
      <c r="B747" s="276">
        <f>ROUND(P59,0)</f>
        <v>0</v>
      </c>
      <c r="C747" s="278">
        <f>ROUND(P60,2)</f>
        <v>11.82</v>
      </c>
      <c r="D747" s="276">
        <f>ROUND(P61,0)</f>
        <v>991043</v>
      </c>
      <c r="E747" s="276">
        <f>ROUND(P62,0)</f>
        <v>269211</v>
      </c>
      <c r="F747" s="276">
        <f>ROUND(P63,0)</f>
        <v>0</v>
      </c>
      <c r="G747" s="276">
        <f>ROUND(P64,0)</f>
        <v>1348429</v>
      </c>
      <c r="H747" s="276">
        <f>ROUND(P65,0)</f>
        <v>32017</v>
      </c>
      <c r="I747" s="276">
        <f>ROUND(P66,0)</f>
        <v>283625</v>
      </c>
      <c r="J747" s="276">
        <f>ROUND(P67,0)</f>
        <v>751323</v>
      </c>
      <c r="K747" s="276">
        <f>ROUND(P68,0)</f>
        <v>17237</v>
      </c>
      <c r="L747" s="276">
        <f>ROUND(P69,0)</f>
        <v>8520</v>
      </c>
      <c r="M747" s="276">
        <f>ROUND(P70,0)</f>
        <v>1572</v>
      </c>
      <c r="N747" s="276">
        <f>ROUND(P75,0)</f>
        <v>39747693</v>
      </c>
      <c r="O747" s="276">
        <f>ROUND(P73,0)</f>
        <v>4163581</v>
      </c>
      <c r="P747" s="276">
        <f>IF(P76&gt;0,ROUND(P76,0),0)</f>
        <v>5653</v>
      </c>
      <c r="Q747" s="276">
        <f>IF(P77&gt;0,ROUND(P77,0),0)</f>
        <v>0</v>
      </c>
      <c r="R747" s="276">
        <f>IF(P78&gt;0,ROUND(P78,0),0)</f>
        <v>0</v>
      </c>
      <c r="S747" s="276" t="e">
        <f>IF(#REF!&gt;0,ROUND(#REF!,0),0)</f>
        <v>#REF!</v>
      </c>
      <c r="T747" s="278">
        <f>IF(P80&gt;0,ROUND(P80,2),0)</f>
        <v>3.29</v>
      </c>
      <c r="U747" s="276"/>
      <c r="V747" s="277"/>
      <c r="W747" s="276"/>
      <c r="X747" s="276"/>
      <c r="Y747" s="276" t="e">
        <f t="shared" si="21"/>
        <v>#DIV/0!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>
      <c r="A748" s="209" t="str">
        <f>RIGHT($C$83,3)&amp;"*"&amp;RIGHT($C$82,4)&amp;"*"&amp;Q$55&amp;"*"&amp;"A"</f>
        <v>212*2019*7030*A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 t="e">
        <f t="shared" si="21"/>
        <v>#DIV/0!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>
      <c r="A749" s="209" t="str">
        <f>RIGHT($C$83,3)&amp;"*"&amp;RIGHT($C$82,4)&amp;"*"&amp;R$55&amp;"*"&amp;"A"</f>
        <v>212*2019*7040*A</v>
      </c>
      <c r="B749" s="276">
        <f>ROUND(R59,0)</f>
        <v>0</v>
      </c>
      <c r="C749" s="278">
        <f>ROUND(R60,2)</f>
        <v>4.03</v>
      </c>
      <c r="D749" s="276">
        <f>ROUND(R61,0)</f>
        <v>507774</v>
      </c>
      <c r="E749" s="276">
        <f>ROUND(R62,0)</f>
        <v>92049</v>
      </c>
      <c r="F749" s="276">
        <f>ROUND(R63,0)</f>
        <v>0</v>
      </c>
      <c r="G749" s="276">
        <f>ROUND(R64,0)</f>
        <v>92969</v>
      </c>
      <c r="H749" s="276">
        <f>ROUND(R65,0)</f>
        <v>31264</v>
      </c>
      <c r="I749" s="276">
        <f>ROUND(R66,0)</f>
        <v>82</v>
      </c>
      <c r="J749" s="276">
        <f>ROUND(R67,0)</f>
        <v>111315</v>
      </c>
      <c r="K749" s="276">
        <f>ROUND(R68,0)</f>
        <v>0</v>
      </c>
      <c r="L749" s="276">
        <f>ROUND(R69,0)</f>
        <v>1544</v>
      </c>
      <c r="M749" s="276">
        <f>ROUND(R70,0)</f>
        <v>0</v>
      </c>
      <c r="N749" s="276">
        <f>ROUND(R75,0)</f>
        <v>5829302</v>
      </c>
      <c r="O749" s="276">
        <f>ROUND(R73,0)</f>
        <v>557624</v>
      </c>
      <c r="P749" s="276">
        <f>IF(R76&gt;0,ROUND(R76,0),0)</f>
        <v>5581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3.35</v>
      </c>
      <c r="U749" s="276"/>
      <c r="V749" s="277"/>
      <c r="W749" s="276"/>
      <c r="X749" s="276"/>
      <c r="Y749" s="276" t="e">
        <f t="shared" si="21"/>
        <v>#DIV/0!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>
      <c r="A750" s="209" t="str">
        <f>RIGHT($C$83,3)&amp;"*"&amp;RIGHT($C$82,4)&amp;"*"&amp;S$55&amp;"*"&amp;"A"</f>
        <v>212*2019*7050*A</v>
      </c>
      <c r="B750" s="276"/>
      <c r="C750" s="278">
        <f>ROUND(S60,2)</f>
        <v>4.75</v>
      </c>
      <c r="D750" s="276">
        <f>ROUND(S61,0)</f>
        <v>306168</v>
      </c>
      <c r="E750" s="276">
        <f>ROUND(S62,0)</f>
        <v>78053</v>
      </c>
      <c r="F750" s="276">
        <f>ROUND(S63,0)</f>
        <v>0</v>
      </c>
      <c r="G750" s="276">
        <f>ROUND(S64,0)</f>
        <v>154708</v>
      </c>
      <c r="H750" s="276">
        <f>ROUND(S65,0)</f>
        <v>4608</v>
      </c>
      <c r="I750" s="276">
        <f>ROUND(S66,0)</f>
        <v>4264</v>
      </c>
      <c r="J750" s="276">
        <f>ROUND(S67,0)</f>
        <v>156824</v>
      </c>
      <c r="K750" s="276">
        <f>ROUND(S68,0)</f>
        <v>0</v>
      </c>
      <c r="L750" s="276">
        <f>ROUND(S69,0)</f>
        <v>470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2468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 t="e">
        <f t="shared" si="21"/>
        <v>#DIV/0!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>
      <c r="A751" s="209" t="str">
        <f>RIGHT($C$83,3)&amp;"*"&amp;RIGHT($C$82,4)&amp;"*"&amp;T$55&amp;"*"&amp;"A"</f>
        <v>212*2019*7060*A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 t="e">
        <f t="shared" si="21"/>
        <v>#DIV/0!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>
      <c r="A752" s="209" t="str">
        <f>RIGHT($C$83,3)&amp;"*"&amp;RIGHT($C$82,4)&amp;"*"&amp;U$55&amp;"*"&amp;"A"</f>
        <v>212*2019*7070*A</v>
      </c>
      <c r="B752" s="276">
        <f>ROUND(U59,0)</f>
        <v>0</v>
      </c>
      <c r="C752" s="278">
        <f>ROUND(U60,2)</f>
        <v>18.45</v>
      </c>
      <c r="D752" s="276">
        <f>ROUND(U61,0)</f>
        <v>1298394</v>
      </c>
      <c r="E752" s="276">
        <f>ROUND(U62,0)</f>
        <v>390683</v>
      </c>
      <c r="F752" s="276">
        <f>ROUND(U63,0)</f>
        <v>0</v>
      </c>
      <c r="G752" s="276">
        <f>ROUND(U64,0)</f>
        <v>587906</v>
      </c>
      <c r="H752" s="276">
        <f>ROUND(U65,0)</f>
        <v>13085</v>
      </c>
      <c r="I752" s="276">
        <f>ROUND(U66,0)</f>
        <v>86951</v>
      </c>
      <c r="J752" s="276">
        <f>ROUND(U67,0)</f>
        <v>78685</v>
      </c>
      <c r="K752" s="276">
        <f>ROUND(U68,0)</f>
        <v>0</v>
      </c>
      <c r="L752" s="276">
        <f>ROUND(U69,0)</f>
        <v>677</v>
      </c>
      <c r="M752" s="276">
        <f>ROUND(U70,0)</f>
        <v>0</v>
      </c>
      <c r="N752" s="276">
        <f>ROUND(U75,0)</f>
        <v>30627269</v>
      </c>
      <c r="O752" s="276">
        <f>ROUND(U73,0)</f>
        <v>4707847</v>
      </c>
      <c r="P752" s="276">
        <f>IF(U76&gt;0,ROUND(U76,0),0)</f>
        <v>3319</v>
      </c>
      <c r="Q752" s="276">
        <f>IF(U77&gt;0,ROUND(U77,0),0)</f>
        <v>0</v>
      </c>
      <c r="R752" s="276">
        <f>IF(U78&gt;0,ROUND(U78,0),0)</f>
        <v>0</v>
      </c>
      <c r="S752" s="276">
        <f>IF(P79&gt;0,ROUND(P79,0),0)</f>
        <v>4484</v>
      </c>
      <c r="T752" s="278">
        <f>IF(U80&gt;0,ROUND(U80,2),0)</f>
        <v>0</v>
      </c>
      <c r="U752" s="276"/>
      <c r="V752" s="277"/>
      <c r="W752" s="276"/>
      <c r="X752" s="276"/>
      <c r="Y752" s="276" t="e">
        <f t="shared" si="21"/>
        <v>#DIV/0!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>
      <c r="A753" s="209" t="str">
        <f>RIGHT($C$83,3)&amp;"*"&amp;RIGHT($C$82,4)&amp;"*"&amp;V$55&amp;"*"&amp;"A"</f>
        <v>212*2019*7110*A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3085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2628126</v>
      </c>
      <c r="O753" s="276">
        <f>ROUND(V73,0)</f>
        <v>292060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 t="e">
        <f t="shared" si="21"/>
        <v>#DIV/0!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>
      <c r="A754" s="209" t="str">
        <f>RIGHT($C$83,3)&amp;"*"&amp;RIGHT($C$82,4)&amp;"*"&amp;W$55&amp;"*"&amp;"A"</f>
        <v>212*2019*7120*A</v>
      </c>
      <c r="B754" s="276">
        <f>ROUND(W59,0)</f>
        <v>0</v>
      </c>
      <c r="C754" s="278">
        <f>ROUND(W60,2)</f>
        <v>2.71</v>
      </c>
      <c r="D754" s="276">
        <f>ROUND(W61,0)</f>
        <v>308026</v>
      </c>
      <c r="E754" s="276">
        <f>ROUND(W62,0)</f>
        <v>66958</v>
      </c>
      <c r="F754" s="276">
        <f>ROUND(W63,0)</f>
        <v>0</v>
      </c>
      <c r="G754" s="276">
        <f>ROUND(W64,0)</f>
        <v>60974</v>
      </c>
      <c r="H754" s="276">
        <f>ROUND(W65,0)</f>
        <v>4502</v>
      </c>
      <c r="I754" s="276">
        <f>ROUND(W66,0)</f>
        <v>6664</v>
      </c>
      <c r="J754" s="276">
        <f>ROUND(W67,0)</f>
        <v>10383</v>
      </c>
      <c r="K754" s="276">
        <f>ROUND(W68,0)</f>
        <v>0</v>
      </c>
      <c r="L754" s="276">
        <f>ROUND(W69,0)</f>
        <v>103</v>
      </c>
      <c r="M754" s="276">
        <f>ROUND(W70,0)</f>
        <v>0</v>
      </c>
      <c r="N754" s="276">
        <f>ROUND(W75,0)</f>
        <v>13424567</v>
      </c>
      <c r="O754" s="276">
        <f>ROUND(W73,0)</f>
        <v>1538929</v>
      </c>
      <c r="P754" s="276">
        <f>IF(W76&gt;0,ROUND(W76,0),0)</f>
        <v>693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4383</v>
      </c>
      <c r="T754" s="278">
        <f>IF(W80&gt;0,ROUND(W80,2),0)</f>
        <v>0</v>
      </c>
      <c r="U754" s="276"/>
      <c r="V754" s="277"/>
      <c r="W754" s="276"/>
      <c r="X754" s="276"/>
      <c r="Y754" s="276" t="e">
        <f t="shared" si="21"/>
        <v>#DIV/0!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>
      <c r="A755" s="209" t="str">
        <f>RIGHT($C$83,3)&amp;"*"&amp;RIGHT($C$82,4)&amp;"*"&amp;X$55&amp;"*"&amp;"A"</f>
        <v>212*2019*7130*A</v>
      </c>
      <c r="B755" s="276">
        <f>ROUND(X59,0)</f>
        <v>0</v>
      </c>
      <c r="C755" s="278">
        <f>ROUND(X60,2)</f>
        <v>5.33</v>
      </c>
      <c r="D755" s="276">
        <f>ROUND(X61,0)</f>
        <v>544843</v>
      </c>
      <c r="E755" s="276">
        <f>ROUND(X62,0)</f>
        <v>127242</v>
      </c>
      <c r="F755" s="276">
        <f>ROUND(X63,0)</f>
        <v>0</v>
      </c>
      <c r="G755" s="276">
        <f>ROUND(X64,0)</f>
        <v>166313</v>
      </c>
      <c r="H755" s="276">
        <f>ROUND(X65,0)</f>
        <v>4821</v>
      </c>
      <c r="I755" s="276">
        <f>ROUND(X66,0)</f>
        <v>129632</v>
      </c>
      <c r="J755" s="276">
        <f>ROUND(X67,0)</f>
        <v>29221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43042675</v>
      </c>
      <c r="O755" s="276">
        <f>ROUND(X73,0)</f>
        <v>4840884</v>
      </c>
      <c r="P755" s="276">
        <f>IF(X76&gt;0,ROUND(X76,0),0)</f>
        <v>958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11025</v>
      </c>
      <c r="T755" s="278">
        <f>IF(X80&gt;0,ROUND(X80,2),0)</f>
        <v>0</v>
      </c>
      <c r="U755" s="276"/>
      <c r="V755" s="277"/>
      <c r="W755" s="276"/>
      <c r="X755" s="276"/>
      <c r="Y755" s="276" t="e">
        <f t="shared" si="21"/>
        <v>#DIV/0!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>
      <c r="A756" s="209" t="str">
        <f>RIGHT($C$83,3)&amp;"*"&amp;RIGHT($C$82,4)&amp;"*"&amp;Y$55&amp;"*"&amp;"A"</f>
        <v>212*2019*7140*A</v>
      </c>
      <c r="B756" s="276">
        <f>ROUND(Y59,0)</f>
        <v>0</v>
      </c>
      <c r="C756" s="278">
        <f>ROUND(Y60,2)</f>
        <v>17.059999999999999</v>
      </c>
      <c r="D756" s="276">
        <f>ROUND(Y61,0)</f>
        <v>1757618</v>
      </c>
      <c r="E756" s="276">
        <f>ROUND(Y62,0)</f>
        <v>404163</v>
      </c>
      <c r="F756" s="276">
        <f>ROUND(Y63,0)</f>
        <v>0</v>
      </c>
      <c r="G756" s="276">
        <f>ROUND(Y64,0)</f>
        <v>171530</v>
      </c>
      <c r="H756" s="276">
        <f>ROUND(Y65,0)</f>
        <v>41769</v>
      </c>
      <c r="I756" s="276">
        <f>ROUND(Y66,0)</f>
        <v>26080</v>
      </c>
      <c r="J756" s="276">
        <f>ROUND(Y67,0)</f>
        <v>311853</v>
      </c>
      <c r="K756" s="276">
        <f>ROUND(Y68,0)</f>
        <v>0</v>
      </c>
      <c r="L756" s="276">
        <f>ROUND(Y69,0)</f>
        <v>184</v>
      </c>
      <c r="M756" s="276">
        <f>ROUND(Y70,0)</f>
        <v>0</v>
      </c>
      <c r="N756" s="276">
        <f>ROUND(Y75,0)</f>
        <v>24263455</v>
      </c>
      <c r="O756" s="276">
        <f>ROUND(Y73,0)</f>
        <v>1045845</v>
      </c>
      <c r="P756" s="276">
        <f>IF(Y76&gt;0,ROUND(Y76,0),0)</f>
        <v>7620</v>
      </c>
      <c r="Q756" s="276">
        <f>IF(Y77&gt;0,ROUND(Y77,0),0)</f>
        <v>10</v>
      </c>
      <c r="R756" s="276">
        <f>IF(Y78&gt;0,ROUND(Y78,0),0)</f>
        <v>0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 t="e">
        <f t="shared" si="21"/>
        <v>#DIV/0!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>
      <c r="A757" s="209" t="str">
        <f>RIGHT($C$83,3)&amp;"*"&amp;RIGHT($C$82,4)&amp;"*"&amp;Z$55&amp;"*"&amp;"A"</f>
        <v>212*2019*7150*A</v>
      </c>
      <c r="B757" s="276">
        <f>ROUND(Z59,0)</f>
        <v>0</v>
      </c>
      <c r="C757" s="278">
        <f>ROUND(Z60,2)</f>
        <v>0.56999999999999995</v>
      </c>
      <c r="D757" s="276">
        <f>ROUND(Z61,0)</f>
        <v>27773</v>
      </c>
      <c r="E757" s="276">
        <f>ROUND(Z62,0)</f>
        <v>11163</v>
      </c>
      <c r="F757" s="276">
        <f>ROUND(Z63,0)</f>
        <v>0</v>
      </c>
      <c r="G757" s="276">
        <f>ROUND(Z64,0)</f>
        <v>112</v>
      </c>
      <c r="H757" s="276">
        <f>ROUND(Z65,0)</f>
        <v>0</v>
      </c>
      <c r="I757" s="276">
        <f>ROUND(Z66,0)</f>
        <v>433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584811</v>
      </c>
      <c r="O757" s="276">
        <f>ROUND(Z73,0)</f>
        <v>733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 t="e">
        <f t="shared" si="21"/>
        <v>#DIV/0!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>
      <c r="A758" s="209" t="str">
        <f>RIGHT($C$83,3)&amp;"*"&amp;RIGHT($C$82,4)&amp;"*"&amp;AA$55&amp;"*"&amp;"A"</f>
        <v>212*2019*7160*A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 t="e">
        <f t="shared" si="21"/>
        <v>#DIV/0!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>
      <c r="A759" s="209" t="str">
        <f>RIGHT($C$83,3)&amp;"*"&amp;RIGHT($C$82,4)&amp;"*"&amp;AB$55&amp;"*"&amp;"A"</f>
        <v>212*2019*7170*A</v>
      </c>
      <c r="B759" s="276"/>
      <c r="C759" s="278">
        <f>ROUND(AB60,2)</f>
        <v>8.08</v>
      </c>
      <c r="D759" s="276">
        <f>ROUND(AB61,0)</f>
        <v>948985</v>
      </c>
      <c r="E759" s="276">
        <f>ROUND(AB62,0)</f>
        <v>208628</v>
      </c>
      <c r="F759" s="276">
        <f>ROUND(AB63,0)</f>
        <v>0</v>
      </c>
      <c r="G759" s="276">
        <f>ROUND(AB64,0)</f>
        <v>563043</v>
      </c>
      <c r="H759" s="276">
        <f>ROUND(AB65,0)</f>
        <v>2779</v>
      </c>
      <c r="I759" s="276">
        <f>ROUND(AB66,0)</f>
        <v>33044</v>
      </c>
      <c r="J759" s="276">
        <f>ROUND(AB67,0)</f>
        <v>83006</v>
      </c>
      <c r="K759" s="276">
        <f>ROUND(AB68,0)</f>
        <v>0</v>
      </c>
      <c r="L759" s="276">
        <f>ROUND(AB69,0)</f>
        <v>87</v>
      </c>
      <c r="M759" s="276">
        <f>ROUND(AB70,0)</f>
        <v>0</v>
      </c>
      <c r="N759" s="276">
        <f>ROUND(AB75,0)</f>
        <v>9949514</v>
      </c>
      <c r="O759" s="276">
        <f>ROUND(AB73,0)</f>
        <v>3629058</v>
      </c>
      <c r="P759" s="276">
        <f>IF(AB76&gt;0,ROUND(AB76,0),0)</f>
        <v>1514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1659</v>
      </c>
      <c r="T759" s="278">
        <f>IF(AB80&gt;0,ROUND(AB80,2),0)</f>
        <v>0</v>
      </c>
      <c r="U759" s="276"/>
      <c r="V759" s="277"/>
      <c r="W759" s="276"/>
      <c r="X759" s="276"/>
      <c r="Y759" s="276" t="e">
        <f t="shared" si="21"/>
        <v>#DIV/0!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>
      <c r="A760" s="209" t="str">
        <f>RIGHT($C$83,3)&amp;"*"&amp;RIGHT($C$82,4)&amp;"*"&amp;AC$55&amp;"*"&amp;"A"</f>
        <v>212*2019*7180*A</v>
      </c>
      <c r="B760" s="276">
        <f>ROUND(AC59,0)</f>
        <v>0</v>
      </c>
      <c r="C760" s="278">
        <f>ROUND(AC60,2)</f>
        <v>4.8899999999999997</v>
      </c>
      <c r="D760" s="276">
        <f>ROUND(AC61,0)</f>
        <v>399499</v>
      </c>
      <c r="E760" s="276">
        <f>ROUND(AC62,0)</f>
        <v>108037</v>
      </c>
      <c r="F760" s="276">
        <f>ROUND(AC63,0)</f>
        <v>0</v>
      </c>
      <c r="G760" s="276">
        <f>ROUND(AC64,0)</f>
        <v>56827</v>
      </c>
      <c r="H760" s="276">
        <f>ROUND(AC65,0)</f>
        <v>742</v>
      </c>
      <c r="I760" s="276">
        <f>ROUND(AC66,0)</f>
        <v>0</v>
      </c>
      <c r="J760" s="276">
        <f>ROUND(AC67,0)</f>
        <v>21412</v>
      </c>
      <c r="K760" s="276">
        <f>ROUND(AC68,0)</f>
        <v>76</v>
      </c>
      <c r="L760" s="276">
        <f>ROUND(AC69,0)</f>
        <v>0</v>
      </c>
      <c r="M760" s="276">
        <f>ROUND(AC70,0)</f>
        <v>0</v>
      </c>
      <c r="N760" s="276">
        <f>ROUND(AC75,0)</f>
        <v>2928690</v>
      </c>
      <c r="O760" s="276">
        <f>ROUND(AC73,0)</f>
        <v>2442154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 t="e">
        <f t="shared" si="21"/>
        <v>#DIV/0!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>
      <c r="A761" s="209" t="str">
        <f>RIGHT($C$83,3)&amp;"*"&amp;RIGHT($C$82,4)&amp;"*"&amp;AD$55&amp;"*"&amp;"A"</f>
        <v>212*2019*7190*A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 t="e">
        <f t="shared" si="21"/>
        <v>#DIV/0!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>
      <c r="A762" s="209" t="str">
        <f>RIGHT($C$83,3)&amp;"*"&amp;RIGHT($C$82,4)&amp;"*"&amp;AE$55&amp;"*"&amp;"A"</f>
        <v>212*2019*7200*A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0</v>
      </c>
      <c r="H762" s="276">
        <f>ROUND(AE65,0)</f>
        <v>0</v>
      </c>
      <c r="I762" s="276">
        <f>ROUND(AE66,0)</f>
        <v>0</v>
      </c>
      <c r="J762" s="276">
        <f>ROUND(AE67,0)</f>
        <v>0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0</v>
      </c>
      <c r="O762" s="276">
        <f>ROUND(AE73,0)</f>
        <v>0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 t="e">
        <f t="shared" si="21"/>
        <v>#DIV/0!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>
      <c r="A763" s="209" t="str">
        <f>RIGHT($C$83,3)&amp;"*"&amp;RIGHT($C$82,4)&amp;"*"&amp;AF$55&amp;"*"&amp;"A"</f>
        <v>212*2019*7220*A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 t="e">
        <f t="shared" si="21"/>
        <v>#DIV/0!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>
      <c r="A764" s="209" t="str">
        <f>RIGHT($C$83,3)&amp;"*"&amp;RIGHT($C$82,4)&amp;"*"&amp;AG$55&amp;"*"&amp;"A"</f>
        <v>212*2019*7230*A</v>
      </c>
      <c r="B764" s="276">
        <f>ROUND(AG59,0)</f>
        <v>0</v>
      </c>
      <c r="C764" s="278">
        <f>ROUND(AG60,2)</f>
        <v>46.5</v>
      </c>
      <c r="D764" s="276">
        <f>ROUND(AG61,0)</f>
        <v>4308084</v>
      </c>
      <c r="E764" s="276">
        <f>ROUND(AG62,0)</f>
        <v>957848</v>
      </c>
      <c r="F764" s="276">
        <f>ROUND(AG63,0)</f>
        <v>206752</v>
      </c>
      <c r="G764" s="276">
        <f>ROUND(AG64,0)</f>
        <v>690770</v>
      </c>
      <c r="H764" s="276">
        <f>ROUND(AG65,0)</f>
        <v>309986</v>
      </c>
      <c r="I764" s="276">
        <f>ROUND(AG66,0)</f>
        <v>129042</v>
      </c>
      <c r="J764" s="276">
        <f>ROUND(AG67,0)</f>
        <v>698393</v>
      </c>
      <c r="K764" s="276">
        <f>ROUND(AG68,0)</f>
        <v>1005</v>
      </c>
      <c r="L764" s="276">
        <f>ROUND(AG69,0)</f>
        <v>14503</v>
      </c>
      <c r="M764" s="276">
        <f>ROUND(AG70,0)</f>
        <v>0</v>
      </c>
      <c r="N764" s="276">
        <f>ROUND(AG75,0)</f>
        <v>112326778</v>
      </c>
      <c r="O764" s="276">
        <f>ROUND(AG73,0)</f>
        <v>9407165</v>
      </c>
      <c r="P764" s="276">
        <f>IF(AG76&gt;0,ROUND(AG76,0),0)</f>
        <v>17600</v>
      </c>
      <c r="Q764" s="276">
        <f>IF(AG77&gt;0,ROUND(AG77,0),0)</f>
        <v>1916</v>
      </c>
      <c r="R764" s="276">
        <f>IF(AG78&gt;0,ROUND(AG78,0),0)</f>
        <v>0</v>
      </c>
      <c r="S764" s="276">
        <f>IF(AG79&gt;0,ROUND(AG79,0),0)</f>
        <v>89864</v>
      </c>
      <c r="T764" s="278">
        <f>IF(AG80&gt;0,ROUND(AG80,2),0)</f>
        <v>25.87</v>
      </c>
      <c r="U764" s="276"/>
      <c r="V764" s="277"/>
      <c r="W764" s="276"/>
      <c r="X764" s="276"/>
      <c r="Y764" s="276" t="e">
        <f t="shared" si="21"/>
        <v>#DIV/0!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>
      <c r="A765" s="209" t="str">
        <f>RIGHT($C$83,3)&amp;"*"&amp;RIGHT($C$82,4)&amp;"*"&amp;AH$55&amp;"*"&amp;"A"</f>
        <v>212*2019*7240*A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 t="e">
        <f t="shared" si="21"/>
        <v>#DIV/0!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>
      <c r="A766" s="209" t="str">
        <f>RIGHT($C$83,3)&amp;"*"&amp;RIGHT($C$82,4)&amp;"*"&amp;AI$55&amp;"*"&amp;"A"</f>
        <v>212*2019*7250*A</v>
      </c>
      <c r="B766" s="276">
        <f>ROUND(AI59,0)</f>
        <v>0</v>
      </c>
      <c r="C766" s="278">
        <f>ROUND(AI60,2)</f>
        <v>5.78</v>
      </c>
      <c r="D766" s="276">
        <f>ROUND(AI61,0)</f>
        <v>575430</v>
      </c>
      <c r="E766" s="276">
        <f>ROUND(AI62,0)</f>
        <v>136250</v>
      </c>
      <c r="F766" s="276">
        <f>ROUND(AI63,0)</f>
        <v>0</v>
      </c>
      <c r="G766" s="276">
        <f>ROUND(AI64,0)</f>
        <v>21917</v>
      </c>
      <c r="H766" s="276">
        <f>ROUND(AI65,0)</f>
        <v>97</v>
      </c>
      <c r="I766" s="276">
        <f>ROUND(AI66,0)</f>
        <v>2176</v>
      </c>
      <c r="J766" s="276">
        <f>ROUND(AI67,0)</f>
        <v>46139</v>
      </c>
      <c r="K766" s="276">
        <f>ROUND(AI68,0)</f>
        <v>0</v>
      </c>
      <c r="L766" s="276">
        <f>ROUND(AI69,0)</f>
        <v>5000</v>
      </c>
      <c r="M766" s="276">
        <f>ROUND(AI70,0)</f>
        <v>0</v>
      </c>
      <c r="N766" s="276">
        <f>ROUND(AI75,0)</f>
        <v>1034996</v>
      </c>
      <c r="O766" s="276">
        <f>ROUND(AI73,0)</f>
        <v>8142</v>
      </c>
      <c r="P766" s="276">
        <f>IF(AI76&gt;0,ROUND(AI76,0),0)</f>
        <v>0</v>
      </c>
      <c r="Q766" s="276">
        <f>IF(AI77&gt;0,ROUND(AI77,0),0)</f>
        <v>122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3.99</v>
      </c>
      <c r="U766" s="276"/>
      <c r="V766" s="277"/>
      <c r="W766" s="276"/>
      <c r="X766" s="276"/>
      <c r="Y766" s="276" t="e">
        <f t="shared" si="21"/>
        <v>#DIV/0!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>
      <c r="A767" s="209" t="str">
        <f>RIGHT($C$83,3)&amp;"*"&amp;RIGHT($C$82,4)&amp;"*"&amp;AJ$55&amp;"*"&amp;"A"</f>
        <v>212*2019*7260*A</v>
      </c>
      <c r="B767" s="276">
        <f>ROUND(AJ59,0)</f>
        <v>0</v>
      </c>
      <c r="C767" s="278">
        <f>ROUND(AJ60,2)</f>
        <v>1.01</v>
      </c>
      <c r="D767" s="276">
        <f>ROUND(AJ61,0)</f>
        <v>177108</v>
      </c>
      <c r="E767" s="276">
        <f>ROUND(AJ62,0)</f>
        <v>29602</v>
      </c>
      <c r="F767" s="276">
        <f>ROUND(AJ63,0)</f>
        <v>0</v>
      </c>
      <c r="G767" s="276">
        <f>ROUND(AJ64,0)</f>
        <v>47776</v>
      </c>
      <c r="H767" s="276">
        <f>ROUND(AJ65,0)</f>
        <v>0</v>
      </c>
      <c r="I767" s="276">
        <f>ROUND(AJ66,0)</f>
        <v>-377</v>
      </c>
      <c r="J767" s="276">
        <f>ROUND(AJ67,0)</f>
        <v>0</v>
      </c>
      <c r="K767" s="276">
        <f>ROUND(AJ68,0)</f>
        <v>0</v>
      </c>
      <c r="L767" s="276">
        <f>ROUND(AJ69,0)</f>
        <v>760</v>
      </c>
      <c r="M767" s="276">
        <f>ROUND(AJ70,0)</f>
        <v>182</v>
      </c>
      <c r="N767" s="276">
        <f>ROUND(AJ75,0)</f>
        <v>160121</v>
      </c>
      <c r="O767" s="276">
        <f>ROUND(AJ73,0)</f>
        <v>0</v>
      </c>
      <c r="P767" s="276">
        <f>IF(AJ76&gt;0,ROUND(AJ76,0),0)</f>
        <v>4949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0.5</v>
      </c>
      <c r="U767" s="276"/>
      <c r="V767" s="277"/>
      <c r="W767" s="276"/>
      <c r="X767" s="276"/>
      <c r="Y767" s="276" t="e">
        <f t="shared" si="21"/>
        <v>#DIV/0!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>
      <c r="A768" s="209" t="str">
        <f>RIGHT($C$83,3)&amp;"*"&amp;RIGHT($C$82,4)&amp;"*"&amp;AK$55&amp;"*"&amp;"A"</f>
        <v>212*2019*7310*A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 t="e">
        <f t="shared" si="21"/>
        <v>#DIV/0!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>
      <c r="A769" s="209" t="str">
        <f>RIGHT($C$83,3)&amp;"*"&amp;RIGHT($C$82,4)&amp;"*"&amp;AL$55&amp;"*"&amp;"A"</f>
        <v>212*2019*7320*A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 t="e">
        <f t="shared" si="21"/>
        <v>#DIV/0!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>
      <c r="A770" s="209" t="str">
        <f>RIGHT($C$83,3)&amp;"*"&amp;RIGHT($C$82,4)&amp;"*"&amp;AM$55&amp;"*"&amp;"A"</f>
        <v>212*2019*7330*A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 t="e">
        <f t="shared" si="21"/>
        <v>#DIV/0!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>
      <c r="A771" s="209" t="str">
        <f>RIGHT($C$83,3)&amp;"*"&amp;RIGHT($C$82,4)&amp;"*"&amp;AN$55&amp;"*"&amp;"A"</f>
        <v>212*2019*7340*A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 t="e">
        <f t="shared" si="21"/>
        <v>#DIV/0!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>
      <c r="A772" s="209" t="str">
        <f>RIGHT($C$83,3)&amp;"*"&amp;RIGHT($C$82,4)&amp;"*"&amp;AO$55&amp;"*"&amp;"A"</f>
        <v>212*2019*7350*A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 t="e">
        <f t="shared" si="21"/>
        <v>#DIV/0!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>
      <c r="A773" s="209" t="str">
        <f>RIGHT($C$83,3)&amp;"*"&amp;RIGHT($C$82,4)&amp;"*"&amp;AP$55&amp;"*"&amp;"A"</f>
        <v>212*2019*7380*A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 t="e">
        <f t="shared" si="21"/>
        <v>#DIV/0!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>
      <c r="A774" s="209" t="str">
        <f>RIGHT($C$83,3)&amp;"*"&amp;RIGHT($C$82,4)&amp;"*"&amp;AQ$55&amp;"*"&amp;"A"</f>
        <v>212*2019*7390*A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 t="e">
        <f t="shared" si="21"/>
        <v>#DIV/0!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>
      <c r="A775" s="209" t="str">
        <f>RIGHT($C$83,3)&amp;"*"&amp;RIGHT($C$82,4)&amp;"*"&amp;AR$55&amp;"*"&amp;"A"</f>
        <v>212*2019*7400*A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 t="e">
        <f t="shared" si="21"/>
        <v>#DIV/0!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>
      <c r="A776" s="209" t="str">
        <f>RIGHT($C$83,3)&amp;"*"&amp;RIGHT($C$82,4)&amp;"*"&amp;AS$55&amp;"*"&amp;"A"</f>
        <v>212*2019*7410*A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 t="e">
        <f t="shared" si="21"/>
        <v>#DIV/0!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>
      <c r="A777" s="209" t="str">
        <f>RIGHT($C$83,3)&amp;"*"&amp;RIGHT($C$82,4)&amp;"*"&amp;AT$55&amp;"*"&amp;"A"</f>
        <v>212*2019*7420*A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 t="e">
        <f t="shared" si="21"/>
        <v>#DIV/0!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>
      <c r="A778" s="209" t="str">
        <f>RIGHT($C$83,3)&amp;"*"&amp;RIGHT($C$82,4)&amp;"*"&amp;AU$55&amp;"*"&amp;"A"</f>
        <v>212*2019*7430*A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 t="e">
        <f t="shared" si="21"/>
        <v>#DIV/0!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>
      <c r="A779" s="209" t="str">
        <f>RIGHT($C$83,3)&amp;"*"&amp;RIGHT($C$82,4)&amp;"*"&amp;AV$55&amp;"*"&amp;"A"</f>
        <v>212*2019*7490*A</v>
      </c>
      <c r="B779" s="276"/>
      <c r="C779" s="278">
        <f>ROUND(AV60,2)</f>
        <v>7.38</v>
      </c>
      <c r="D779" s="276">
        <f>ROUND(AV61,0)</f>
        <v>1014671</v>
      </c>
      <c r="E779" s="276">
        <f>ROUND(AV62,0)</f>
        <v>188060</v>
      </c>
      <c r="F779" s="276">
        <f>ROUND(AV63,0)</f>
        <v>315374</v>
      </c>
      <c r="G779" s="276">
        <f>ROUND(AV64,0)</f>
        <v>181272</v>
      </c>
      <c r="H779" s="276">
        <f>ROUND(AV65,0)</f>
        <v>4938</v>
      </c>
      <c r="I779" s="276">
        <f>ROUND(AV66,0)</f>
        <v>65601</v>
      </c>
      <c r="J779" s="276">
        <f>ROUND(AV67,0)</f>
        <v>122367</v>
      </c>
      <c r="K779" s="276">
        <f>ROUND(AV68,0)</f>
        <v>10028</v>
      </c>
      <c r="L779" s="276">
        <f>ROUND(AV69,0)</f>
        <v>3113</v>
      </c>
      <c r="M779" s="276">
        <f>ROUND(AV70,0)</f>
        <v>0</v>
      </c>
      <c r="N779" s="276">
        <f>ROUND(AV75,0)</f>
        <v>10758683</v>
      </c>
      <c r="O779" s="276">
        <f>ROUND(AV73,0)</f>
        <v>1661773</v>
      </c>
      <c r="P779" s="276">
        <f>IF(AV76&gt;0,ROUND(AV76,0),0)</f>
        <v>864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3.16</v>
      </c>
      <c r="U779" s="276"/>
      <c r="V779" s="277"/>
      <c r="W779" s="276"/>
      <c r="X779" s="276"/>
      <c r="Y779" s="276" t="e">
        <f t="shared" si="21"/>
        <v>#DIV/0!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>
      <c r="A780" s="209" t="str">
        <f>RIGHT($C$83,3)&amp;"*"&amp;RIGHT($C$82,4)&amp;"*"&amp;AW$55&amp;"*"&amp;"A"</f>
        <v>212*2019*8200*A</v>
      </c>
      <c r="B780" s="276"/>
      <c r="C780" s="278">
        <f>ROUND(AW60,2)</f>
        <v>1.0900000000000001</v>
      </c>
      <c r="D780" s="276">
        <f>ROUND(AW61,0)</f>
        <v>78428</v>
      </c>
      <c r="E780" s="276">
        <f>ROUND(AW62,0)</f>
        <v>21270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>
      <c r="A781" s="209" t="str">
        <f>RIGHT($C$83,3)&amp;"*"&amp;RIGHT($C$82,4)&amp;"*"&amp;AX$55&amp;"*"&amp;"A"</f>
        <v>212*2019*8310*A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>
      <c r="A782" s="209" t="str">
        <f>RIGHT($C$83,3)&amp;"*"&amp;RIGHT($C$82,4)&amp;"*"&amp;AY$55&amp;"*"&amp;"A"</f>
        <v>212*2019*8320*A</v>
      </c>
      <c r="B782" s="276">
        <f>ROUND(AY59,0)</f>
        <v>15545</v>
      </c>
      <c r="C782" s="278">
        <f>ROUND(AY60,2)</f>
        <v>8.65</v>
      </c>
      <c r="D782" s="276">
        <f>ROUND(AY61,0)</f>
        <v>390528</v>
      </c>
      <c r="E782" s="276">
        <f>ROUND(AY62,0)</f>
        <v>168194</v>
      </c>
      <c r="F782" s="276">
        <f>ROUND(AY63,0)</f>
        <v>0</v>
      </c>
      <c r="G782" s="276">
        <f>ROUND(AY64,0)</f>
        <v>220653</v>
      </c>
      <c r="H782" s="276">
        <f>ROUND(AY65,0)</f>
        <v>9176</v>
      </c>
      <c r="I782" s="276">
        <f>ROUND(AY66,0)</f>
        <v>19783</v>
      </c>
      <c r="J782" s="276">
        <f>ROUND(AY67,0)</f>
        <v>77005</v>
      </c>
      <c r="K782" s="276">
        <f>ROUND(AY68,0)</f>
        <v>0</v>
      </c>
      <c r="L782" s="276">
        <f>ROUND(AY69,0)</f>
        <v>8094</v>
      </c>
      <c r="M782" s="276">
        <f>ROUND(AY70,0)</f>
        <v>203466</v>
      </c>
      <c r="N782" s="276"/>
      <c r="O782" s="276"/>
      <c r="P782" s="276">
        <f>IF(AY76&gt;0,ROUND(AY76,0),0)</f>
        <v>2988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875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>
      <c r="A783" s="209" t="str">
        <f>RIGHT($C$83,3)&amp;"*"&amp;RIGHT($C$82,4)&amp;"*"&amp;AZ$55&amp;"*"&amp;"A"</f>
        <v>212*2019*8330*A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>
      <c r="A784" s="209" t="str">
        <f>RIGHT($C$83,3)&amp;"*"&amp;RIGHT($C$82,4)&amp;"*"&amp;BA$55&amp;"*"&amp;"A"</f>
        <v>212*2019*8350*A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>
      <c r="A785" s="209" t="str">
        <f>RIGHT($C$83,3)&amp;"*"&amp;RIGHT($C$82,4)&amp;"*"&amp;BB$55&amp;"*"&amp;"A"</f>
        <v>212*2019*8360*A</v>
      </c>
      <c r="B785" s="276"/>
      <c r="C785" s="278">
        <f>ROUND(BB60,2)</f>
        <v>2.59</v>
      </c>
      <c r="D785" s="276">
        <f>ROUND(BB61,0)</f>
        <v>300855</v>
      </c>
      <c r="E785" s="276">
        <f>ROUND(BB62,0)</f>
        <v>63853</v>
      </c>
      <c r="F785" s="276">
        <f>ROUND(BB63,0)</f>
        <v>0</v>
      </c>
      <c r="G785" s="276">
        <f>ROUND(BB64,0)</f>
        <v>173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>
      <c r="A786" s="209" t="str">
        <f>RIGHT($C$83,3)&amp;"*"&amp;RIGHT($C$82,4)&amp;"*"&amp;BC$55&amp;"*"&amp;"A"</f>
        <v>212*2019*8370*A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>
      <c r="A787" s="209" t="str">
        <f>RIGHT($C$83,3)&amp;"*"&amp;RIGHT($C$82,4)&amp;"*"&amp;BD$55&amp;"*"&amp;"A"</f>
        <v>212*2019*8420*A</v>
      </c>
      <c r="B787" s="276"/>
      <c r="C787" s="278">
        <f>ROUND(BD60,2)</f>
        <v>2.31</v>
      </c>
      <c r="D787" s="276">
        <f>ROUND(BD61,0)</f>
        <v>110996</v>
      </c>
      <c r="E787" s="276">
        <f>ROUND(BD62,0)</f>
        <v>45936</v>
      </c>
      <c r="F787" s="276">
        <f>ROUND(BD63,0)</f>
        <v>0</v>
      </c>
      <c r="G787" s="276">
        <f>ROUND(BD64,0)</f>
        <v>5474</v>
      </c>
      <c r="H787" s="276">
        <f>ROUND(BD65,0)</f>
        <v>1562</v>
      </c>
      <c r="I787" s="276">
        <f>ROUND(BD66,0)</f>
        <v>0</v>
      </c>
      <c r="J787" s="276">
        <f>ROUND(BD67,0)</f>
        <v>39374</v>
      </c>
      <c r="K787" s="276">
        <f>ROUND(BD68,0)</f>
        <v>17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1248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>
      <c r="A788" s="209" t="str">
        <f>RIGHT($C$83,3)&amp;"*"&amp;RIGHT($C$82,4)&amp;"*"&amp;BE$55&amp;"*"&amp;"A"</f>
        <v>212*2019*8430*A</v>
      </c>
      <c r="B788" s="276">
        <f>ROUND(BE59,0)</f>
        <v>122909</v>
      </c>
      <c r="C788" s="278">
        <f>ROUND(BE60,2)</f>
        <v>5.77</v>
      </c>
      <c r="D788" s="276">
        <f>ROUND(BE61,0)</f>
        <v>497481</v>
      </c>
      <c r="E788" s="276">
        <f>ROUND(BE62,0)</f>
        <v>132994</v>
      </c>
      <c r="F788" s="276">
        <f>ROUND(BE63,0)</f>
        <v>0</v>
      </c>
      <c r="G788" s="276">
        <f>ROUND(BE64,0)</f>
        <v>17535</v>
      </c>
      <c r="H788" s="276">
        <f>ROUND(BE65,0)</f>
        <v>11277</v>
      </c>
      <c r="I788" s="276">
        <f>ROUND(BE66,0)</f>
        <v>497576</v>
      </c>
      <c r="J788" s="276">
        <f>ROUND(BE67,0)</f>
        <v>248984</v>
      </c>
      <c r="K788" s="276">
        <f>ROUND(BE68,0)</f>
        <v>23</v>
      </c>
      <c r="L788" s="276">
        <f>ROUND(BE69,0)</f>
        <v>3216</v>
      </c>
      <c r="M788" s="276">
        <f>ROUND(BE70,0)</f>
        <v>0</v>
      </c>
      <c r="N788" s="276"/>
      <c r="O788" s="276"/>
      <c r="P788" s="276">
        <f>IF(BE76&gt;0,ROUND(BE76,0),0)</f>
        <v>7866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>
      <c r="A789" s="209" t="str">
        <f>RIGHT($C$83,3)&amp;"*"&amp;RIGHT($C$82,4)&amp;"*"&amp;BF$55&amp;"*"&amp;"A"</f>
        <v>212*2019*8460*A</v>
      </c>
      <c r="B789" s="276"/>
      <c r="C789" s="278">
        <f>ROUND(BF60,2)</f>
        <v>0</v>
      </c>
      <c r="D789" s="276">
        <f>ROUND(BF61,0)</f>
        <v>0</v>
      </c>
      <c r="E789" s="276">
        <f>ROUND(BF62,0)</f>
        <v>0</v>
      </c>
      <c r="F789" s="276">
        <f>ROUND(BF63,0)</f>
        <v>0</v>
      </c>
      <c r="G789" s="276">
        <f>ROUND(BF64,0)</f>
        <v>0</v>
      </c>
      <c r="H789" s="276">
        <f>ROUND(BF65,0)</f>
        <v>0</v>
      </c>
      <c r="I789" s="276">
        <f>ROUND(BF66,0)</f>
        <v>0</v>
      </c>
      <c r="J789" s="276">
        <f>ROUND(BF67,0)</f>
        <v>0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>
      <c r="A790" s="209" t="str">
        <f>RIGHT($C$83,3)&amp;"*"&amp;RIGHT($C$82,4)&amp;"*"&amp;BG$55&amp;"*"&amp;"A"</f>
        <v>212*2019*8470*A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>
      <c r="A791" s="209" t="str">
        <f>RIGHT($C$83,3)&amp;"*"&amp;RIGHT($C$82,4)&amp;"*"&amp;BH$55&amp;"*"&amp;"A"</f>
        <v>212*2019*8480*A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>
      <c r="A792" s="209" t="str">
        <f>RIGHT($C$83,3)&amp;"*"&amp;RIGHT($C$82,4)&amp;"*"&amp;BI$55&amp;"*"&amp;"A"</f>
        <v>212*2019*8490*A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>
      <c r="A793" s="209" t="str">
        <f>RIGHT($C$83,3)&amp;"*"&amp;RIGHT($C$82,4)&amp;"*"&amp;BJ$55&amp;"*"&amp;"A"</f>
        <v>212*2019*8510*A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>
      <c r="A794" s="209" t="str">
        <f>RIGHT($C$83,3)&amp;"*"&amp;RIGHT($C$82,4)&amp;"*"&amp;BK$55&amp;"*"&amp;"A"</f>
        <v>212*2019*8530*A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>
      <c r="A795" s="209" t="str">
        <f>RIGHT($C$83,3)&amp;"*"&amp;RIGHT($C$82,4)&amp;"*"&amp;BL$55&amp;"*"&amp;"A"</f>
        <v>212*2019*8560*A</v>
      </c>
      <c r="B795" s="276"/>
      <c r="C795" s="278">
        <f>ROUND(BL60,2)</f>
        <v>18.14</v>
      </c>
      <c r="D795" s="276">
        <f>ROUND(BL61,0)</f>
        <v>956436</v>
      </c>
      <c r="E795" s="276">
        <f>ROUND(BL62,0)</f>
        <v>361010</v>
      </c>
      <c r="F795" s="276">
        <f>ROUND(BL63,0)</f>
        <v>0</v>
      </c>
      <c r="G795" s="276">
        <f>ROUND(BL64,0)</f>
        <v>0</v>
      </c>
      <c r="H795" s="276">
        <f>ROUND(BL65,0)</f>
        <v>360</v>
      </c>
      <c r="I795" s="276">
        <f>ROUND(BL66,0)</f>
        <v>1157</v>
      </c>
      <c r="J795" s="276">
        <f>ROUND(BL67,0)</f>
        <v>0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>
      <c r="A796" s="209" t="str">
        <f>RIGHT($C$83,3)&amp;"*"&amp;RIGHT($C$82,4)&amp;"*"&amp;BM$55&amp;"*"&amp;"A"</f>
        <v>212*2019*8590*A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>
      <c r="A797" s="209" t="str">
        <f>RIGHT($C$83,3)&amp;"*"&amp;RIGHT($C$82,4)&amp;"*"&amp;BN$55&amp;"*"&amp;"A"</f>
        <v>212*2019*8610*A</v>
      </c>
      <c r="B797" s="276"/>
      <c r="C797" s="278">
        <f>ROUND(BN60,2)</f>
        <v>3.69</v>
      </c>
      <c r="D797" s="276">
        <f>ROUND(BN61,0)</f>
        <v>511434</v>
      </c>
      <c r="E797" s="276">
        <f>ROUND(BN62,0)</f>
        <v>73568</v>
      </c>
      <c r="F797" s="276">
        <f>ROUND(BN63,0)</f>
        <v>1608627</v>
      </c>
      <c r="G797" s="276">
        <f>ROUND(BN64,0)</f>
        <v>28171</v>
      </c>
      <c r="H797" s="276">
        <f>ROUND(BN65,0)</f>
        <v>50688</v>
      </c>
      <c r="I797" s="276">
        <f>ROUND(BN66,0)</f>
        <v>83366</v>
      </c>
      <c r="J797" s="276">
        <f>ROUND(BN67,0)</f>
        <v>441459</v>
      </c>
      <c r="K797" s="276">
        <f>ROUND(BN68,0)</f>
        <v>17015</v>
      </c>
      <c r="L797" s="276">
        <f>ROUND(BN69,0)</f>
        <v>37852</v>
      </c>
      <c r="M797" s="276">
        <f>ROUND(BN70,0)</f>
        <v>0</v>
      </c>
      <c r="N797" s="276"/>
      <c r="O797" s="276"/>
      <c r="P797" s="276">
        <f>IF(BN76&gt;0,ROUND(BN76,0),0)</f>
        <v>10264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31538</v>
      </c>
      <c r="T797" s="278">
        <f>IF(BN80&gt;0,ROUND(BN80,2),0)</f>
        <v>0.01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>
      <c r="A798" s="209" t="str">
        <f>RIGHT($C$83,3)&amp;"*"&amp;RIGHT($C$82,4)&amp;"*"&amp;BO$55&amp;"*"&amp;"A"</f>
        <v>212*2019*8620*A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>
      <c r="A799" s="209" t="str">
        <f>RIGHT($C$83,3)&amp;"*"&amp;RIGHT($C$82,4)&amp;"*"&amp;BP$55&amp;"*"&amp;"A"</f>
        <v>212*2019*8630*A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>
      <c r="A800" s="209" t="str">
        <f>RIGHT($C$83,3)&amp;"*"&amp;RIGHT($C$82,4)&amp;"*"&amp;BQ$55&amp;"*"&amp;"A"</f>
        <v>212*2019*8640*A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>
      <c r="A801" s="209" t="str">
        <f>RIGHT($C$83,3)&amp;"*"&amp;RIGHT($C$82,4)&amp;"*"&amp;BR$55&amp;"*"&amp;"A"</f>
        <v>212*2019*8650*A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>
      <c r="A802" s="209" t="str">
        <f>RIGHT($C$83,3)&amp;"*"&amp;RIGHT($C$82,4)&amp;"*"&amp;BS$55&amp;"*"&amp;"A"</f>
        <v>212*2019*8660*A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>
      <c r="A803" s="209" t="str">
        <f>RIGHT($C$83,3)&amp;"*"&amp;RIGHT($C$82,4)&amp;"*"&amp;BT$55&amp;"*"&amp;"A"</f>
        <v>212*2019*8670*A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>
      <c r="A804" s="209" t="str">
        <f>RIGHT($C$83,3)&amp;"*"&amp;RIGHT($C$82,4)&amp;"*"&amp;BU$55&amp;"*"&amp;"A"</f>
        <v>212*2019*8680*A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>
      <c r="A805" s="209" t="str">
        <f>RIGHT($C$83,3)&amp;"*"&amp;RIGHT($C$82,4)&amp;"*"&amp;BV$55&amp;"*"&amp;"A"</f>
        <v>212*2019*8690*A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>
      <c r="A806" s="209" t="str">
        <f>RIGHT($C$83,3)&amp;"*"&amp;RIGHT($C$82,4)&amp;"*"&amp;BW$55&amp;"*"&amp;"A"</f>
        <v>212*2019*8700*A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>
      <c r="A807" s="209" t="str">
        <f>RIGHT($C$83,3)&amp;"*"&amp;RIGHT($C$82,4)&amp;"*"&amp;BX$55&amp;"*"&amp;"A"</f>
        <v>212*2019*8710*A</v>
      </c>
      <c r="B807" s="276"/>
      <c r="C807" s="278">
        <f>ROUND(BX60,2)</f>
        <v>0.79</v>
      </c>
      <c r="D807" s="276">
        <f>ROUND(BX61,0)</f>
        <v>97709</v>
      </c>
      <c r="E807" s="276">
        <f>ROUND(BX62,0)</f>
        <v>20272</v>
      </c>
      <c r="F807" s="276">
        <f>ROUND(BX63,0)</f>
        <v>0</v>
      </c>
      <c r="G807" s="276">
        <f>ROUND(BX64,0)</f>
        <v>49</v>
      </c>
      <c r="H807" s="276">
        <f>ROUND(BX65,0)</f>
        <v>0</v>
      </c>
      <c r="I807" s="276">
        <f>ROUND(BX66,0)</f>
        <v>20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>
      <c r="A808" s="209" t="str">
        <f>RIGHT($C$83,3)&amp;"*"&amp;RIGHT($C$82,4)&amp;"*"&amp;BY$55&amp;"*"&amp;"A"</f>
        <v>212*2019*8720*A</v>
      </c>
      <c r="B808" s="276"/>
      <c r="C808" s="278">
        <f>ROUND(BY60,2)</f>
        <v>0.99</v>
      </c>
      <c r="D808" s="276">
        <f>ROUND(BY61,0)</f>
        <v>154143</v>
      </c>
      <c r="E808" s="276">
        <f>ROUND(BY62,0)</f>
        <v>28510</v>
      </c>
      <c r="F808" s="276">
        <f>ROUND(BY63,0)</f>
        <v>1700</v>
      </c>
      <c r="G808" s="276">
        <f>ROUND(BY64,0)</f>
        <v>2545</v>
      </c>
      <c r="H808" s="276">
        <f>ROUND(BY65,0)</f>
        <v>360</v>
      </c>
      <c r="I808" s="276">
        <f>ROUND(BY66,0)</f>
        <v>13750</v>
      </c>
      <c r="J808" s="276">
        <f>ROUND(BY67,0)</f>
        <v>1804</v>
      </c>
      <c r="K808" s="276">
        <f>ROUND(BY68,0)</f>
        <v>0</v>
      </c>
      <c r="L808" s="276">
        <f>ROUND(BY69,0)</f>
        <v>49698</v>
      </c>
      <c r="M808" s="276">
        <f>ROUND(BY70,0)</f>
        <v>0</v>
      </c>
      <c r="N808" s="276"/>
      <c r="O808" s="276"/>
      <c r="P808" s="276">
        <f>IF(BY76&gt;0,ROUND(BY76,0),0)</f>
        <v>0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>
      <c r="A809" s="209" t="str">
        <f>RIGHT($C$83,3)&amp;"*"&amp;RIGHT($C$82,4)&amp;"*"&amp;BZ$55&amp;"*"&amp;"A"</f>
        <v>212*2019*8730*A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>
      <c r="A810" s="209" t="str">
        <f>RIGHT($C$83,3)&amp;"*"&amp;RIGHT($C$82,4)&amp;"*"&amp;CA$55&amp;"*"&amp;"A"</f>
        <v>212*2019*8740*A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>
      <c r="A811" s="209" t="str">
        <f>RIGHT($C$83,3)&amp;"*"&amp;RIGHT($C$82,4)&amp;"*"&amp;CB$55&amp;"*"&amp;"A"</f>
        <v>212*2019*8770*A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>
      <c r="A812" s="209" t="str">
        <f>RIGHT($C$83,3)&amp;"*"&amp;RIGHT($C$82,4)&amp;"*"&amp;CC$55&amp;"*"&amp;"A"</f>
        <v>212*2019*8790*A</v>
      </c>
      <c r="B812" s="276"/>
      <c r="C812" s="278">
        <f>ROUND(CC60,2)</f>
        <v>89.78</v>
      </c>
      <c r="D812" s="276">
        <f>ROUND(CC61,0)</f>
        <v>8585444</v>
      </c>
      <c r="E812" s="276">
        <f>ROUND(CC62,0)</f>
        <v>1968166</v>
      </c>
      <c r="F812" s="276">
        <f>ROUND(CC63,0)</f>
        <v>243721</v>
      </c>
      <c r="G812" s="276">
        <f>ROUND(CC64,0)</f>
        <v>142673</v>
      </c>
      <c r="H812" s="276">
        <f>ROUND(CC65,0)</f>
        <v>8191</v>
      </c>
      <c r="I812" s="276">
        <f>ROUND(CC66,0)</f>
        <v>3050700</v>
      </c>
      <c r="J812" s="276">
        <f>ROUND(CC67,0)</f>
        <v>1094614</v>
      </c>
      <c r="K812" s="276">
        <f>ROUND(CC68,0)</f>
        <v>122606</v>
      </c>
      <c r="L812" s="276">
        <f>ROUND(CC69,0)</f>
        <v>914838</v>
      </c>
      <c r="M812" s="276">
        <f>ROUND(CC70,0)</f>
        <v>173</v>
      </c>
      <c r="N812" s="276"/>
      <c r="O812" s="276"/>
      <c r="P812" s="276">
        <f>IF(CC76&gt;0,ROUND(CC76,0),0)</f>
        <v>1602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12073</v>
      </c>
      <c r="T812" s="278">
        <f>IF(CC80&gt;0,ROUND(CC80,2),0)</f>
        <v>1.45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>
      <c r="A813" s="209" t="str">
        <f>RIGHT($C$83,3)&amp;"*"&amp;RIGHT($C$82,4)&amp;"*"&amp;"9000"&amp;"*"&amp;"A"</f>
        <v>212*2019*9000*A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4731009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>
      <c r="B815" s="280" t="s">
        <v>1004</v>
      </c>
      <c r="C815" s="281">
        <f t="shared" ref="C815:K815" si="22">SUM(C734:C813)</f>
        <v>331.55</v>
      </c>
      <c r="D815" s="277">
        <f t="shared" si="22"/>
        <v>30797316</v>
      </c>
      <c r="E815" s="277">
        <f t="shared" si="22"/>
        <v>7049748</v>
      </c>
      <c r="F815" s="277">
        <f t="shared" si="22"/>
        <v>2397359</v>
      </c>
      <c r="G815" s="277">
        <f t="shared" si="22"/>
        <v>5065236</v>
      </c>
      <c r="H815" s="277">
        <f t="shared" si="22"/>
        <v>589626</v>
      </c>
      <c r="I815" s="277">
        <f t="shared" si="22"/>
        <v>4546891</v>
      </c>
      <c r="J815" s="277">
        <f t="shared" si="22"/>
        <v>6213200</v>
      </c>
      <c r="K815" s="277">
        <f t="shared" si="22"/>
        <v>187608</v>
      </c>
      <c r="L815" s="277">
        <f>SUM(L734:L813)+SUM(U734:U813)</f>
        <v>5822749</v>
      </c>
      <c r="M815" s="277">
        <f>SUM(M734:M813)+SUM(V734:V813)</f>
        <v>206233</v>
      </c>
      <c r="N815" s="277">
        <f t="shared" ref="N815:Y815" si="23">SUM(N734:N813)</f>
        <v>313602872</v>
      </c>
      <c r="O815" s="277">
        <f t="shared" si="23"/>
        <v>48706043</v>
      </c>
      <c r="P815" s="277">
        <f t="shared" si="23"/>
        <v>122909</v>
      </c>
      <c r="Q815" s="277">
        <f t="shared" si="23"/>
        <v>15545</v>
      </c>
      <c r="R815" s="277">
        <f t="shared" si="23"/>
        <v>0</v>
      </c>
      <c r="S815" s="277" t="e">
        <f t="shared" si="23"/>
        <v>#REF!</v>
      </c>
      <c r="T815" s="281">
        <f t="shared" si="23"/>
        <v>75.23</v>
      </c>
      <c r="U815" s="277">
        <f t="shared" si="23"/>
        <v>4731009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 t="e">
        <f t="shared" si="23"/>
        <v>#DIV/0!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>
      <c r="B816" s="277" t="s">
        <v>1005</v>
      </c>
      <c r="C816" s="281">
        <f>CE60</f>
        <v>331.52997255732464</v>
      </c>
      <c r="D816" s="277">
        <f>CE61</f>
        <v>30797315.09</v>
      </c>
      <c r="E816" s="277">
        <f>CE62</f>
        <v>7049748</v>
      </c>
      <c r="F816" s="277">
        <f>CE63</f>
        <v>2397359.4200000004</v>
      </c>
      <c r="G816" s="277">
        <f>CE64</f>
        <v>5065236.5600000015</v>
      </c>
      <c r="H816" s="280">
        <f>CE65</f>
        <v>589625.39999999991</v>
      </c>
      <c r="I816" s="280">
        <f>CE66</f>
        <v>4546892.6899999995</v>
      </c>
      <c r="J816" s="280">
        <f>CE67</f>
        <v>6213200</v>
      </c>
      <c r="K816" s="280">
        <f>CE68</f>
        <v>187605.66999999998</v>
      </c>
      <c r="L816" s="280">
        <f>CE69</f>
        <v>5822747.0200000005</v>
      </c>
      <c r="M816" s="280">
        <f>CE70</f>
        <v>206232.74999999994</v>
      </c>
      <c r="N816" s="277">
        <f>CE75</f>
        <v>313602870.44999999</v>
      </c>
      <c r="O816" s="277">
        <f>CE73</f>
        <v>48713281.390000001</v>
      </c>
      <c r="P816" s="277">
        <f>CE76</f>
        <v>122909</v>
      </c>
      <c r="Q816" s="277">
        <f>CE77</f>
        <v>15545</v>
      </c>
      <c r="R816" s="277">
        <f>CE78</f>
        <v>0</v>
      </c>
      <c r="S816" s="277">
        <f>CE79</f>
        <v>238811</v>
      </c>
      <c r="T816" s="281">
        <f>CE80</f>
        <v>75.23058218147527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28170481.810000006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>
      <c r="B817" s="180" t="s">
        <v>471</v>
      </c>
      <c r="C817" s="199" t="s">
        <v>1007</v>
      </c>
      <c r="D817" s="180">
        <f>C378</f>
        <v>31523853.43</v>
      </c>
      <c r="E817" s="180">
        <f>C379</f>
        <v>7221619.3399999999</v>
      </c>
      <c r="F817" s="180">
        <f>C380</f>
        <v>2397359.4200000004</v>
      </c>
      <c r="G817" s="240">
        <f>C381</f>
        <v>5103414.6999999993</v>
      </c>
      <c r="H817" s="240">
        <f>C382</f>
        <v>589625.39999999991</v>
      </c>
      <c r="I817" s="240">
        <f>C383</f>
        <v>8372163.8100000005</v>
      </c>
      <c r="J817" s="240">
        <f>C384</f>
        <v>6335485.3899999997</v>
      </c>
      <c r="K817" s="240">
        <f>C385</f>
        <v>187605.66999999998</v>
      </c>
      <c r="L817" s="240">
        <f>C386+C387+C388+C389</f>
        <v>5870225.120000001</v>
      </c>
      <c r="M817" s="240">
        <f>C370</f>
        <v>206232.74999999994</v>
      </c>
      <c r="N817" s="180">
        <f>D361</f>
        <v>317473094.39999998</v>
      </c>
      <c r="O817" s="180">
        <f>C359</f>
        <v>48713281.390000001</v>
      </c>
    </row>
  </sheetData>
  <mergeCells count="1">
    <mergeCell ref="B220:C220"/>
  </mergeCells>
  <hyperlinks>
    <hyperlink ref="F16" r:id="rId1" xr:uid="{0A6C2E2E-C42E-4009-9032-CE14F34D27DA}"/>
    <hyperlink ref="C17" r:id="rId2" xr:uid="{F68D2C60-EEC3-4B0E-942F-DE9663D20BE5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Q34" transitionEvaluation="1" transitionEntry="1" codeName="Sheet10">
    <pageSetUpPr autoPageBreaks="0" fitToPage="1"/>
  </sheetPr>
  <dimension ref="A1:CF817"/>
  <sheetViews>
    <sheetView showGridLines="0" topLeftCell="BQ34" zoomScale="75" workbookViewId="0">
      <selection activeCell="BY86" sqref="BY86"/>
    </sheetView>
  </sheetViews>
  <sheetFormatPr defaultColWidth="11.75" defaultRowHeight="12.65" customHeight="1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>
      <c r="A1" s="233" t="s">
        <v>1232</v>
      </c>
      <c r="B1" s="234"/>
      <c r="C1" s="234"/>
      <c r="D1" s="234"/>
      <c r="E1" s="234"/>
      <c r="F1" s="234"/>
    </row>
    <row r="2" spans="1:6" ht="12.75" customHeight="1">
      <c r="A2" s="234" t="s">
        <v>1233</v>
      </c>
      <c r="B2" s="234"/>
      <c r="C2" s="235"/>
      <c r="D2" s="234"/>
      <c r="E2" s="234"/>
      <c r="F2" s="234"/>
    </row>
    <row r="3" spans="1:6" ht="12.75" customHeight="1">
      <c r="A3" s="199"/>
      <c r="C3" s="236"/>
    </row>
    <row r="4" spans="1:6" ht="12.75" customHeight="1">
      <c r="C4" s="236"/>
    </row>
    <row r="5" spans="1:6" ht="12.75" customHeight="1">
      <c r="A5" s="199" t="s">
        <v>1258</v>
      </c>
      <c r="C5" s="236"/>
    </row>
    <row r="6" spans="1:6" ht="12.75" customHeight="1">
      <c r="A6" s="199" t="s">
        <v>0</v>
      </c>
      <c r="C6" s="236"/>
    </row>
    <row r="7" spans="1:6" ht="12.75" customHeight="1">
      <c r="A7" s="199" t="s">
        <v>1</v>
      </c>
      <c r="C7" s="236"/>
    </row>
    <row r="8" spans="1:6" ht="12.75" customHeight="1">
      <c r="C8" s="236"/>
    </row>
    <row r="9" spans="1:6" ht="12.75" customHeight="1">
      <c r="C9" s="236"/>
    </row>
    <row r="10" spans="1:6" ht="12.75" customHeight="1">
      <c r="A10" s="198" t="s">
        <v>1228</v>
      </c>
      <c r="C10" s="236"/>
    </row>
    <row r="11" spans="1:6" ht="12.75" customHeight="1">
      <c r="A11" s="198" t="s">
        <v>1231</v>
      </c>
      <c r="C11" s="236"/>
    </row>
    <row r="12" spans="1:6" ht="12.75" customHeight="1">
      <c r="C12" s="236"/>
    </row>
    <row r="13" spans="1:6" ht="12.75" customHeight="1">
      <c r="C13" s="236"/>
    </row>
    <row r="14" spans="1:6" ht="12.75" customHeight="1">
      <c r="A14" s="199" t="s">
        <v>2</v>
      </c>
      <c r="C14" s="236"/>
    </row>
    <row r="15" spans="1:6" ht="12.75" customHeight="1">
      <c r="A15" s="199"/>
      <c r="C15" s="236"/>
    </row>
    <row r="16" spans="1:6" ht="12.75" customHeight="1">
      <c r="A16" s="180" t="s">
        <v>1260</v>
      </c>
      <c r="C16" s="236"/>
      <c r="F16" s="283" t="s">
        <v>1259</v>
      </c>
    </row>
    <row r="17" spans="1:6" ht="12.75" customHeight="1">
      <c r="A17" s="180" t="s">
        <v>1230</v>
      </c>
      <c r="C17" s="283" t="s">
        <v>1259</v>
      </c>
    </row>
    <row r="18" spans="1:6" ht="12.75" customHeight="1">
      <c r="A18" s="228"/>
      <c r="C18" s="236"/>
    </row>
    <row r="19" spans="1:6" ht="12.75" customHeight="1">
      <c r="C19" s="236"/>
    </row>
    <row r="20" spans="1:6" ht="12.75" customHeight="1">
      <c r="A20" s="273" t="s">
        <v>1234</v>
      </c>
      <c r="B20" s="273"/>
      <c r="C20" s="284"/>
      <c r="D20" s="273"/>
      <c r="E20" s="273"/>
      <c r="F20" s="273"/>
    </row>
    <row r="21" spans="1:6" ht="22.5" customHeight="1">
      <c r="A21" s="199"/>
      <c r="C21" s="236"/>
    </row>
    <row r="22" spans="1:6" ht="12.65" customHeight="1">
      <c r="A22" s="237" t="s">
        <v>1254</v>
      </c>
      <c r="B22" s="238"/>
      <c r="C22" s="239"/>
      <c r="D22" s="237"/>
      <c r="E22" s="237"/>
    </row>
    <row r="23" spans="1:6" ht="12.65" customHeight="1">
      <c r="B23" s="199"/>
      <c r="C23" s="236"/>
    </row>
    <row r="24" spans="1:6" ht="12.65" customHeight="1">
      <c r="A24" s="240" t="s">
        <v>3</v>
      </c>
      <c r="C24" s="236"/>
    </row>
    <row r="25" spans="1:6" ht="12.65" customHeight="1">
      <c r="A25" s="198" t="s">
        <v>1235</v>
      </c>
      <c r="C25" s="236"/>
    </row>
    <row r="26" spans="1:6" ht="12.65" customHeight="1">
      <c r="A26" s="199" t="s">
        <v>4</v>
      </c>
      <c r="C26" s="236"/>
    </row>
    <row r="27" spans="1:6" ht="12.65" customHeight="1">
      <c r="A27" s="198" t="s">
        <v>1236</v>
      </c>
      <c r="C27" s="236"/>
    </row>
    <row r="28" spans="1:6" ht="12.65" customHeight="1">
      <c r="A28" s="199" t="s">
        <v>5</v>
      </c>
      <c r="C28" s="236"/>
    </row>
    <row r="29" spans="1:6" ht="12.65" customHeight="1">
      <c r="A29" s="198"/>
      <c r="C29" s="236"/>
    </row>
    <row r="30" spans="1:6" ht="12.65" customHeight="1">
      <c r="A30" s="180" t="s">
        <v>6</v>
      </c>
      <c r="C30" s="236"/>
    </row>
    <row r="31" spans="1:6" ht="12.65" customHeight="1">
      <c r="A31" s="199" t="s">
        <v>7</v>
      </c>
      <c r="C31" s="236"/>
    </row>
    <row r="32" spans="1:6" ht="12.65" customHeight="1">
      <c r="A32" s="199" t="s">
        <v>8</v>
      </c>
      <c r="C32" s="236"/>
    </row>
    <row r="33" spans="1:83" ht="12.65" customHeight="1">
      <c r="A33" s="198" t="s">
        <v>1237</v>
      </c>
      <c r="C33" s="236"/>
    </row>
    <row r="34" spans="1:83" ht="12.65" customHeight="1">
      <c r="A34" s="199" t="s">
        <v>9</v>
      </c>
      <c r="C34" s="236"/>
    </row>
    <row r="35" spans="1:83" ht="12.65" customHeight="1">
      <c r="A35" s="199"/>
      <c r="C35" s="236"/>
    </row>
    <row r="36" spans="1:83" ht="12.65" customHeight="1">
      <c r="A36" s="198" t="s">
        <v>1238</v>
      </c>
      <c r="C36" s="236"/>
    </row>
    <row r="37" spans="1:83" ht="12.65" customHeight="1">
      <c r="A37" s="199" t="s">
        <v>1229</v>
      </c>
      <c r="C37" s="236"/>
    </row>
    <row r="38" spans="1:83" ht="12" customHeight="1">
      <c r="A38" s="198"/>
      <c r="C38" s="236"/>
    </row>
    <row r="39" spans="1:83" ht="12.65" customHeight="1">
      <c r="A39" s="199"/>
      <c r="C39" s="236"/>
    </row>
    <row r="40" spans="1:83" ht="12" customHeight="1">
      <c r="A40" s="199"/>
      <c r="C40" s="236"/>
    </row>
    <row r="41" spans="1:83" ht="12" customHeight="1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>
      <c r="A43" s="199"/>
      <c r="C43" s="236"/>
      <c r="F43" s="181"/>
    </row>
    <row r="44" spans="1:83" ht="12" customHeight="1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>
      <c r="A47" s="175" t="s">
        <v>204</v>
      </c>
      <c r="B47" s="183"/>
      <c r="C47" s="184">
        <v>0</v>
      </c>
      <c r="D47" s="184">
        <v>423924.67</v>
      </c>
      <c r="E47" s="184">
        <v>246.66</v>
      </c>
      <c r="F47" s="184">
        <v>133.68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371859.64999999997</v>
      </c>
      <c r="P47" s="184">
        <v>272490.64</v>
      </c>
      <c r="Q47" s="184">
        <v>0</v>
      </c>
      <c r="R47" s="184">
        <v>99124.38</v>
      </c>
      <c r="S47" s="184">
        <v>30193.91</v>
      </c>
      <c r="T47" s="184">
        <v>0</v>
      </c>
      <c r="U47" s="184">
        <v>352260.63000000006</v>
      </c>
      <c r="V47" s="184">
        <v>0</v>
      </c>
      <c r="W47" s="184">
        <v>66782.16</v>
      </c>
      <c r="X47" s="184">
        <v>113902.90999999999</v>
      </c>
      <c r="Y47" s="184">
        <v>391253.95</v>
      </c>
      <c r="Z47" s="184">
        <v>12251.180000000002</v>
      </c>
      <c r="AA47" s="184">
        <v>0</v>
      </c>
      <c r="AB47" s="184">
        <v>141860.76</v>
      </c>
      <c r="AC47" s="184">
        <v>103426.4</v>
      </c>
      <c r="AD47" s="184">
        <v>0</v>
      </c>
      <c r="AE47" s="184">
        <v>10258</v>
      </c>
      <c r="AF47" s="184">
        <v>0</v>
      </c>
      <c r="AG47" s="184">
        <v>818777.99999999988</v>
      </c>
      <c r="AH47" s="184">
        <v>0</v>
      </c>
      <c r="AI47" s="184">
        <v>63137.4</v>
      </c>
      <c r="AJ47" s="184">
        <v>159928.85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60928.08</v>
      </c>
      <c r="AW47" s="184">
        <v>17199.27</v>
      </c>
      <c r="AX47" s="184">
        <v>0</v>
      </c>
      <c r="AY47" s="184">
        <v>96451.959999999977</v>
      </c>
      <c r="AZ47" s="184">
        <v>0</v>
      </c>
      <c r="BA47" s="184">
        <v>0</v>
      </c>
      <c r="BB47" s="184">
        <v>36977.64</v>
      </c>
      <c r="BC47" s="184">
        <v>0</v>
      </c>
      <c r="BD47" s="184">
        <v>37483.06</v>
      </c>
      <c r="BE47" s="184">
        <v>77678.989999999991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330205.67000000004</v>
      </c>
      <c r="BM47" s="184">
        <v>0</v>
      </c>
      <c r="BN47" s="184">
        <v>31352.73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17856.88</v>
      </c>
      <c r="BY47" s="184">
        <v>5239.2299999999996</v>
      </c>
      <c r="BZ47" s="184">
        <v>0</v>
      </c>
      <c r="CA47" s="184">
        <v>0</v>
      </c>
      <c r="CB47" s="184">
        <v>0</v>
      </c>
      <c r="CC47" s="184">
        <v>716529.32</v>
      </c>
      <c r="CD47" s="195"/>
      <c r="CE47" s="195">
        <f>SUM(C47:CC47)</f>
        <v>4859716.66</v>
      </c>
    </row>
    <row r="48" spans="1:83" ht="12.65" customHeight="1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>
      <c r="A51" s="171" t="s">
        <v>207</v>
      </c>
      <c r="B51" s="184"/>
      <c r="C51" s="184">
        <v>0</v>
      </c>
      <c r="D51" s="184">
        <v>100396.05</v>
      </c>
      <c r="E51" s="184">
        <v>35909.060000000005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108329.36</v>
      </c>
      <c r="P51" s="184">
        <v>638439.92000000004</v>
      </c>
      <c r="Q51" s="184">
        <v>0</v>
      </c>
      <c r="R51" s="184">
        <v>187598.04</v>
      </c>
      <c r="S51" s="184">
        <v>68808</v>
      </c>
      <c r="T51" s="184">
        <v>0</v>
      </c>
      <c r="U51" s="184">
        <v>57317.42</v>
      </c>
      <c r="V51" s="184">
        <v>0</v>
      </c>
      <c r="W51" s="184">
        <v>15413.58</v>
      </c>
      <c r="X51" s="184">
        <v>8639.69</v>
      </c>
      <c r="Y51" s="184">
        <v>291477.17</v>
      </c>
      <c r="Z51" s="184">
        <v>0</v>
      </c>
      <c r="AA51" s="184">
        <v>0</v>
      </c>
      <c r="AB51" s="184">
        <v>27257.94</v>
      </c>
      <c r="AC51" s="184">
        <v>11429.260000000002</v>
      </c>
      <c r="AD51" s="184">
        <v>0</v>
      </c>
      <c r="AE51" s="184">
        <v>55693.39</v>
      </c>
      <c r="AF51" s="184">
        <v>0</v>
      </c>
      <c r="AG51" s="184">
        <v>381170.62</v>
      </c>
      <c r="AH51" s="184">
        <v>0</v>
      </c>
      <c r="AI51" s="184">
        <v>30759.14</v>
      </c>
      <c r="AJ51" s="184">
        <v>112336.05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43528.39</v>
      </c>
      <c r="AW51" s="184">
        <v>0</v>
      </c>
      <c r="AX51" s="184">
        <v>0</v>
      </c>
      <c r="AY51" s="184">
        <v>9373.0499999999993</v>
      </c>
      <c r="AZ51" s="184">
        <v>0</v>
      </c>
      <c r="BA51" s="184">
        <v>0</v>
      </c>
      <c r="BB51" s="184">
        <v>0</v>
      </c>
      <c r="BC51" s="184">
        <v>0</v>
      </c>
      <c r="BD51" s="184">
        <v>0</v>
      </c>
      <c r="BE51" s="184">
        <v>543.09999999999991</v>
      </c>
      <c r="BF51" s="184">
        <v>0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73459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0</v>
      </c>
      <c r="BZ51" s="184">
        <v>0</v>
      </c>
      <c r="CA51" s="184">
        <v>0</v>
      </c>
      <c r="CB51" s="184">
        <v>0</v>
      </c>
      <c r="CC51" s="184">
        <v>2264179.84</v>
      </c>
      <c r="CD51" s="195"/>
      <c r="CE51" s="195">
        <f>SUM(C51:CD51)</f>
        <v>4522058.07</v>
      </c>
    </row>
    <row r="52" spans="1:84" ht="12.65" customHeight="1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>
      <c r="A59" s="171" t="s">
        <v>233</v>
      </c>
      <c r="B59" s="175"/>
      <c r="C59" s="184">
        <v>0</v>
      </c>
      <c r="D59" s="184">
        <v>1520</v>
      </c>
      <c r="E59" s="184">
        <v>0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149</v>
      </c>
      <c r="P59" s="185">
        <v>141485</v>
      </c>
      <c r="Q59" s="185">
        <v>0</v>
      </c>
      <c r="R59" s="185">
        <v>0</v>
      </c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>
        <v>25322</v>
      </c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15545</v>
      </c>
      <c r="AZ59" s="185"/>
      <c r="BA59" s="248"/>
      <c r="BB59" s="248"/>
      <c r="BC59" s="248"/>
      <c r="BD59" s="248"/>
      <c r="BE59" s="185">
        <v>122909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>
      <c r="A60" s="250" t="s">
        <v>234</v>
      </c>
      <c r="B60" s="175"/>
      <c r="C60" s="186">
        <v>0</v>
      </c>
      <c r="D60" s="187">
        <v>21.281203421742301</v>
      </c>
      <c r="E60" s="187">
        <v>1.8219178079696002E-2</v>
      </c>
      <c r="F60" s="223">
        <v>5.7534246567461063E-3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21.555052051841773</v>
      </c>
      <c r="P60" s="221">
        <v>13.763620546059778</v>
      </c>
      <c r="Q60" s="221">
        <v>0</v>
      </c>
      <c r="R60" s="221">
        <v>4.6006493144382672</v>
      </c>
      <c r="S60" s="221">
        <v>2.1595958901151242</v>
      </c>
      <c r="T60" s="221">
        <v>0</v>
      </c>
      <c r="U60" s="221">
        <v>17.041643833281967</v>
      </c>
      <c r="V60" s="221">
        <v>0</v>
      </c>
      <c r="W60" s="221">
        <v>2.7662753420868116</v>
      </c>
      <c r="X60" s="221">
        <v>4.9990787664384824</v>
      </c>
      <c r="Y60" s="221">
        <v>16.799664381260321</v>
      </c>
      <c r="Z60" s="221">
        <v>0.63818904100846729</v>
      </c>
      <c r="AA60" s="221">
        <v>0</v>
      </c>
      <c r="AB60" s="221">
        <v>5.7086630129166211</v>
      </c>
      <c r="AC60" s="221">
        <v>4.8754760267293875</v>
      </c>
      <c r="AD60" s="221">
        <v>0</v>
      </c>
      <c r="AE60" s="221">
        <v>1.6900445203164323</v>
      </c>
      <c r="AF60" s="221">
        <v>0</v>
      </c>
      <c r="AG60" s="221">
        <v>38.031671227666898</v>
      </c>
      <c r="AH60" s="221">
        <v>0</v>
      </c>
      <c r="AI60" s="221">
        <v>2.6691575338809375</v>
      </c>
      <c r="AJ60" s="221">
        <v>6.9778780812359074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2.5211075339012186</v>
      </c>
      <c r="AW60" s="221">
        <v>0.67512123278422997</v>
      </c>
      <c r="AX60" s="221">
        <v>0</v>
      </c>
      <c r="AY60" s="221">
        <v>5.0714328760176111</v>
      </c>
      <c r="AZ60" s="221">
        <v>0</v>
      </c>
      <c r="BA60" s="221">
        <v>0</v>
      </c>
      <c r="BB60" s="221">
        <v>1.5103123285602311</v>
      </c>
      <c r="BC60" s="221">
        <v>0</v>
      </c>
      <c r="BD60" s="221">
        <v>1.9247458901472951</v>
      </c>
      <c r="BE60" s="221">
        <v>3.5420863008846459</v>
      </c>
      <c r="BF60" s="221">
        <v>0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16.815289723723932</v>
      </c>
      <c r="BM60" s="221">
        <v>0</v>
      </c>
      <c r="BN60" s="221">
        <v>2.2377321914742834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0</v>
      </c>
      <c r="BW60" s="221">
        <v>0</v>
      </c>
      <c r="BX60" s="221">
        <v>0.71255684921745788</v>
      </c>
      <c r="BY60" s="221">
        <v>0.17920479449599935</v>
      </c>
      <c r="BZ60" s="221">
        <v>0</v>
      </c>
      <c r="CA60" s="221">
        <v>0</v>
      </c>
      <c r="CB60" s="221">
        <v>0</v>
      </c>
      <c r="CC60" s="221">
        <v>31.388891776522073</v>
      </c>
      <c r="CD60" s="249" t="s">
        <v>221</v>
      </c>
      <c r="CE60" s="251">
        <f t="shared" ref="CE60:CE70" si="0">SUM(C60:CD60)</f>
        <v>232.1603170914849</v>
      </c>
    </row>
    <row r="61" spans="1:84" ht="12.65" customHeight="1">
      <c r="A61" s="171" t="s">
        <v>235</v>
      </c>
      <c r="B61" s="175"/>
      <c r="C61" s="184">
        <v>0</v>
      </c>
      <c r="D61" s="184">
        <v>1825527.36</v>
      </c>
      <c r="E61" s="184">
        <v>1555.22</v>
      </c>
      <c r="F61" s="185">
        <v>573.72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2364311.5299999998</v>
      </c>
      <c r="P61" s="185">
        <v>1260560.78</v>
      </c>
      <c r="Q61" s="185">
        <v>0</v>
      </c>
      <c r="R61" s="185">
        <v>570078.67999999993</v>
      </c>
      <c r="S61" s="185">
        <v>156988.58000000002</v>
      </c>
      <c r="T61" s="185">
        <v>0</v>
      </c>
      <c r="U61" s="185">
        <v>1129925.3799999999</v>
      </c>
      <c r="V61" s="185">
        <v>0</v>
      </c>
      <c r="W61" s="185">
        <v>302286.04000000004</v>
      </c>
      <c r="X61" s="185">
        <v>489342.72000000009</v>
      </c>
      <c r="Y61" s="185">
        <v>1689495.1</v>
      </c>
      <c r="Z61" s="185">
        <v>30143.88</v>
      </c>
      <c r="AA61" s="185">
        <v>0</v>
      </c>
      <c r="AB61" s="185">
        <v>700614.36</v>
      </c>
      <c r="AC61" s="185">
        <v>362231.93000000005</v>
      </c>
      <c r="AD61" s="185">
        <v>0</v>
      </c>
      <c r="AE61" s="185">
        <v>140422.51999999999</v>
      </c>
      <c r="AF61" s="185">
        <v>0</v>
      </c>
      <c r="AG61" s="185">
        <v>3145713.19</v>
      </c>
      <c r="AH61" s="185">
        <v>0</v>
      </c>
      <c r="AI61" s="185">
        <v>277033.43</v>
      </c>
      <c r="AJ61" s="185">
        <v>661412.53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368227.17</v>
      </c>
      <c r="AW61" s="185">
        <v>60340.75</v>
      </c>
      <c r="AX61" s="185">
        <v>0</v>
      </c>
      <c r="AY61" s="185">
        <v>217697.19</v>
      </c>
      <c r="AZ61" s="185">
        <v>0</v>
      </c>
      <c r="BA61" s="185">
        <v>0</v>
      </c>
      <c r="BB61" s="185">
        <v>170482.44</v>
      </c>
      <c r="BC61" s="185">
        <v>0</v>
      </c>
      <c r="BD61" s="185">
        <v>92733.1</v>
      </c>
      <c r="BE61" s="185">
        <v>278116.89</v>
      </c>
      <c r="BF61" s="185">
        <v>0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861064.57</v>
      </c>
      <c r="BM61" s="185">
        <v>0</v>
      </c>
      <c r="BN61" s="185">
        <v>567945.11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0</v>
      </c>
      <c r="BW61" s="185">
        <v>0</v>
      </c>
      <c r="BX61" s="185">
        <v>80609.490000000005</v>
      </c>
      <c r="BY61" s="185">
        <v>23165.22</v>
      </c>
      <c r="BZ61" s="185">
        <v>0</v>
      </c>
      <c r="CA61" s="185">
        <v>0</v>
      </c>
      <c r="CB61" s="185">
        <v>0</v>
      </c>
      <c r="CC61" s="185">
        <v>3481067.87</v>
      </c>
      <c r="CD61" s="249" t="s">
        <v>221</v>
      </c>
      <c r="CE61" s="195">
        <f t="shared" si="0"/>
        <v>21309666.749999993</v>
      </c>
      <c r="CF61" s="252"/>
    </row>
    <row r="62" spans="1:84" ht="12.65" customHeight="1">
      <c r="A62" s="171" t="s">
        <v>3</v>
      </c>
      <c r="B62" s="175"/>
      <c r="C62" s="195">
        <f t="shared" ref="C62:BN62" si="1">ROUND(C47+C48,0)</f>
        <v>0</v>
      </c>
      <c r="D62" s="195">
        <f t="shared" si="1"/>
        <v>423925</v>
      </c>
      <c r="E62" s="195">
        <f t="shared" si="1"/>
        <v>247</v>
      </c>
      <c r="F62" s="195">
        <f t="shared" si="1"/>
        <v>134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371860</v>
      </c>
      <c r="P62" s="195">
        <f t="shared" si="1"/>
        <v>272491</v>
      </c>
      <c r="Q62" s="195">
        <f t="shared" si="1"/>
        <v>0</v>
      </c>
      <c r="R62" s="195">
        <f t="shared" si="1"/>
        <v>99124</v>
      </c>
      <c r="S62" s="195">
        <f t="shared" si="1"/>
        <v>30194</v>
      </c>
      <c r="T62" s="195">
        <f t="shared" si="1"/>
        <v>0</v>
      </c>
      <c r="U62" s="195">
        <f t="shared" si="1"/>
        <v>352261</v>
      </c>
      <c r="V62" s="195">
        <f t="shared" si="1"/>
        <v>0</v>
      </c>
      <c r="W62" s="195">
        <f t="shared" si="1"/>
        <v>66782</v>
      </c>
      <c r="X62" s="195">
        <f t="shared" si="1"/>
        <v>113903</v>
      </c>
      <c r="Y62" s="195">
        <f t="shared" si="1"/>
        <v>391254</v>
      </c>
      <c r="Z62" s="195">
        <f t="shared" si="1"/>
        <v>12251</v>
      </c>
      <c r="AA62" s="195">
        <f t="shared" si="1"/>
        <v>0</v>
      </c>
      <c r="AB62" s="195">
        <f t="shared" si="1"/>
        <v>141861</v>
      </c>
      <c r="AC62" s="195">
        <f t="shared" si="1"/>
        <v>103426</v>
      </c>
      <c r="AD62" s="195">
        <f t="shared" si="1"/>
        <v>0</v>
      </c>
      <c r="AE62" s="195">
        <f t="shared" si="1"/>
        <v>10258</v>
      </c>
      <c r="AF62" s="195">
        <f t="shared" si="1"/>
        <v>0</v>
      </c>
      <c r="AG62" s="195">
        <f t="shared" si="1"/>
        <v>818778</v>
      </c>
      <c r="AH62" s="195">
        <f t="shared" si="1"/>
        <v>0</v>
      </c>
      <c r="AI62" s="195">
        <f t="shared" si="1"/>
        <v>63137</v>
      </c>
      <c r="AJ62" s="195">
        <f t="shared" si="1"/>
        <v>159929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60928</v>
      </c>
      <c r="AW62" s="195">
        <f t="shared" si="1"/>
        <v>17199</v>
      </c>
      <c r="AX62" s="195">
        <f t="shared" si="1"/>
        <v>0</v>
      </c>
      <c r="AY62" s="195">
        <f>ROUND(AY47+AY48,0)</f>
        <v>96452</v>
      </c>
      <c r="AZ62" s="195">
        <f>ROUND(AZ47+AZ48,0)</f>
        <v>0</v>
      </c>
      <c r="BA62" s="195">
        <f>ROUND(BA47+BA48,0)</f>
        <v>0</v>
      </c>
      <c r="BB62" s="195">
        <f t="shared" si="1"/>
        <v>36978</v>
      </c>
      <c r="BC62" s="195">
        <f t="shared" si="1"/>
        <v>0</v>
      </c>
      <c r="BD62" s="195">
        <f t="shared" si="1"/>
        <v>37483</v>
      </c>
      <c r="BE62" s="195">
        <f t="shared" si="1"/>
        <v>77679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330206</v>
      </c>
      <c r="BM62" s="195">
        <f t="shared" si="1"/>
        <v>0</v>
      </c>
      <c r="BN62" s="195">
        <f t="shared" si="1"/>
        <v>31353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17857</v>
      </c>
      <c r="BY62" s="195">
        <f t="shared" si="2"/>
        <v>5239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716529</v>
      </c>
      <c r="CD62" s="249" t="s">
        <v>221</v>
      </c>
      <c r="CE62" s="195">
        <f t="shared" si="0"/>
        <v>4859718</v>
      </c>
      <c r="CF62" s="252"/>
    </row>
    <row r="63" spans="1:84" ht="12.65" customHeight="1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-1960.36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348865.5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68125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599837.13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59729.31</v>
      </c>
      <c r="CD63" s="249" t="s">
        <v>221</v>
      </c>
      <c r="CE63" s="195">
        <f t="shared" si="0"/>
        <v>1074596.58</v>
      </c>
      <c r="CF63" s="252"/>
    </row>
    <row r="64" spans="1:84" ht="12.65" customHeight="1">
      <c r="A64" s="171" t="s">
        <v>237</v>
      </c>
      <c r="B64" s="175"/>
      <c r="C64" s="184">
        <v>0</v>
      </c>
      <c r="D64" s="184">
        <v>134518.03</v>
      </c>
      <c r="E64" s="185">
        <v>22814</v>
      </c>
      <c r="F64" s="185">
        <v>31.050000000000011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201973.28</v>
      </c>
      <c r="P64" s="185">
        <v>2312456.3899999997</v>
      </c>
      <c r="Q64" s="185">
        <v>0</v>
      </c>
      <c r="R64" s="185">
        <v>90942.569999999992</v>
      </c>
      <c r="S64" s="185">
        <v>81664.88</v>
      </c>
      <c r="T64" s="185">
        <v>0</v>
      </c>
      <c r="U64" s="185">
        <v>531192.02</v>
      </c>
      <c r="V64" s="185">
        <v>0</v>
      </c>
      <c r="W64" s="185">
        <v>63542.03</v>
      </c>
      <c r="X64" s="185">
        <v>94605.28</v>
      </c>
      <c r="Y64" s="185">
        <v>152529.21</v>
      </c>
      <c r="Z64" s="185">
        <v>29.08</v>
      </c>
      <c r="AA64" s="185">
        <v>0</v>
      </c>
      <c r="AB64" s="185">
        <v>461651.97999999992</v>
      </c>
      <c r="AC64" s="185">
        <v>48059.91</v>
      </c>
      <c r="AD64" s="185">
        <v>0</v>
      </c>
      <c r="AE64" s="185">
        <v>9281.42</v>
      </c>
      <c r="AF64" s="185">
        <v>0</v>
      </c>
      <c r="AG64" s="185">
        <v>509467.98000000004</v>
      </c>
      <c r="AH64" s="185">
        <v>0</v>
      </c>
      <c r="AI64" s="185">
        <v>8816.09</v>
      </c>
      <c r="AJ64" s="185">
        <v>39538.94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67582.3</v>
      </c>
      <c r="AW64" s="185">
        <v>0</v>
      </c>
      <c r="AX64" s="185">
        <v>0</v>
      </c>
      <c r="AY64" s="185">
        <v>127156.52</v>
      </c>
      <c r="AZ64" s="185">
        <v>0</v>
      </c>
      <c r="BA64" s="185">
        <v>1159.97</v>
      </c>
      <c r="BB64" s="185">
        <v>0</v>
      </c>
      <c r="BC64" s="185">
        <v>0</v>
      </c>
      <c r="BD64" s="185">
        <v>4467.9799999999996</v>
      </c>
      <c r="BE64" s="185">
        <v>2617.4699999999998</v>
      </c>
      <c r="BF64" s="185">
        <v>0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679.71</v>
      </c>
      <c r="BM64" s="185">
        <v>0</v>
      </c>
      <c r="BN64" s="185">
        <v>6786.42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0</v>
      </c>
      <c r="BW64" s="185">
        <v>0</v>
      </c>
      <c r="BX64" s="185">
        <v>0</v>
      </c>
      <c r="BY64" s="185">
        <v>10696.92</v>
      </c>
      <c r="BZ64" s="185">
        <v>0</v>
      </c>
      <c r="CA64" s="185">
        <v>0</v>
      </c>
      <c r="CB64" s="185">
        <v>0</v>
      </c>
      <c r="CC64" s="185">
        <v>583127.48</v>
      </c>
      <c r="CD64" s="249" t="s">
        <v>221</v>
      </c>
      <c r="CE64" s="195">
        <f t="shared" si="0"/>
        <v>5567388.9099999983</v>
      </c>
      <c r="CF64" s="252"/>
    </row>
    <row r="65" spans="1:84" ht="12.65" customHeight="1">
      <c r="A65" s="171" t="s">
        <v>238</v>
      </c>
      <c r="B65" s="175"/>
      <c r="C65" s="184">
        <v>0</v>
      </c>
      <c r="D65" s="184">
        <v>733.73</v>
      </c>
      <c r="E65" s="184">
        <v>326.24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692.84</v>
      </c>
      <c r="P65" s="185">
        <v>31199.09</v>
      </c>
      <c r="Q65" s="185">
        <v>0</v>
      </c>
      <c r="R65" s="185">
        <v>29712.23</v>
      </c>
      <c r="S65" s="185">
        <v>2027.5</v>
      </c>
      <c r="T65" s="185">
        <v>0</v>
      </c>
      <c r="U65" s="185">
        <v>11592.53</v>
      </c>
      <c r="V65" s="185">
        <v>0</v>
      </c>
      <c r="W65" s="185">
        <v>4303.57</v>
      </c>
      <c r="X65" s="185">
        <v>4262.49</v>
      </c>
      <c r="Y65" s="185">
        <v>42407.87</v>
      </c>
      <c r="Z65" s="185">
        <v>0</v>
      </c>
      <c r="AA65" s="185">
        <v>0</v>
      </c>
      <c r="AB65" s="185">
        <v>579.66999999999996</v>
      </c>
      <c r="AC65" s="185">
        <v>634.09</v>
      </c>
      <c r="AD65" s="185">
        <v>0</v>
      </c>
      <c r="AE65" s="185">
        <v>5815.02</v>
      </c>
      <c r="AF65" s="185">
        <v>0</v>
      </c>
      <c r="AG65" s="185">
        <v>265055.47000000003</v>
      </c>
      <c r="AH65" s="185">
        <v>0</v>
      </c>
      <c r="AI65" s="185">
        <v>91.819999999999979</v>
      </c>
      <c r="AJ65" s="185">
        <v>26415.17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1801.1</v>
      </c>
      <c r="AW65" s="185">
        <v>0</v>
      </c>
      <c r="AX65" s="185">
        <v>0</v>
      </c>
      <c r="AY65" s="185">
        <v>5650.35</v>
      </c>
      <c r="AZ65" s="185">
        <v>0</v>
      </c>
      <c r="BA65" s="185">
        <v>0</v>
      </c>
      <c r="BB65" s="185">
        <v>0</v>
      </c>
      <c r="BC65" s="185">
        <v>0</v>
      </c>
      <c r="BD65" s="185">
        <v>75.079999999999984</v>
      </c>
      <c r="BE65" s="185">
        <v>949.12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360</v>
      </c>
      <c r="BM65" s="185">
        <v>0</v>
      </c>
      <c r="BN65" s="185">
        <v>676.58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0</v>
      </c>
      <c r="BY65" s="185">
        <v>30</v>
      </c>
      <c r="BZ65" s="185">
        <v>0</v>
      </c>
      <c r="CA65" s="185">
        <v>0</v>
      </c>
      <c r="CB65" s="185">
        <v>0</v>
      </c>
      <c r="CC65" s="185">
        <v>6405.82</v>
      </c>
      <c r="CD65" s="249" t="s">
        <v>221</v>
      </c>
      <c r="CE65" s="195">
        <f t="shared" si="0"/>
        <v>441797.38000000006</v>
      </c>
      <c r="CF65" s="252"/>
    </row>
    <row r="66" spans="1:84" ht="12.65" customHeight="1">
      <c r="A66" s="171" t="s">
        <v>239</v>
      </c>
      <c r="B66" s="175"/>
      <c r="C66" s="184">
        <v>0</v>
      </c>
      <c r="D66" s="184">
        <v>18849.37</v>
      </c>
      <c r="E66" s="184">
        <v>710.95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12833.97</v>
      </c>
      <c r="P66" s="185">
        <v>246656.62</v>
      </c>
      <c r="Q66" s="185">
        <v>0</v>
      </c>
      <c r="R66" s="185">
        <v>67.05</v>
      </c>
      <c r="S66" s="184">
        <v>3858.19</v>
      </c>
      <c r="T66" s="184">
        <v>0</v>
      </c>
      <c r="U66" s="185">
        <v>95320.18</v>
      </c>
      <c r="V66" s="185">
        <v>0</v>
      </c>
      <c r="W66" s="185">
        <v>88062.45</v>
      </c>
      <c r="X66" s="185">
        <v>10884.91</v>
      </c>
      <c r="Y66" s="185">
        <v>32144.34</v>
      </c>
      <c r="Z66" s="185">
        <v>91.32</v>
      </c>
      <c r="AA66" s="185">
        <v>0</v>
      </c>
      <c r="AB66" s="185">
        <v>41324.31</v>
      </c>
      <c r="AC66" s="185">
        <v>0</v>
      </c>
      <c r="AD66" s="185">
        <v>0</v>
      </c>
      <c r="AE66" s="185">
        <v>1379.65</v>
      </c>
      <c r="AF66" s="185">
        <v>0</v>
      </c>
      <c r="AG66" s="185">
        <v>96708.74</v>
      </c>
      <c r="AH66" s="185">
        <v>0</v>
      </c>
      <c r="AI66" s="185">
        <v>134.1</v>
      </c>
      <c r="AJ66" s="185">
        <v>396.18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17592.169999999998</v>
      </c>
      <c r="AW66" s="185">
        <v>0</v>
      </c>
      <c r="AX66" s="185">
        <v>0</v>
      </c>
      <c r="AY66" s="185">
        <v>119899.38</v>
      </c>
      <c r="AZ66" s="185">
        <v>0</v>
      </c>
      <c r="BA66" s="185">
        <v>71124.61</v>
      </c>
      <c r="BB66" s="185">
        <v>0</v>
      </c>
      <c r="BC66" s="185">
        <v>0</v>
      </c>
      <c r="BD66" s="185">
        <v>5.62</v>
      </c>
      <c r="BE66" s="185">
        <v>454168.29</v>
      </c>
      <c r="BF66" s="185">
        <v>0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401.58</v>
      </c>
      <c r="BM66" s="185">
        <v>0</v>
      </c>
      <c r="BN66" s="185">
        <v>42594.37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14742.39</v>
      </c>
      <c r="BY66" s="185">
        <v>3180</v>
      </c>
      <c r="BZ66" s="185">
        <v>0</v>
      </c>
      <c r="CA66" s="185">
        <v>0</v>
      </c>
      <c r="CB66" s="185">
        <v>0</v>
      </c>
      <c r="CC66" s="185">
        <v>13999730.610000011</v>
      </c>
      <c r="CD66" s="249" t="s">
        <v>221</v>
      </c>
      <c r="CE66" s="195">
        <f t="shared" si="0"/>
        <v>15372861.350000011</v>
      </c>
      <c r="CF66" s="252"/>
    </row>
    <row r="67" spans="1:84" ht="12.65" customHeight="1">
      <c r="A67" s="171" t="s">
        <v>6</v>
      </c>
      <c r="B67" s="175"/>
      <c r="C67" s="195">
        <f>ROUND(C51+C52,0)</f>
        <v>0</v>
      </c>
      <c r="D67" s="195">
        <f>ROUND(D51+D52,0)</f>
        <v>100396</v>
      </c>
      <c r="E67" s="195">
        <f t="shared" ref="E67:BP67" si="3">ROUND(E51+E52,0)</f>
        <v>35909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108329</v>
      </c>
      <c r="P67" s="195">
        <f t="shared" si="3"/>
        <v>638440</v>
      </c>
      <c r="Q67" s="195">
        <f t="shared" si="3"/>
        <v>0</v>
      </c>
      <c r="R67" s="195">
        <f t="shared" si="3"/>
        <v>187598</v>
      </c>
      <c r="S67" s="195">
        <f t="shared" si="3"/>
        <v>68808</v>
      </c>
      <c r="T67" s="195">
        <f t="shared" si="3"/>
        <v>0</v>
      </c>
      <c r="U67" s="195">
        <f t="shared" si="3"/>
        <v>57317</v>
      </c>
      <c r="V67" s="195">
        <f t="shared" si="3"/>
        <v>0</v>
      </c>
      <c r="W67" s="195">
        <f t="shared" si="3"/>
        <v>15414</v>
      </c>
      <c r="X67" s="195">
        <f t="shared" si="3"/>
        <v>8640</v>
      </c>
      <c r="Y67" s="195">
        <f t="shared" si="3"/>
        <v>291477</v>
      </c>
      <c r="Z67" s="195">
        <f t="shared" si="3"/>
        <v>0</v>
      </c>
      <c r="AA67" s="195">
        <f t="shared" si="3"/>
        <v>0</v>
      </c>
      <c r="AB67" s="195">
        <f t="shared" si="3"/>
        <v>27258</v>
      </c>
      <c r="AC67" s="195">
        <f t="shared" si="3"/>
        <v>11429</v>
      </c>
      <c r="AD67" s="195">
        <f t="shared" si="3"/>
        <v>0</v>
      </c>
      <c r="AE67" s="195">
        <f t="shared" si="3"/>
        <v>55693</v>
      </c>
      <c r="AF67" s="195">
        <f t="shared" si="3"/>
        <v>0</v>
      </c>
      <c r="AG67" s="195">
        <f t="shared" si="3"/>
        <v>381171</v>
      </c>
      <c r="AH67" s="195">
        <f t="shared" si="3"/>
        <v>0</v>
      </c>
      <c r="AI67" s="195">
        <f t="shared" si="3"/>
        <v>30759</v>
      </c>
      <c r="AJ67" s="195">
        <f t="shared" si="3"/>
        <v>112336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43528</v>
      </c>
      <c r="AW67" s="195">
        <f t="shared" si="3"/>
        <v>0</v>
      </c>
      <c r="AX67" s="195">
        <f t="shared" si="3"/>
        <v>0</v>
      </c>
      <c r="AY67" s="195">
        <f t="shared" si="3"/>
        <v>9373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543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73459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2264180</v>
      </c>
      <c r="CD67" s="249" t="s">
        <v>221</v>
      </c>
      <c r="CE67" s="195">
        <f t="shared" si="0"/>
        <v>4522057</v>
      </c>
      <c r="CF67" s="252"/>
    </row>
    <row r="68" spans="1:84" ht="12.65" customHeight="1">
      <c r="A68" s="171" t="s">
        <v>240</v>
      </c>
      <c r="B68" s="175"/>
      <c r="C68" s="184">
        <v>0</v>
      </c>
      <c r="D68" s="184">
        <v>8234.77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6991.39</v>
      </c>
      <c r="Q68" s="185">
        <v>0</v>
      </c>
      <c r="R68" s="185">
        <v>0</v>
      </c>
      <c r="S68" s="185">
        <v>0</v>
      </c>
      <c r="T68" s="185">
        <v>0</v>
      </c>
      <c r="U68" s="185">
        <v>0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0</v>
      </c>
      <c r="AC68" s="185">
        <v>0</v>
      </c>
      <c r="AD68" s="185">
        <v>0</v>
      </c>
      <c r="AE68" s="185">
        <v>0</v>
      </c>
      <c r="AF68" s="185">
        <v>0</v>
      </c>
      <c r="AG68" s="185">
        <v>-2.04</v>
      </c>
      <c r="AH68" s="185">
        <v>0</v>
      </c>
      <c r="AI68" s="185">
        <v>0</v>
      </c>
      <c r="AJ68" s="185">
        <v>329.90000000000009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8.0299999999999994</v>
      </c>
      <c r="BE68" s="185">
        <v>13.13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5931.72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17.32</v>
      </c>
      <c r="CD68" s="249" t="s">
        <v>221</v>
      </c>
      <c r="CE68" s="195">
        <f t="shared" si="0"/>
        <v>21524.219999999998</v>
      </c>
      <c r="CF68" s="252"/>
    </row>
    <row r="69" spans="1:84" ht="12.65" customHeight="1">
      <c r="A69" s="171" t="s">
        <v>241</v>
      </c>
      <c r="B69" s="175"/>
      <c r="C69" s="184">
        <v>0</v>
      </c>
      <c r="D69" s="184">
        <v>25881.66</v>
      </c>
      <c r="E69" s="185">
        <v>0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24493.699999999993</v>
      </c>
      <c r="P69" s="185">
        <v>0</v>
      </c>
      <c r="Q69" s="185">
        <v>0</v>
      </c>
      <c r="R69" s="224">
        <v>85.000000000003638</v>
      </c>
      <c r="S69" s="185">
        <v>0</v>
      </c>
      <c r="T69" s="184">
        <v>0</v>
      </c>
      <c r="U69" s="185">
        <v>1745.220000000003</v>
      </c>
      <c r="V69" s="185">
        <v>0</v>
      </c>
      <c r="W69" s="184">
        <v>103</v>
      </c>
      <c r="X69" s="185">
        <v>0</v>
      </c>
      <c r="Y69" s="185">
        <v>0</v>
      </c>
      <c r="Z69" s="185">
        <v>0</v>
      </c>
      <c r="AA69" s="185">
        <v>0</v>
      </c>
      <c r="AB69" s="185">
        <v>730.99999999999829</v>
      </c>
      <c r="AC69" s="185">
        <v>0</v>
      </c>
      <c r="AD69" s="185">
        <v>0</v>
      </c>
      <c r="AE69" s="185">
        <v>0</v>
      </c>
      <c r="AF69" s="185">
        <v>0</v>
      </c>
      <c r="AG69" s="185">
        <v>15327.580000000016</v>
      </c>
      <c r="AH69" s="185">
        <v>0</v>
      </c>
      <c r="AI69" s="185">
        <v>3000.0000000000005</v>
      </c>
      <c r="AJ69" s="185">
        <v>529.65000000000146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660.99000000000024</v>
      </c>
      <c r="AW69" s="185">
        <v>0</v>
      </c>
      <c r="AX69" s="185">
        <v>0</v>
      </c>
      <c r="AY69" s="185">
        <v>2607.2899999999991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297.66999999999996</v>
      </c>
      <c r="BF69" s="185">
        <v>0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-6.3299999999999841</v>
      </c>
      <c r="BM69" s="185">
        <v>0</v>
      </c>
      <c r="BN69" s="185">
        <v>14856.35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109.84999999999991</v>
      </c>
      <c r="BY69" s="185">
        <v>13978.489999999998</v>
      </c>
      <c r="BZ69" s="185">
        <v>0</v>
      </c>
      <c r="CA69" s="185">
        <v>0</v>
      </c>
      <c r="CB69" s="185">
        <v>0</v>
      </c>
      <c r="CC69" s="185">
        <v>471993.80999999976</v>
      </c>
      <c r="CD69" s="188">
        <v>4115539.9299999997</v>
      </c>
      <c r="CE69" s="195">
        <f t="shared" si="0"/>
        <v>4691934.8599999994</v>
      </c>
      <c r="CF69" s="252"/>
    </row>
    <row r="70" spans="1:84" ht="12.65" customHeight="1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134811.79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698.1400000000001</v>
      </c>
      <c r="CD70" s="188">
        <v>0</v>
      </c>
      <c r="CE70" s="195">
        <f t="shared" si="0"/>
        <v>135509.93000000002</v>
      </c>
      <c r="CF70" s="252"/>
    </row>
    <row r="71" spans="1:84" ht="12.65" customHeight="1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2538065.9200000004</v>
      </c>
      <c r="E71" s="195">
        <f t="shared" si="5"/>
        <v>61562.41</v>
      </c>
      <c r="F71" s="195">
        <f t="shared" si="5"/>
        <v>738.77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3084494.32</v>
      </c>
      <c r="P71" s="195">
        <f t="shared" si="5"/>
        <v>4766834.9099999992</v>
      </c>
      <c r="Q71" s="195">
        <f t="shared" si="5"/>
        <v>0</v>
      </c>
      <c r="R71" s="195">
        <f t="shared" si="5"/>
        <v>977607.52999999991</v>
      </c>
      <c r="S71" s="195">
        <f t="shared" si="5"/>
        <v>343541.15</v>
      </c>
      <c r="T71" s="195">
        <f t="shared" si="5"/>
        <v>0</v>
      </c>
      <c r="U71" s="195">
        <f t="shared" si="5"/>
        <v>2179353.33</v>
      </c>
      <c r="V71" s="195">
        <f t="shared" si="5"/>
        <v>0</v>
      </c>
      <c r="W71" s="195">
        <f t="shared" si="5"/>
        <v>540493.09000000008</v>
      </c>
      <c r="X71" s="195">
        <f t="shared" si="5"/>
        <v>721638.40000000014</v>
      </c>
      <c r="Y71" s="195">
        <f t="shared" si="5"/>
        <v>2599307.52</v>
      </c>
      <c r="Z71" s="195">
        <f t="shared" si="5"/>
        <v>42515.280000000006</v>
      </c>
      <c r="AA71" s="195">
        <f t="shared" si="5"/>
        <v>0</v>
      </c>
      <c r="AB71" s="195">
        <f t="shared" si="5"/>
        <v>1374020.3199999998</v>
      </c>
      <c r="AC71" s="195">
        <f t="shared" si="5"/>
        <v>525780.93000000017</v>
      </c>
      <c r="AD71" s="195">
        <f t="shared" si="5"/>
        <v>0</v>
      </c>
      <c r="AE71" s="195">
        <f t="shared" si="5"/>
        <v>222849.61</v>
      </c>
      <c r="AF71" s="195">
        <f t="shared" si="5"/>
        <v>0</v>
      </c>
      <c r="AG71" s="195">
        <f t="shared" si="5"/>
        <v>5581085.4199999999</v>
      </c>
      <c r="AH71" s="195">
        <f t="shared" si="5"/>
        <v>0</v>
      </c>
      <c r="AI71" s="195">
        <f t="shared" si="5"/>
        <v>382971.44</v>
      </c>
      <c r="AJ71" s="195">
        <f t="shared" ref="AJ71:BO71" si="6">SUM(AJ61:AJ69)-AJ70</f>
        <v>1000887.3700000001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628444.73</v>
      </c>
      <c r="AW71" s="195">
        <f t="shared" si="6"/>
        <v>77539.75</v>
      </c>
      <c r="AX71" s="195">
        <f t="shared" si="6"/>
        <v>0</v>
      </c>
      <c r="AY71" s="195">
        <f t="shared" si="6"/>
        <v>444023.93999999994</v>
      </c>
      <c r="AZ71" s="195">
        <f t="shared" si="6"/>
        <v>0</v>
      </c>
      <c r="BA71" s="195">
        <f t="shared" si="6"/>
        <v>72284.58</v>
      </c>
      <c r="BB71" s="195">
        <f t="shared" si="6"/>
        <v>207460.44</v>
      </c>
      <c r="BC71" s="195">
        <f t="shared" si="6"/>
        <v>0</v>
      </c>
      <c r="BD71" s="195">
        <f t="shared" si="6"/>
        <v>134772.81</v>
      </c>
      <c r="BE71" s="195">
        <f t="shared" si="6"/>
        <v>814384.57000000007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1192705.5299999998</v>
      </c>
      <c r="BM71" s="195">
        <f t="shared" si="6"/>
        <v>0</v>
      </c>
      <c r="BN71" s="195">
        <f t="shared" si="6"/>
        <v>1343439.6800000002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113318.73000000001</v>
      </c>
      <c r="BY71" s="195">
        <f t="shared" si="7"/>
        <v>56289.63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21582083.080000009</v>
      </c>
      <c r="CD71" s="245">
        <f>CD69-CD70</f>
        <v>4115539.9299999997</v>
      </c>
      <c r="CE71" s="195">
        <f>SUM(CE61:CE69)-CE70</f>
        <v>57726035.119999997</v>
      </c>
      <c r="CF71" s="252"/>
    </row>
    <row r="72" spans="1:84" ht="12.65" customHeight="1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>
      <c r="A73" s="171" t="s">
        <v>245</v>
      </c>
      <c r="B73" s="175"/>
      <c r="C73" s="184">
        <v>0</v>
      </c>
      <c r="D73" s="184">
        <v>3863397.83</v>
      </c>
      <c r="E73" s="185">
        <v>252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2141075</v>
      </c>
      <c r="P73" s="185">
        <v>555317</v>
      </c>
      <c r="Q73" s="185">
        <v>0</v>
      </c>
      <c r="R73" s="185">
        <v>101367</v>
      </c>
      <c r="S73" s="185">
        <v>0</v>
      </c>
      <c r="T73" s="185">
        <v>0</v>
      </c>
      <c r="U73" s="185">
        <v>2020261</v>
      </c>
      <c r="V73" s="185">
        <v>124362</v>
      </c>
      <c r="W73" s="185">
        <v>797117.20000000007</v>
      </c>
      <c r="X73" s="185">
        <v>2947999.75</v>
      </c>
      <c r="Y73" s="185">
        <v>664612.25</v>
      </c>
      <c r="Z73" s="185">
        <v>0</v>
      </c>
      <c r="AA73" s="185">
        <v>0</v>
      </c>
      <c r="AB73" s="185">
        <v>1578203.3</v>
      </c>
      <c r="AC73" s="185">
        <v>901253</v>
      </c>
      <c r="AD73" s="185">
        <v>0</v>
      </c>
      <c r="AE73" s="185">
        <v>0</v>
      </c>
      <c r="AF73" s="185">
        <v>0</v>
      </c>
      <c r="AG73" s="185">
        <v>6283105</v>
      </c>
      <c r="AH73" s="185">
        <v>0</v>
      </c>
      <c r="AI73" s="185">
        <v>1204</v>
      </c>
      <c r="AJ73" s="185">
        <v>0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574480.17000000004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22554006.5</v>
      </c>
      <c r="CF73" s="252"/>
    </row>
    <row r="74" spans="1:84" ht="12.65" customHeight="1">
      <c r="A74" s="171" t="s">
        <v>246</v>
      </c>
      <c r="B74" s="175"/>
      <c r="C74" s="184">
        <v>0</v>
      </c>
      <c r="D74" s="184">
        <v>436908</v>
      </c>
      <c r="E74" s="185">
        <v>2193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275931</v>
      </c>
      <c r="P74" s="185">
        <v>31798590</v>
      </c>
      <c r="Q74" s="185">
        <v>0</v>
      </c>
      <c r="R74" s="185">
        <v>4235631</v>
      </c>
      <c r="S74" s="185">
        <v>0</v>
      </c>
      <c r="T74" s="185">
        <v>0</v>
      </c>
      <c r="U74" s="185">
        <v>22539553.34</v>
      </c>
      <c r="V74" s="185">
        <v>1325400</v>
      </c>
      <c r="W74" s="185">
        <v>11226470.949999999</v>
      </c>
      <c r="X74" s="185">
        <v>36783410.399999999</v>
      </c>
      <c r="Y74" s="185">
        <v>22191985.600000001</v>
      </c>
      <c r="Z74" s="185">
        <v>558360</v>
      </c>
      <c r="AA74" s="185">
        <v>0</v>
      </c>
      <c r="AB74" s="185">
        <v>4972767.5</v>
      </c>
      <c r="AC74" s="185">
        <v>395748</v>
      </c>
      <c r="AD74" s="185">
        <v>0</v>
      </c>
      <c r="AE74" s="185">
        <v>524715.31000000006</v>
      </c>
      <c r="AF74" s="185">
        <v>0</v>
      </c>
      <c r="AG74" s="185">
        <v>90640250.400000006</v>
      </c>
      <c r="AH74" s="185">
        <v>0</v>
      </c>
      <c r="AI74" s="185">
        <v>659620</v>
      </c>
      <c r="AJ74" s="185">
        <v>1668074.4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3343484.63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233579093.53</v>
      </c>
      <c r="CF74" s="252"/>
    </row>
    <row r="75" spans="1:84" ht="12.65" customHeight="1">
      <c r="A75" s="171" t="s">
        <v>247</v>
      </c>
      <c r="B75" s="175"/>
      <c r="C75" s="195">
        <f t="shared" ref="C75:AV75" si="9">SUM(C73:C74)</f>
        <v>0</v>
      </c>
      <c r="D75" s="195">
        <f t="shared" si="9"/>
        <v>4300305.83</v>
      </c>
      <c r="E75" s="195">
        <f t="shared" si="9"/>
        <v>2445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2417006</v>
      </c>
      <c r="P75" s="195">
        <f t="shared" si="9"/>
        <v>32353907</v>
      </c>
      <c r="Q75" s="195">
        <f t="shared" si="9"/>
        <v>0</v>
      </c>
      <c r="R75" s="195">
        <f t="shared" si="9"/>
        <v>4336998</v>
      </c>
      <c r="S75" s="195">
        <f t="shared" si="9"/>
        <v>0</v>
      </c>
      <c r="T75" s="195">
        <f t="shared" si="9"/>
        <v>0</v>
      </c>
      <c r="U75" s="195">
        <f t="shared" si="9"/>
        <v>24559814.34</v>
      </c>
      <c r="V75" s="195">
        <f t="shared" si="9"/>
        <v>1449762</v>
      </c>
      <c r="W75" s="195">
        <f t="shared" si="9"/>
        <v>12023588.149999999</v>
      </c>
      <c r="X75" s="195">
        <f t="shared" si="9"/>
        <v>39731410.149999999</v>
      </c>
      <c r="Y75" s="195">
        <f t="shared" si="9"/>
        <v>22856597.850000001</v>
      </c>
      <c r="Z75" s="195">
        <f t="shared" si="9"/>
        <v>558360</v>
      </c>
      <c r="AA75" s="195">
        <f t="shared" si="9"/>
        <v>0</v>
      </c>
      <c r="AB75" s="195">
        <f t="shared" si="9"/>
        <v>6550970.7999999998</v>
      </c>
      <c r="AC75" s="195">
        <f t="shared" si="9"/>
        <v>1297001</v>
      </c>
      <c r="AD75" s="195">
        <f t="shared" si="9"/>
        <v>0</v>
      </c>
      <c r="AE75" s="195">
        <f t="shared" si="9"/>
        <v>524715.31000000006</v>
      </c>
      <c r="AF75" s="195">
        <f t="shared" si="9"/>
        <v>0</v>
      </c>
      <c r="AG75" s="195">
        <f t="shared" si="9"/>
        <v>96923355.400000006</v>
      </c>
      <c r="AH75" s="195">
        <f t="shared" si="9"/>
        <v>0</v>
      </c>
      <c r="AI75" s="195">
        <f t="shared" si="9"/>
        <v>660824</v>
      </c>
      <c r="AJ75" s="195">
        <f t="shared" si="9"/>
        <v>1668074.4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3917964.8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256133100.03000003</v>
      </c>
      <c r="CF75" s="252"/>
    </row>
    <row r="76" spans="1:84" ht="12.65" customHeight="1">
      <c r="A76" s="171" t="s">
        <v>248</v>
      </c>
      <c r="B76" s="175"/>
      <c r="C76" s="184"/>
      <c r="D76" s="184">
        <v>31465.759999999998</v>
      </c>
      <c r="E76" s="185"/>
      <c r="F76" s="185"/>
      <c r="G76" s="184"/>
      <c r="H76" s="184"/>
      <c r="I76" s="185"/>
      <c r="J76" s="185"/>
      <c r="K76" s="185"/>
      <c r="L76" s="185"/>
      <c r="M76" s="185"/>
      <c r="N76" s="185"/>
      <c r="O76" s="185">
        <v>16256</v>
      </c>
      <c r="P76" s="185">
        <v>5652.68</v>
      </c>
      <c r="Q76" s="185"/>
      <c r="R76" s="185">
        <v>5581.36</v>
      </c>
      <c r="S76" s="185">
        <v>2468.1999999999998</v>
      </c>
      <c r="T76" s="185"/>
      <c r="U76" s="185">
        <v>3319</v>
      </c>
      <c r="V76" s="185"/>
      <c r="W76" s="185">
        <v>693</v>
      </c>
      <c r="X76" s="185">
        <v>958</v>
      </c>
      <c r="Y76" s="185">
        <v>7620</v>
      </c>
      <c r="Z76" s="185"/>
      <c r="AA76" s="185"/>
      <c r="AB76" s="185">
        <v>1514</v>
      </c>
      <c r="AC76" s="185"/>
      <c r="AD76" s="185"/>
      <c r="AE76" s="185"/>
      <c r="AF76" s="185"/>
      <c r="AG76" s="185">
        <v>17600</v>
      </c>
      <c r="AH76" s="185"/>
      <c r="AI76" s="185"/>
      <c r="AJ76" s="185">
        <v>4949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864</v>
      </c>
      <c r="AW76" s="185"/>
      <c r="AX76" s="185"/>
      <c r="AY76" s="185">
        <v>2988</v>
      </c>
      <c r="AZ76" s="185"/>
      <c r="BA76" s="185"/>
      <c r="BB76" s="185"/>
      <c r="BC76" s="185"/>
      <c r="BD76" s="185">
        <v>1248</v>
      </c>
      <c r="BE76" s="185">
        <v>7866</v>
      </c>
      <c r="BF76" s="185"/>
      <c r="BG76" s="185"/>
      <c r="BH76" s="185"/>
      <c r="BI76" s="185"/>
      <c r="BJ76" s="185"/>
      <c r="BK76" s="185"/>
      <c r="BL76" s="185"/>
      <c r="BM76" s="185"/>
      <c r="BN76" s="185">
        <v>10264</v>
      </c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>
        <v>1602</v>
      </c>
      <c r="CD76" s="249" t="s">
        <v>221</v>
      </c>
      <c r="CE76" s="195">
        <f t="shared" si="8"/>
        <v>122909</v>
      </c>
      <c r="CF76" s="195">
        <f>BE59-CE76</f>
        <v>0</v>
      </c>
    </row>
    <row r="77" spans="1:84" ht="12.65" customHeight="1">
      <c r="A77" s="171" t="s">
        <v>249</v>
      </c>
      <c r="B77" s="175"/>
      <c r="C77" s="184"/>
      <c r="D77" s="184">
        <v>8892</v>
      </c>
      <c r="E77" s="184">
        <v>280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>
        <v>4325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>
        <v>10</v>
      </c>
      <c r="Z77" s="184"/>
      <c r="AA77" s="184"/>
      <c r="AB77" s="184"/>
      <c r="AC77" s="184"/>
      <c r="AD77" s="184"/>
      <c r="AE77" s="184"/>
      <c r="AF77" s="184"/>
      <c r="AG77" s="184">
        <v>1916</v>
      </c>
      <c r="AH77" s="184"/>
      <c r="AI77" s="184">
        <v>122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15545</v>
      </c>
      <c r="CF77" s="195">
        <f>AY59-CE77</f>
        <v>0</v>
      </c>
    </row>
    <row r="78" spans="1:84" ht="12.65" customHeight="1">
      <c r="A78" s="171" t="s">
        <v>250</v>
      </c>
      <c r="B78" s="175"/>
      <c r="C78" s="184"/>
      <c r="D78" s="184">
        <v>2126</v>
      </c>
      <c r="E78" s="184">
        <v>51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>
        <v>2396</v>
      </c>
      <c r="P78" s="184">
        <v>2197</v>
      </c>
      <c r="Q78" s="184"/>
      <c r="R78" s="184"/>
      <c r="S78" s="184"/>
      <c r="T78" s="184"/>
      <c r="U78" s="184"/>
      <c r="V78" s="184"/>
      <c r="W78" s="184"/>
      <c r="X78" s="184"/>
      <c r="Y78" s="184">
        <v>1147</v>
      </c>
      <c r="Z78" s="184"/>
      <c r="AA78" s="184"/>
      <c r="AB78" s="184"/>
      <c r="AC78" s="184"/>
      <c r="AD78" s="184"/>
      <c r="AE78" s="184"/>
      <c r="AF78" s="184"/>
      <c r="AG78" s="184">
        <v>954</v>
      </c>
      <c r="AH78" s="184"/>
      <c r="AI78" s="184"/>
      <c r="AJ78" s="184">
        <v>9644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18515</v>
      </c>
      <c r="CF78" s="195"/>
    </row>
    <row r="79" spans="1:84" ht="12.65" customHeight="1">
      <c r="A79" s="171" t="s">
        <v>251</v>
      </c>
      <c r="B79" s="175"/>
      <c r="C79" s="225"/>
      <c r="D79" s="225">
        <v>30443</v>
      </c>
      <c r="E79" s="184">
        <v>790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65929</v>
      </c>
      <c r="P79" s="184">
        <v>58426</v>
      </c>
      <c r="Q79" s="184"/>
      <c r="R79" s="184">
        <v>13856</v>
      </c>
      <c r="S79" s="184"/>
      <c r="T79" s="184"/>
      <c r="U79" s="184"/>
      <c r="V79" s="184"/>
      <c r="W79" s="184"/>
      <c r="X79" s="184"/>
      <c r="Y79" s="184">
        <v>102989</v>
      </c>
      <c r="Z79" s="184"/>
      <c r="AA79" s="184"/>
      <c r="AB79" s="184"/>
      <c r="AC79" s="184">
        <v>730</v>
      </c>
      <c r="AD79" s="184"/>
      <c r="AE79" s="184"/>
      <c r="AF79" s="184"/>
      <c r="AG79" s="184">
        <v>105186</v>
      </c>
      <c r="AH79" s="184"/>
      <c r="AI79" s="184">
        <v>19993</v>
      </c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398342</v>
      </c>
      <c r="CF79" s="195">
        <f>BA59</f>
        <v>0</v>
      </c>
    </row>
    <row r="80" spans="1:84" ht="21" customHeight="1">
      <c r="A80" s="171" t="s">
        <v>252</v>
      </c>
      <c r="B80" s="175"/>
      <c r="C80" s="187">
        <v>0</v>
      </c>
      <c r="D80" s="187">
        <v>10.861482875224455</v>
      </c>
      <c r="E80" s="187">
        <v>1.1626712327174424E-2</v>
      </c>
      <c r="F80" s="187">
        <v>5.7534246567461063E-3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11.64443766963775</v>
      </c>
      <c r="P80" s="187">
        <v>5.0960095883430121</v>
      </c>
      <c r="Q80" s="187">
        <v>0</v>
      </c>
      <c r="R80" s="187">
        <v>3.7934582186584307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20.623265750599554</v>
      </c>
      <c r="AH80" s="187">
        <v>0</v>
      </c>
      <c r="AI80" s="187">
        <v>1.9399349312411047</v>
      </c>
      <c r="AJ80" s="187">
        <v>2.0619363010874059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1.0237595889008551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57.061665060676482</v>
      </c>
      <c r="CF80" s="255"/>
    </row>
    <row r="81" spans="1:5" ht="12.65" customHeight="1">
      <c r="A81" s="208" t="s">
        <v>253</v>
      </c>
      <c r="B81" s="208"/>
      <c r="C81" s="208"/>
      <c r="D81" s="208"/>
      <c r="E81" s="208"/>
    </row>
    <row r="82" spans="1:5" ht="12.65" customHeight="1">
      <c r="A82" s="171" t="s">
        <v>254</v>
      </c>
      <c r="B82" s="172"/>
      <c r="C82" s="282" t="s">
        <v>1265</v>
      </c>
      <c r="D82" s="256"/>
      <c r="E82" s="175"/>
    </row>
    <row r="83" spans="1:5" ht="12.65" customHeight="1">
      <c r="A83" s="173" t="s">
        <v>255</v>
      </c>
      <c r="B83" s="172" t="s">
        <v>256</v>
      </c>
      <c r="C83" s="227" t="s">
        <v>1273</v>
      </c>
      <c r="D83" s="256"/>
      <c r="E83" s="175"/>
    </row>
    <row r="84" spans="1:5" ht="12.65" customHeight="1">
      <c r="A84" s="173" t="s">
        <v>257</v>
      </c>
      <c r="B84" s="172" t="s">
        <v>256</v>
      </c>
      <c r="C84" s="230" t="s">
        <v>1274</v>
      </c>
      <c r="D84" s="205"/>
      <c r="E84" s="204"/>
    </row>
    <row r="85" spans="1:5" ht="12.65" customHeight="1">
      <c r="A85" s="173" t="s">
        <v>1251</v>
      </c>
      <c r="B85" s="172"/>
      <c r="C85" s="271" t="s">
        <v>1275</v>
      </c>
      <c r="D85" s="205"/>
      <c r="E85" s="204"/>
    </row>
    <row r="86" spans="1:5" ht="12.65" customHeight="1">
      <c r="A86" s="173" t="s">
        <v>1252</v>
      </c>
      <c r="B86" s="172" t="s">
        <v>256</v>
      </c>
      <c r="C86" s="231"/>
      <c r="D86" s="205"/>
      <c r="E86" s="204"/>
    </row>
    <row r="87" spans="1:5" ht="12.65" customHeight="1">
      <c r="A87" s="173" t="s">
        <v>258</v>
      </c>
      <c r="B87" s="172" t="s">
        <v>256</v>
      </c>
      <c r="C87" s="230" t="s">
        <v>1276</v>
      </c>
      <c r="D87" s="205"/>
      <c r="E87" s="204"/>
    </row>
    <row r="88" spans="1:5" ht="12.65" customHeight="1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5" customHeight="1">
      <c r="A89" s="173" t="s">
        <v>260</v>
      </c>
      <c r="B89" s="172" t="s">
        <v>256</v>
      </c>
      <c r="C89" s="289" t="s">
        <v>1267</v>
      </c>
      <c r="D89" s="205"/>
      <c r="E89" s="204"/>
    </row>
    <row r="90" spans="1:5" ht="12.65" customHeight="1">
      <c r="A90" s="173" t="s">
        <v>261</v>
      </c>
      <c r="B90" s="172" t="s">
        <v>256</v>
      </c>
      <c r="C90" s="286" t="s">
        <v>1268</v>
      </c>
      <c r="D90" s="205"/>
      <c r="E90" s="204"/>
    </row>
    <row r="91" spans="1:5" ht="12.65" customHeight="1">
      <c r="A91" s="173" t="s">
        <v>262</v>
      </c>
      <c r="B91" s="172" t="s">
        <v>256</v>
      </c>
      <c r="C91" s="286" t="s">
        <v>1269</v>
      </c>
      <c r="D91" s="205"/>
      <c r="E91" s="204"/>
    </row>
    <row r="92" spans="1:5" ht="12.65" customHeight="1">
      <c r="A92" s="173" t="s">
        <v>263</v>
      </c>
      <c r="B92" s="172" t="s">
        <v>256</v>
      </c>
      <c r="C92" s="287" t="s">
        <v>1270</v>
      </c>
      <c r="D92" s="256"/>
      <c r="E92" s="175"/>
    </row>
    <row r="93" spans="1:5" ht="12.65" customHeight="1" thickBot="1">
      <c r="A93" s="173" t="s">
        <v>264</v>
      </c>
      <c r="B93" s="172" t="s">
        <v>256</v>
      </c>
      <c r="C93" s="288" t="s">
        <v>1271</v>
      </c>
      <c r="D93" s="256"/>
      <c r="E93" s="175"/>
    </row>
    <row r="94" spans="1:5" ht="12.65" customHeight="1">
      <c r="A94" s="173"/>
      <c r="B94" s="173"/>
      <c r="C94" s="191"/>
      <c r="D94" s="175"/>
      <c r="E94" s="175"/>
    </row>
    <row r="95" spans="1:5" ht="12.65" customHeight="1">
      <c r="A95" s="208" t="s">
        <v>265</v>
      </c>
      <c r="B95" s="208"/>
      <c r="C95" s="208"/>
      <c r="D95" s="208"/>
      <c r="E95" s="208"/>
    </row>
    <row r="96" spans="1:5" ht="12.65" customHeight="1">
      <c r="A96" s="257" t="s">
        <v>266</v>
      </c>
      <c r="B96" s="257"/>
      <c r="C96" s="257"/>
      <c r="D96" s="257"/>
      <c r="E96" s="257"/>
    </row>
    <row r="97" spans="1:5" ht="12.65" customHeight="1">
      <c r="A97" s="173" t="s">
        <v>267</v>
      </c>
      <c r="B97" s="172" t="s">
        <v>256</v>
      </c>
      <c r="C97" s="189"/>
      <c r="D97" s="175"/>
      <c r="E97" s="175"/>
    </row>
    <row r="98" spans="1:5" ht="12.65" customHeight="1">
      <c r="A98" s="173" t="s">
        <v>259</v>
      </c>
      <c r="B98" s="172" t="s">
        <v>256</v>
      </c>
      <c r="C98" s="189"/>
      <c r="D98" s="175"/>
      <c r="E98" s="175"/>
    </row>
    <row r="99" spans="1:5" ht="12.65" customHeight="1">
      <c r="A99" s="173" t="s">
        <v>268</v>
      </c>
      <c r="B99" s="172" t="s">
        <v>256</v>
      </c>
      <c r="C99" s="189"/>
      <c r="D99" s="175"/>
      <c r="E99" s="175"/>
    </row>
    <row r="100" spans="1:5" ht="12.65" customHeight="1">
      <c r="A100" s="257" t="s">
        <v>269</v>
      </c>
      <c r="B100" s="257"/>
      <c r="C100" s="257"/>
      <c r="D100" s="257"/>
      <c r="E100" s="257"/>
    </row>
    <row r="101" spans="1:5" ht="12.65" customHeight="1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>
      <c r="A103" s="257" t="s">
        <v>271</v>
      </c>
      <c r="B103" s="257"/>
      <c r="C103" s="257"/>
      <c r="D103" s="257"/>
      <c r="E103" s="257"/>
    </row>
    <row r="104" spans="1:5" ht="12.65" customHeight="1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>
      <c r="A107" s="173"/>
      <c r="B107" s="172"/>
      <c r="C107" s="190"/>
      <c r="D107" s="175"/>
      <c r="E107" s="175"/>
    </row>
    <row r="108" spans="1:5" ht="13.5" customHeight="1">
      <c r="A108" s="207" t="s">
        <v>275</v>
      </c>
      <c r="B108" s="208"/>
      <c r="C108" s="208"/>
      <c r="D108" s="208"/>
      <c r="E108" s="208"/>
    </row>
    <row r="109" spans="1:5" ht="13.5" customHeight="1">
      <c r="A109" s="173"/>
      <c r="B109" s="172"/>
      <c r="C109" s="190"/>
      <c r="D109" s="175"/>
      <c r="E109" s="175"/>
    </row>
    <row r="110" spans="1:5" ht="12.65" customHeight="1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>
      <c r="A111" s="173" t="s">
        <v>278</v>
      </c>
      <c r="B111" s="172" t="s">
        <v>256</v>
      </c>
      <c r="C111" s="189">
        <v>714</v>
      </c>
      <c r="D111" s="174">
        <v>1824</v>
      </c>
      <c r="E111" s="175"/>
    </row>
    <row r="112" spans="1:5" ht="12.65" customHeight="1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>
      <c r="A114" s="173" t="s">
        <v>281</v>
      </c>
      <c r="B114" s="172" t="s">
        <v>256</v>
      </c>
      <c r="C114" s="189">
        <v>138</v>
      </c>
      <c r="D114" s="174">
        <v>207</v>
      </c>
      <c r="E114" s="175"/>
    </row>
    <row r="115" spans="1:5" ht="12.65" customHeight="1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>
      <c r="A117" s="173" t="s">
        <v>284</v>
      </c>
      <c r="B117" s="172" t="s">
        <v>256</v>
      </c>
      <c r="C117" s="189">
        <v>48</v>
      </c>
      <c r="D117" s="175"/>
      <c r="E117" s="175"/>
    </row>
    <row r="118" spans="1:5" ht="12.65" customHeight="1">
      <c r="A118" s="173" t="s">
        <v>1239</v>
      </c>
      <c r="B118" s="172" t="s">
        <v>256</v>
      </c>
      <c r="C118" s="189"/>
      <c r="D118" s="175"/>
      <c r="E118" s="175"/>
    </row>
    <row r="119" spans="1:5" ht="12.65" customHeight="1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>
      <c r="A120" s="173" t="s">
        <v>286</v>
      </c>
      <c r="B120" s="172" t="s">
        <v>256</v>
      </c>
      <c r="C120" s="189">
        <v>10</v>
      </c>
      <c r="D120" s="175"/>
      <c r="E120" s="175"/>
    </row>
    <row r="121" spans="1:5" ht="12.65" customHeight="1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>
      <c r="A122" s="173" t="s">
        <v>97</v>
      </c>
      <c r="B122" s="172" t="s">
        <v>256</v>
      </c>
      <c r="C122" s="189"/>
      <c r="D122" s="175"/>
      <c r="E122" s="175"/>
    </row>
    <row r="123" spans="1:5" ht="12.65" customHeight="1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>
      <c r="A124" s="173" t="s">
        <v>289</v>
      </c>
      <c r="B124" s="172"/>
      <c r="C124" s="189"/>
      <c r="D124" s="175"/>
      <c r="E124" s="175"/>
    </row>
    <row r="125" spans="1:5" ht="12.65" customHeight="1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>
      <c r="A127" s="173" t="s">
        <v>291</v>
      </c>
      <c r="B127" s="175"/>
      <c r="C127" s="191"/>
      <c r="D127" s="175"/>
      <c r="E127" s="175">
        <f>SUM(C116:C126)</f>
        <v>58</v>
      </c>
    </row>
    <row r="128" spans="1:5" ht="12.65" customHeight="1">
      <c r="A128" s="173" t="s">
        <v>292</v>
      </c>
      <c r="B128" s="172" t="s">
        <v>256</v>
      </c>
      <c r="C128" s="189">
        <v>58</v>
      </c>
      <c r="D128" s="175"/>
      <c r="E128" s="175"/>
    </row>
    <row r="129" spans="1:6" ht="12.65" customHeight="1">
      <c r="A129" s="173" t="s">
        <v>293</v>
      </c>
      <c r="B129" s="172" t="s">
        <v>256</v>
      </c>
      <c r="C129" s="189">
        <v>10</v>
      </c>
      <c r="D129" s="175"/>
      <c r="E129" s="175"/>
    </row>
    <row r="130" spans="1:6" ht="12.65" customHeight="1">
      <c r="A130" s="173"/>
      <c r="B130" s="175"/>
      <c r="C130" s="191"/>
      <c r="D130" s="175"/>
      <c r="E130" s="175"/>
    </row>
    <row r="131" spans="1:6" ht="12.65" customHeight="1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>
      <c r="A132" s="173"/>
      <c r="B132" s="173"/>
      <c r="C132" s="191"/>
      <c r="D132" s="175"/>
      <c r="E132" s="175"/>
    </row>
    <row r="133" spans="1:6" ht="12.65" customHeight="1">
      <c r="A133" s="173"/>
      <c r="B133" s="173"/>
      <c r="C133" s="191"/>
      <c r="D133" s="175"/>
      <c r="E133" s="175"/>
    </row>
    <row r="134" spans="1:6" ht="12.65" customHeight="1">
      <c r="A134" s="173"/>
      <c r="B134" s="173"/>
      <c r="C134" s="191"/>
      <c r="D134" s="175"/>
      <c r="E134" s="175"/>
    </row>
    <row r="135" spans="1:6" ht="18" customHeight="1">
      <c r="A135" s="173"/>
      <c r="B135" s="173"/>
      <c r="C135" s="191"/>
      <c r="D135" s="175"/>
      <c r="E135" s="175"/>
    </row>
    <row r="136" spans="1:6" ht="12.65" customHeight="1">
      <c r="A136" s="208" t="s">
        <v>1240</v>
      </c>
      <c r="B136" s="207"/>
      <c r="C136" s="207"/>
      <c r="D136" s="207"/>
      <c r="E136" s="207"/>
    </row>
    <row r="137" spans="1:6" ht="12.65" customHeight="1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>
      <c r="A138" s="173" t="s">
        <v>277</v>
      </c>
      <c r="B138" s="174">
        <v>227.18181818181819</v>
      </c>
      <c r="C138" s="189">
        <v>221.20334928229664</v>
      </c>
      <c r="D138" s="174">
        <v>265.61483253588517</v>
      </c>
      <c r="E138" s="175">
        <f>SUM(B138:D138)</f>
        <v>714</v>
      </c>
    </row>
    <row r="139" spans="1:6" ht="12.65" customHeight="1">
      <c r="A139" s="173" t="s">
        <v>215</v>
      </c>
      <c r="B139" s="174">
        <v>708.71515720319098</v>
      </c>
      <c r="C139" s="189">
        <v>520.40919755983111</v>
      </c>
      <c r="D139" s="174">
        <v>594.8756452369779</v>
      </c>
      <c r="E139" s="175">
        <f>SUM(B139:D139)</f>
        <v>1824</v>
      </c>
    </row>
    <row r="140" spans="1:6" ht="12.65" customHeight="1">
      <c r="A140" s="173" t="s">
        <v>298</v>
      </c>
      <c r="B140" s="174">
        <v>8019.9264597552828</v>
      </c>
      <c r="C140" s="174">
        <v>10469.07482549051</v>
      </c>
      <c r="D140" s="174">
        <v>18865.998714754205</v>
      </c>
      <c r="E140" s="175">
        <f>SUM(B140:D140)</f>
        <v>37355</v>
      </c>
    </row>
    <row r="141" spans="1:6" ht="12.65" customHeight="1">
      <c r="A141" s="173" t="s">
        <v>245</v>
      </c>
      <c r="B141" s="174">
        <v>9294798</v>
      </c>
      <c r="C141" s="189">
        <v>5915614</v>
      </c>
      <c r="D141" s="174">
        <v>7343595</v>
      </c>
      <c r="E141" s="175">
        <f>SUM(B141:D141)</f>
        <v>22554007</v>
      </c>
      <c r="F141" s="199"/>
    </row>
    <row r="142" spans="1:6" ht="12.65" customHeight="1">
      <c r="A142" s="173" t="s">
        <v>246</v>
      </c>
      <c r="B142" s="174">
        <v>50148231</v>
      </c>
      <c r="C142" s="189">
        <v>65462642</v>
      </c>
      <c r="D142" s="174">
        <v>117968221</v>
      </c>
      <c r="E142" s="175">
        <f>SUM(B142:D142)</f>
        <v>233579094</v>
      </c>
      <c r="F142" s="199"/>
    </row>
    <row r="143" spans="1:6" ht="12.65" customHeight="1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>
      <c r="A155" s="177"/>
      <c r="B155" s="177"/>
      <c r="C155" s="193"/>
      <c r="D155" s="178"/>
      <c r="E155" s="175"/>
    </row>
    <row r="156" spans="1:5" ht="12.65" customHeight="1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>
      <c r="A157" s="177" t="s">
        <v>304</v>
      </c>
      <c r="B157" s="174"/>
      <c r="C157" s="174"/>
      <c r="D157" s="175"/>
      <c r="E157" s="175"/>
    </row>
    <row r="158" spans="1:5" ht="12.65" customHeight="1">
      <c r="A158" s="177"/>
      <c r="B158" s="178"/>
      <c r="C158" s="193"/>
      <c r="D158" s="175"/>
      <c r="E158" s="175"/>
    </row>
    <row r="159" spans="1:5" ht="12.65" customHeight="1">
      <c r="A159" s="177"/>
      <c r="B159" s="177"/>
      <c r="C159" s="193"/>
      <c r="D159" s="178"/>
      <c r="E159" s="175"/>
    </row>
    <row r="160" spans="1:5" ht="12.65" customHeight="1">
      <c r="A160" s="177"/>
      <c r="B160" s="177"/>
      <c r="C160" s="193"/>
      <c r="D160" s="178"/>
      <c r="E160" s="175"/>
    </row>
    <row r="161" spans="1:5" ht="12.65" customHeight="1">
      <c r="A161" s="177"/>
      <c r="B161" s="177"/>
      <c r="C161" s="193"/>
      <c r="D161" s="178"/>
      <c r="E161" s="175"/>
    </row>
    <row r="162" spans="1:5" ht="21.75" customHeight="1">
      <c r="A162" s="177"/>
      <c r="B162" s="177"/>
      <c r="C162" s="193"/>
      <c r="D162" s="178"/>
      <c r="E162" s="175"/>
    </row>
    <row r="163" spans="1:5" ht="11.5" customHeight="1">
      <c r="A163" s="207" t="s">
        <v>305</v>
      </c>
      <c r="B163" s="208"/>
      <c r="C163" s="208"/>
      <c r="D163" s="208"/>
      <c r="E163" s="208"/>
    </row>
    <row r="164" spans="1:5" ht="11.5" customHeight="1">
      <c r="A164" s="257" t="s">
        <v>306</v>
      </c>
      <c r="B164" s="257"/>
      <c r="C164" s="257"/>
      <c r="D164" s="257"/>
      <c r="E164" s="257"/>
    </row>
    <row r="165" spans="1:5" ht="11.5" customHeight="1">
      <c r="A165" s="173" t="s">
        <v>307</v>
      </c>
      <c r="B165" s="172" t="s">
        <v>256</v>
      </c>
      <c r="C165" s="290">
        <v>1385563</v>
      </c>
      <c r="D165" s="175"/>
      <c r="E165" s="175"/>
    </row>
    <row r="166" spans="1:5" ht="11.5" customHeight="1">
      <c r="A166" s="173" t="s">
        <v>308</v>
      </c>
      <c r="B166" s="172" t="s">
        <v>256</v>
      </c>
      <c r="C166" s="290">
        <v>0</v>
      </c>
      <c r="D166" s="175"/>
      <c r="E166" s="175"/>
    </row>
    <row r="167" spans="1:5" ht="11.5" customHeight="1">
      <c r="A167" s="177" t="s">
        <v>309</v>
      </c>
      <c r="B167" s="172" t="s">
        <v>256</v>
      </c>
      <c r="C167" s="290">
        <v>0</v>
      </c>
      <c r="D167" s="175"/>
      <c r="E167" s="175"/>
    </row>
    <row r="168" spans="1:5" ht="11.5" customHeight="1">
      <c r="A168" s="173" t="s">
        <v>310</v>
      </c>
      <c r="B168" s="172" t="s">
        <v>256</v>
      </c>
      <c r="C168" s="290">
        <v>2391094</v>
      </c>
      <c r="D168" s="175"/>
      <c r="E168" s="175"/>
    </row>
    <row r="169" spans="1:5" ht="11.5" customHeight="1">
      <c r="A169" s="173" t="s">
        <v>311</v>
      </c>
      <c r="B169" s="172" t="s">
        <v>256</v>
      </c>
      <c r="C169" s="290">
        <v>0</v>
      </c>
      <c r="D169" s="175"/>
      <c r="E169" s="175"/>
    </row>
    <row r="170" spans="1:5" ht="11.5" customHeight="1">
      <c r="A170" s="173" t="s">
        <v>312</v>
      </c>
      <c r="B170" s="172" t="s">
        <v>256</v>
      </c>
      <c r="C170" s="290">
        <v>0</v>
      </c>
      <c r="D170" s="175"/>
      <c r="E170" s="175"/>
    </row>
    <row r="171" spans="1:5" ht="11.5" customHeight="1">
      <c r="A171" s="173" t="s">
        <v>313</v>
      </c>
      <c r="B171" s="172" t="s">
        <v>256</v>
      </c>
      <c r="C171" s="290">
        <v>1080162</v>
      </c>
      <c r="D171" s="175"/>
      <c r="E171" s="175"/>
    </row>
    <row r="172" spans="1:5" ht="11.5" customHeight="1">
      <c r="A172" s="173" t="s">
        <v>313</v>
      </c>
      <c r="B172" s="172" t="s">
        <v>256</v>
      </c>
      <c r="C172" s="290">
        <v>2899</v>
      </c>
      <c r="D172" s="175"/>
      <c r="E172" s="175"/>
    </row>
    <row r="173" spans="1:5" ht="11.5" customHeight="1">
      <c r="A173" s="173" t="s">
        <v>203</v>
      </c>
      <c r="B173" s="175"/>
      <c r="C173" s="191"/>
      <c r="D173" s="175">
        <f>SUM(C165:C172)</f>
        <v>4859718</v>
      </c>
      <c r="E173" s="175"/>
    </row>
    <row r="174" spans="1:5" ht="11.5" customHeight="1">
      <c r="A174" s="257" t="s">
        <v>314</v>
      </c>
      <c r="B174" s="257"/>
      <c r="C174" s="257"/>
      <c r="D174" s="257"/>
      <c r="E174" s="257"/>
    </row>
    <row r="175" spans="1:5" ht="11.5" customHeight="1">
      <c r="A175" s="173" t="s">
        <v>315</v>
      </c>
      <c r="B175" s="172" t="s">
        <v>256</v>
      </c>
      <c r="C175" s="290">
        <v>0</v>
      </c>
      <c r="D175" s="175"/>
      <c r="E175" s="175"/>
    </row>
    <row r="176" spans="1:5" ht="11.5" customHeight="1">
      <c r="A176" s="173" t="s">
        <v>316</v>
      </c>
      <c r="B176" s="172" t="s">
        <v>256</v>
      </c>
      <c r="C176" s="290">
        <v>21524</v>
      </c>
      <c r="D176" s="175"/>
      <c r="E176" s="175"/>
    </row>
    <row r="177" spans="1:5" ht="11.5" customHeight="1">
      <c r="A177" s="173" t="s">
        <v>203</v>
      </c>
      <c r="B177" s="175"/>
      <c r="C177" s="191"/>
      <c r="D177" s="175">
        <f>SUM(C175:C176)</f>
        <v>21524</v>
      </c>
      <c r="E177" s="175"/>
    </row>
    <row r="178" spans="1:5" ht="11.5" customHeight="1">
      <c r="A178" s="257" t="s">
        <v>317</v>
      </c>
      <c r="B178" s="257"/>
      <c r="C178" s="257"/>
      <c r="D178" s="257"/>
      <c r="E178" s="257"/>
    </row>
    <row r="179" spans="1:5" ht="11.5" customHeight="1">
      <c r="A179" s="173" t="s">
        <v>318</v>
      </c>
      <c r="B179" s="172" t="s">
        <v>256</v>
      </c>
      <c r="C179" s="290">
        <v>347798</v>
      </c>
      <c r="D179" s="175"/>
      <c r="E179" s="175"/>
    </row>
    <row r="180" spans="1:5" ht="11.5" customHeight="1">
      <c r="A180" s="173" t="s">
        <v>319</v>
      </c>
      <c r="B180" s="172" t="s">
        <v>256</v>
      </c>
      <c r="C180" s="290">
        <v>0</v>
      </c>
      <c r="D180" s="175"/>
      <c r="E180" s="175"/>
    </row>
    <row r="181" spans="1:5" ht="11.5" customHeight="1">
      <c r="A181" s="173" t="s">
        <v>203</v>
      </c>
      <c r="B181" s="175"/>
      <c r="C181" s="191"/>
      <c r="D181" s="175">
        <f>SUM(C179:C180)</f>
        <v>347798</v>
      </c>
      <c r="E181" s="175"/>
    </row>
    <row r="182" spans="1:5" ht="11.5" customHeight="1">
      <c r="A182" s="257" t="s">
        <v>320</v>
      </c>
      <c r="B182" s="257"/>
      <c r="C182" s="257"/>
      <c r="D182" s="257"/>
      <c r="E182" s="257"/>
    </row>
    <row r="183" spans="1:5" ht="11.5" customHeight="1">
      <c r="A183" s="173" t="s">
        <v>321</v>
      </c>
      <c r="B183" s="172" t="s">
        <v>256</v>
      </c>
      <c r="C183" s="290">
        <v>35023</v>
      </c>
      <c r="D183" s="175"/>
      <c r="E183" s="175"/>
    </row>
    <row r="184" spans="1:5" ht="11.5" customHeight="1">
      <c r="A184" s="173" t="s">
        <v>322</v>
      </c>
      <c r="B184" s="172" t="s">
        <v>256</v>
      </c>
      <c r="C184" s="290">
        <v>787821</v>
      </c>
      <c r="D184" s="175"/>
      <c r="E184" s="175"/>
    </row>
    <row r="185" spans="1:5" ht="11.5" customHeight="1">
      <c r="A185" s="173" t="s">
        <v>132</v>
      </c>
      <c r="B185" s="172" t="s">
        <v>256</v>
      </c>
      <c r="C185" s="290">
        <v>0</v>
      </c>
      <c r="D185" s="175"/>
      <c r="E185" s="175"/>
    </row>
    <row r="186" spans="1:5" ht="11.5" customHeight="1">
      <c r="A186" s="173" t="s">
        <v>203</v>
      </c>
      <c r="B186" s="175"/>
      <c r="C186" s="191"/>
      <c r="D186" s="175">
        <f>SUM(C183:C185)</f>
        <v>822844</v>
      </c>
      <c r="E186" s="175"/>
    </row>
    <row r="187" spans="1:5" ht="11.5" customHeight="1">
      <c r="A187" s="257" t="s">
        <v>323</v>
      </c>
      <c r="B187" s="257"/>
      <c r="C187" s="257"/>
      <c r="D187" s="257"/>
      <c r="E187" s="257"/>
    </row>
    <row r="188" spans="1:5" ht="11.5" customHeight="1">
      <c r="A188" s="173" t="s">
        <v>324</v>
      </c>
      <c r="B188" s="172" t="s">
        <v>256</v>
      </c>
      <c r="C188" s="291">
        <v>0</v>
      </c>
      <c r="D188" s="175"/>
      <c r="E188" s="175"/>
    </row>
    <row r="189" spans="1:5" ht="11.5" customHeight="1">
      <c r="A189" s="173" t="s">
        <v>325</v>
      </c>
      <c r="B189" s="172" t="s">
        <v>256</v>
      </c>
      <c r="C189" s="291">
        <v>2944898</v>
      </c>
      <c r="D189" s="175"/>
      <c r="E189" s="175"/>
    </row>
    <row r="190" spans="1:5" ht="11.5" customHeight="1">
      <c r="A190" s="173" t="s">
        <v>203</v>
      </c>
      <c r="B190" s="175"/>
      <c r="C190" s="191"/>
      <c r="D190" s="175">
        <f>SUM(C188:C189)</f>
        <v>2944898</v>
      </c>
      <c r="E190" s="175"/>
    </row>
    <row r="191" spans="1:5" ht="18" customHeight="1">
      <c r="A191" s="173"/>
      <c r="B191" s="175"/>
      <c r="C191" s="191"/>
      <c r="D191" s="175"/>
      <c r="E191" s="175"/>
    </row>
    <row r="192" spans="1:5" ht="12.65" customHeight="1">
      <c r="A192" s="208" t="s">
        <v>326</v>
      </c>
      <c r="B192" s="208"/>
      <c r="C192" s="208"/>
      <c r="D192" s="208"/>
      <c r="E192" s="208"/>
    </row>
    <row r="193" spans="1:8" ht="12.65" customHeight="1">
      <c r="A193" s="207" t="s">
        <v>327</v>
      </c>
      <c r="B193" s="208"/>
      <c r="C193" s="208"/>
      <c r="D193" s="208"/>
      <c r="E193" s="208"/>
    </row>
    <row r="194" spans="1:8" ht="12.65" customHeight="1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>
      <c r="A195" s="173" t="s">
        <v>332</v>
      </c>
      <c r="B195" s="174">
        <v>10659152.129999999</v>
      </c>
      <c r="C195" s="189">
        <v>283.00000000186265</v>
      </c>
      <c r="D195" s="174">
        <v>0</v>
      </c>
      <c r="E195" s="175">
        <f t="shared" ref="E195:E203" si="10">SUM(B195:C195)-D195</f>
        <v>10659435.130000001</v>
      </c>
    </row>
    <row r="196" spans="1:8" ht="12.65" customHeight="1">
      <c r="A196" s="173" t="s">
        <v>333</v>
      </c>
      <c r="B196" s="174">
        <v>15357.24</v>
      </c>
      <c r="C196" s="189">
        <v>9872.5000000000018</v>
      </c>
      <c r="D196" s="174"/>
      <c r="E196" s="175">
        <f t="shared" si="10"/>
        <v>25229.74</v>
      </c>
    </row>
    <row r="197" spans="1:8" ht="12.65" customHeight="1">
      <c r="A197" s="173" t="s">
        <v>334</v>
      </c>
      <c r="B197" s="174">
        <v>106834141.36000001</v>
      </c>
      <c r="C197" s="189">
        <v>21495284.289999962</v>
      </c>
      <c r="D197" s="174"/>
      <c r="E197" s="175">
        <f t="shared" si="10"/>
        <v>128329425.64999998</v>
      </c>
    </row>
    <row r="198" spans="1:8" ht="12.65" customHeight="1">
      <c r="A198" s="173" t="s">
        <v>335</v>
      </c>
      <c r="B198" s="174">
        <v>0</v>
      </c>
      <c r="C198" s="189">
        <v>0</v>
      </c>
      <c r="D198" s="174"/>
      <c r="E198" s="175">
        <f t="shared" si="10"/>
        <v>0</v>
      </c>
    </row>
    <row r="199" spans="1:8" ht="12.65" customHeight="1">
      <c r="A199" s="173" t="s">
        <v>336</v>
      </c>
      <c r="B199" s="174">
        <v>1533930.13</v>
      </c>
      <c r="C199" s="189">
        <v>82500</v>
      </c>
      <c r="D199" s="174">
        <v>0</v>
      </c>
      <c r="E199" s="175">
        <f t="shared" si="10"/>
        <v>1616430.13</v>
      </c>
    </row>
    <row r="200" spans="1:8" ht="12.65" customHeight="1">
      <c r="A200" s="173" t="s">
        <v>337</v>
      </c>
      <c r="B200" s="174">
        <v>33237202.27</v>
      </c>
      <c r="C200" s="189">
        <v>5629624.3999999948</v>
      </c>
      <c r="D200" s="174">
        <v>0</v>
      </c>
      <c r="E200" s="175">
        <f t="shared" si="10"/>
        <v>38866826.669999994</v>
      </c>
    </row>
    <row r="201" spans="1:8" ht="12.65" customHeight="1">
      <c r="A201" s="173" t="s">
        <v>338</v>
      </c>
      <c r="B201" s="174">
        <v>0</v>
      </c>
      <c r="C201" s="189">
        <v>0</v>
      </c>
      <c r="D201" s="174"/>
      <c r="E201" s="175">
        <f t="shared" si="10"/>
        <v>0</v>
      </c>
    </row>
    <row r="202" spans="1:8" ht="12.65" customHeight="1">
      <c r="A202" s="173" t="s">
        <v>339</v>
      </c>
      <c r="B202" s="174">
        <v>2374711.1399999997</v>
      </c>
      <c r="C202" s="189">
        <v>64154.250000000466</v>
      </c>
      <c r="D202" s="174"/>
      <c r="E202" s="175">
        <f t="shared" si="10"/>
        <v>2438865.39</v>
      </c>
    </row>
    <row r="203" spans="1:8" ht="12.65" customHeight="1">
      <c r="A203" s="173" t="s">
        <v>340</v>
      </c>
      <c r="B203" s="174">
        <v>0</v>
      </c>
      <c r="C203" s="189"/>
      <c r="D203" s="174"/>
      <c r="E203" s="175">
        <f t="shared" si="10"/>
        <v>0</v>
      </c>
    </row>
    <row r="204" spans="1:8" ht="12.65" customHeight="1">
      <c r="A204" s="173" t="s">
        <v>203</v>
      </c>
      <c r="B204" s="175">
        <f>SUM(B195:B203)</f>
        <v>154654494.27000001</v>
      </c>
      <c r="C204" s="191">
        <f>SUM(C195:C203)</f>
        <v>27281718.43999996</v>
      </c>
      <c r="D204" s="175">
        <f>SUM(D195:D203)</f>
        <v>0</v>
      </c>
      <c r="E204" s="175">
        <f>SUM(E195:E203)</f>
        <v>181936212.70999995</v>
      </c>
    </row>
    <row r="205" spans="1:8" ht="12.65" customHeight="1">
      <c r="A205" s="173"/>
      <c r="B205" s="173"/>
      <c r="C205" s="191"/>
      <c r="D205" s="175"/>
      <c r="E205" s="175"/>
    </row>
    <row r="206" spans="1:8" ht="12.65" customHeight="1">
      <c r="A206" s="207" t="s">
        <v>341</v>
      </c>
      <c r="B206" s="207"/>
      <c r="C206" s="207"/>
      <c r="D206" s="207"/>
      <c r="E206" s="207"/>
    </row>
    <row r="207" spans="1:8" ht="12.65" customHeight="1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>
      <c r="A208" s="173" t="s">
        <v>332</v>
      </c>
      <c r="B208" s="178"/>
      <c r="C208" s="193"/>
      <c r="D208" s="178"/>
      <c r="E208" s="175"/>
      <c r="H208" s="259"/>
    </row>
    <row r="209" spans="1:8" ht="12.65" customHeight="1">
      <c r="A209" s="173" t="s">
        <v>333</v>
      </c>
      <c r="B209" s="174">
        <v>6270.8699999999972</v>
      </c>
      <c r="C209" s="189">
        <v>2564.1</v>
      </c>
      <c r="D209" s="174">
        <v>0</v>
      </c>
      <c r="E209" s="175">
        <f t="shared" ref="E209:E216" si="11">SUM(B209:C209)-D209</f>
        <v>8834.9699999999975</v>
      </c>
      <c r="H209" s="259"/>
    </row>
    <row r="210" spans="1:8" ht="12.65" customHeight="1">
      <c r="A210" s="173" t="s">
        <v>334</v>
      </c>
      <c r="B210" s="174">
        <v>19948139.710000001</v>
      </c>
      <c r="C210" s="189">
        <v>-516378.57000000402</v>
      </c>
      <c r="D210" s="174">
        <v>-6638596.5700000003</v>
      </c>
      <c r="E210" s="175">
        <f t="shared" si="11"/>
        <v>26070357.709999997</v>
      </c>
      <c r="H210" s="259"/>
    </row>
    <row r="211" spans="1:8" ht="12.65" customHeight="1">
      <c r="A211" s="173" t="s">
        <v>335</v>
      </c>
      <c r="B211" s="174">
        <v>0</v>
      </c>
      <c r="C211" s="189">
        <v>0</v>
      </c>
      <c r="D211" s="174"/>
      <c r="E211" s="175">
        <f t="shared" si="11"/>
        <v>0</v>
      </c>
      <c r="H211" s="259"/>
    </row>
    <row r="212" spans="1:8" ht="12.65" customHeight="1">
      <c r="A212" s="173" t="s">
        <v>336</v>
      </c>
      <c r="B212" s="174">
        <v>445171.26999999996</v>
      </c>
      <c r="C212" s="189">
        <v>162429.25000000017</v>
      </c>
      <c r="D212" s="174">
        <v>0</v>
      </c>
      <c r="E212" s="175">
        <f t="shared" si="11"/>
        <v>607600.52000000014</v>
      </c>
      <c r="H212" s="259"/>
    </row>
    <row r="213" spans="1:8" ht="12.65" customHeight="1">
      <c r="A213" s="173" t="s">
        <v>337</v>
      </c>
      <c r="B213" s="174">
        <v>22075706.390000001</v>
      </c>
      <c r="C213" s="189">
        <v>4667703.4800000042</v>
      </c>
      <c r="D213" s="174">
        <v>0</v>
      </c>
      <c r="E213" s="175">
        <f t="shared" si="11"/>
        <v>26743409.870000005</v>
      </c>
      <c r="H213" s="259"/>
    </row>
    <row r="214" spans="1:8" ht="12.65" customHeight="1">
      <c r="A214" s="173" t="s">
        <v>338</v>
      </c>
      <c r="B214" s="174">
        <v>0</v>
      </c>
      <c r="C214" s="189">
        <v>0</v>
      </c>
      <c r="D214" s="174"/>
      <c r="E214" s="175">
        <f t="shared" si="11"/>
        <v>0</v>
      </c>
      <c r="H214" s="259"/>
    </row>
    <row r="215" spans="1:8" ht="12.65" customHeight="1">
      <c r="A215" s="173" t="s">
        <v>339</v>
      </c>
      <c r="B215" s="174">
        <v>604370.52</v>
      </c>
      <c r="C215" s="189">
        <v>205738.74</v>
      </c>
      <c r="D215" s="174">
        <v>0</v>
      </c>
      <c r="E215" s="175">
        <f t="shared" si="11"/>
        <v>810109.26</v>
      </c>
      <c r="H215" s="259"/>
    </row>
    <row r="216" spans="1:8" ht="12.65" customHeight="1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5" customHeight="1">
      <c r="A217" s="173" t="s">
        <v>203</v>
      </c>
      <c r="B217" s="175">
        <f>SUM(B208:B216)</f>
        <v>43079658.760000005</v>
      </c>
      <c r="C217" s="191">
        <f>SUM(C208:C216)</f>
        <v>4522057.0000000009</v>
      </c>
      <c r="D217" s="175">
        <f>SUM(D208:D216)</f>
        <v>-6638596.5700000003</v>
      </c>
      <c r="E217" s="175">
        <f>SUM(E208:E216)</f>
        <v>54240312.329999998</v>
      </c>
    </row>
    <row r="218" spans="1:8" ht="21.75" customHeight="1">
      <c r="A218" s="173"/>
      <c r="B218" s="175"/>
      <c r="C218" s="191"/>
      <c r="D218" s="175"/>
      <c r="E218" s="175"/>
    </row>
    <row r="219" spans="1:8" ht="12.65" customHeight="1">
      <c r="A219" s="208" t="s">
        <v>342</v>
      </c>
      <c r="B219" s="208"/>
      <c r="C219" s="208"/>
      <c r="D219" s="208"/>
      <c r="E219" s="208"/>
    </row>
    <row r="220" spans="1:8" ht="12.65" customHeight="1">
      <c r="A220" s="208"/>
      <c r="B220" s="301" t="s">
        <v>1255</v>
      </c>
      <c r="C220" s="301"/>
      <c r="D220" s="208"/>
      <c r="E220" s="208"/>
    </row>
    <row r="221" spans="1:8" ht="12.65" customHeight="1">
      <c r="A221" s="272" t="s">
        <v>1255</v>
      </c>
      <c r="B221" s="208"/>
      <c r="C221" s="189">
        <v>2745839</v>
      </c>
      <c r="D221" s="172">
        <f>C221</f>
        <v>2745839</v>
      </c>
      <c r="E221" s="208"/>
    </row>
    <row r="222" spans="1:8" ht="12.65" customHeight="1">
      <c r="A222" s="257" t="s">
        <v>343</v>
      </c>
      <c r="B222" s="257"/>
      <c r="C222" s="257"/>
      <c r="D222" s="257"/>
      <c r="E222" s="257"/>
    </row>
    <row r="223" spans="1:8" ht="12.65" customHeight="1">
      <c r="A223" s="173" t="s">
        <v>344</v>
      </c>
      <c r="B223" s="172" t="s">
        <v>256</v>
      </c>
      <c r="C223" s="189">
        <v>51002684</v>
      </c>
      <c r="D223" s="175"/>
      <c r="E223" s="175"/>
    </row>
    <row r="224" spans="1:8" ht="12.65" customHeight="1">
      <c r="A224" s="173" t="s">
        <v>345</v>
      </c>
      <c r="B224" s="172" t="s">
        <v>256</v>
      </c>
      <c r="C224" s="189">
        <v>66315597</v>
      </c>
      <c r="D224" s="175"/>
      <c r="E224" s="175"/>
    </row>
    <row r="225" spans="1:5" ht="12.65" customHeight="1">
      <c r="A225" s="173" t="s">
        <v>346</v>
      </c>
      <c r="B225" s="172" t="s">
        <v>256</v>
      </c>
      <c r="C225" s="189">
        <v>2805694</v>
      </c>
      <c r="D225" s="175"/>
      <c r="E225" s="175"/>
    </row>
    <row r="226" spans="1:5" ht="12.65" customHeight="1">
      <c r="A226" s="173" t="s">
        <v>347</v>
      </c>
      <c r="B226" s="172" t="s">
        <v>256</v>
      </c>
      <c r="C226" s="189">
        <v>3048483</v>
      </c>
      <c r="D226" s="175"/>
      <c r="E226" s="175"/>
    </row>
    <row r="227" spans="1:5" ht="12.65" customHeight="1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>
      <c r="A228" s="173" t="s">
        <v>349</v>
      </c>
      <c r="B228" s="172" t="s">
        <v>256</v>
      </c>
      <c r="C228" s="189">
        <v>57361498</v>
      </c>
      <c r="D228" s="175"/>
      <c r="E228" s="175"/>
    </row>
    <row r="229" spans="1:5" ht="12.65" customHeight="1">
      <c r="A229" s="173" t="s">
        <v>350</v>
      </c>
      <c r="B229" s="175"/>
      <c r="C229" s="191"/>
      <c r="D229" s="175">
        <f>SUM(C223:C228)</f>
        <v>180533956</v>
      </c>
      <c r="E229" s="175"/>
    </row>
    <row r="230" spans="1:5" ht="12.65" customHeight="1">
      <c r="A230" s="257" t="s">
        <v>351</v>
      </c>
      <c r="B230" s="257"/>
      <c r="C230" s="257"/>
      <c r="D230" s="257"/>
      <c r="E230" s="257"/>
    </row>
    <row r="231" spans="1:5" ht="12.65" customHeight="1">
      <c r="A231" s="171" t="s">
        <v>352</v>
      </c>
      <c r="B231" s="172" t="s">
        <v>256</v>
      </c>
      <c r="C231" s="189">
        <v>1655</v>
      </c>
      <c r="D231" s="175"/>
      <c r="E231" s="175"/>
    </row>
    <row r="232" spans="1:5" ht="12.65" customHeight="1">
      <c r="A232" s="171"/>
      <c r="B232" s="172"/>
      <c r="C232" s="191"/>
      <c r="D232" s="175"/>
      <c r="E232" s="175"/>
    </row>
    <row r="233" spans="1:5" ht="12.65" customHeight="1">
      <c r="A233" s="171" t="s">
        <v>353</v>
      </c>
      <c r="B233" s="172" t="s">
        <v>256</v>
      </c>
      <c r="C233" s="189">
        <v>344422</v>
      </c>
      <c r="D233" s="175"/>
      <c r="E233" s="175"/>
    </row>
    <row r="234" spans="1:5" ht="12.65" customHeight="1">
      <c r="A234" s="171" t="s">
        <v>354</v>
      </c>
      <c r="B234" s="172" t="s">
        <v>256</v>
      </c>
      <c r="C234" s="189">
        <v>8265341</v>
      </c>
      <c r="D234" s="175"/>
      <c r="E234" s="175"/>
    </row>
    <row r="235" spans="1:5" ht="12.65" customHeight="1">
      <c r="A235" s="173"/>
      <c r="B235" s="175"/>
      <c r="C235" s="191"/>
      <c r="D235" s="175"/>
      <c r="E235" s="175"/>
    </row>
    <row r="236" spans="1:5" ht="12.65" customHeight="1">
      <c r="A236" s="171" t="s">
        <v>355</v>
      </c>
      <c r="B236" s="175"/>
      <c r="C236" s="191"/>
      <c r="D236" s="175">
        <f>SUM(C233:C235)</f>
        <v>8609763</v>
      </c>
      <c r="E236" s="175"/>
    </row>
    <row r="237" spans="1:5" ht="12.65" customHeight="1">
      <c r="A237" s="257" t="s">
        <v>356</v>
      </c>
      <c r="B237" s="257"/>
      <c r="C237" s="257"/>
      <c r="D237" s="257"/>
      <c r="E237" s="257"/>
    </row>
    <row r="238" spans="1:5" ht="12.65" customHeight="1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>
      <c r="A241" s="173"/>
      <c r="B241" s="175"/>
      <c r="C241" s="191"/>
      <c r="D241" s="175"/>
      <c r="E241" s="175"/>
    </row>
    <row r="242" spans="1:5" ht="12.65" customHeight="1">
      <c r="A242" s="173" t="s">
        <v>359</v>
      </c>
      <c r="B242" s="175"/>
      <c r="C242" s="191"/>
      <c r="D242" s="175">
        <f>D221+D229+D236+D240</f>
        <v>191889558</v>
      </c>
      <c r="E242" s="175"/>
    </row>
    <row r="243" spans="1:5" ht="12.65" customHeight="1">
      <c r="A243" s="173"/>
      <c r="B243" s="173"/>
      <c r="C243" s="191"/>
      <c r="D243" s="175"/>
      <c r="E243" s="175"/>
    </row>
    <row r="244" spans="1:5" ht="12.65" customHeight="1">
      <c r="A244" s="173"/>
      <c r="B244" s="173"/>
      <c r="C244" s="191"/>
      <c r="D244" s="175"/>
      <c r="E244" s="175"/>
    </row>
    <row r="245" spans="1:5" ht="12.65" customHeight="1">
      <c r="A245" s="173"/>
      <c r="B245" s="173"/>
      <c r="C245" s="191"/>
      <c r="D245" s="175"/>
      <c r="E245" s="175"/>
    </row>
    <row r="246" spans="1:5" ht="12.65" customHeight="1">
      <c r="A246" s="173"/>
      <c r="B246" s="173"/>
      <c r="C246" s="191"/>
      <c r="D246" s="175"/>
      <c r="E246" s="175"/>
    </row>
    <row r="247" spans="1:5" ht="21.75" customHeight="1">
      <c r="A247" s="173"/>
      <c r="B247" s="173"/>
      <c r="C247" s="191"/>
      <c r="D247" s="175"/>
      <c r="E247" s="175"/>
    </row>
    <row r="248" spans="1:5" ht="12.45" customHeight="1">
      <c r="A248" s="208" t="s">
        <v>360</v>
      </c>
      <c r="B248" s="208"/>
      <c r="C248" s="208"/>
      <c r="D248" s="208"/>
      <c r="E248" s="208"/>
    </row>
    <row r="249" spans="1:5" ht="11.25" customHeight="1">
      <c r="A249" s="257" t="s">
        <v>361</v>
      </c>
      <c r="B249" s="257"/>
      <c r="C249" s="257"/>
      <c r="D249" s="257"/>
      <c r="E249" s="257"/>
    </row>
    <row r="250" spans="1:5" ht="12.45" customHeight="1">
      <c r="A250" s="173" t="s">
        <v>362</v>
      </c>
      <c r="B250" s="172" t="s">
        <v>256</v>
      </c>
      <c r="C250" s="189"/>
      <c r="D250" s="175"/>
      <c r="E250" s="175"/>
    </row>
    <row r="251" spans="1:5" ht="12.45" customHeight="1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>
      <c r="A252" s="173" t="s">
        <v>364</v>
      </c>
      <c r="B252" s="172" t="s">
        <v>256</v>
      </c>
      <c r="C252" s="294">
        <v>9644023.8599999938</v>
      </c>
      <c r="D252" s="175"/>
      <c r="E252" s="175"/>
    </row>
    <row r="253" spans="1:5" ht="12.45" customHeight="1">
      <c r="A253" s="173" t="s">
        <v>365</v>
      </c>
      <c r="B253" s="172" t="s">
        <v>256</v>
      </c>
      <c r="C253" s="294">
        <v>1027771.0000000028</v>
      </c>
      <c r="D253" s="175"/>
      <c r="E253" s="175"/>
    </row>
    <row r="254" spans="1:5" ht="12.45" customHeight="1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>
      <c r="A257" s="173" t="s">
        <v>368</v>
      </c>
      <c r="B257" s="172" t="s">
        <v>256</v>
      </c>
      <c r="C257" s="294">
        <v>182779.58000000002</v>
      </c>
      <c r="D257" s="175"/>
      <c r="E257" s="175"/>
    </row>
    <row r="258" spans="1:5" ht="12.45" customHeight="1">
      <c r="A258" s="173" t="s">
        <v>369</v>
      </c>
      <c r="B258" s="172" t="s">
        <v>256</v>
      </c>
      <c r="C258" s="294">
        <v>0</v>
      </c>
      <c r="D258" s="175"/>
      <c r="E258" s="175"/>
    </row>
    <row r="259" spans="1:5" ht="12.45" customHeight="1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>
      <c r="A260" s="173" t="s">
        <v>371</v>
      </c>
      <c r="B260" s="175"/>
      <c r="C260" s="191"/>
      <c r="D260" s="175">
        <f>SUM(C250:C252)-C253+SUM(C254:C259)</f>
        <v>8799032.439999992</v>
      </c>
      <c r="E260" s="175"/>
    </row>
    <row r="261" spans="1:5" ht="11.25" customHeight="1">
      <c r="A261" s="257" t="s">
        <v>372</v>
      </c>
      <c r="B261" s="257"/>
      <c r="C261" s="257"/>
      <c r="D261" s="257"/>
      <c r="E261" s="257"/>
    </row>
    <row r="262" spans="1:5" ht="12.45" customHeight="1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>
      <c r="A266" s="257" t="s">
        <v>375</v>
      </c>
      <c r="B266" s="257"/>
      <c r="C266" s="257"/>
      <c r="D266" s="257"/>
      <c r="E266" s="257"/>
    </row>
    <row r="267" spans="1:5" ht="12.45" customHeight="1">
      <c r="A267" s="173" t="s">
        <v>332</v>
      </c>
      <c r="B267" s="172" t="s">
        <v>256</v>
      </c>
      <c r="C267" s="294">
        <v>0</v>
      </c>
      <c r="D267" s="175"/>
      <c r="E267" s="175"/>
    </row>
    <row r="268" spans="1:5" ht="12.45" customHeight="1">
      <c r="A268" s="173" t="s">
        <v>333</v>
      </c>
      <c r="B268" s="172" t="s">
        <v>256</v>
      </c>
      <c r="C268" s="294">
        <v>0</v>
      </c>
      <c r="D268" s="175"/>
      <c r="E268" s="175"/>
    </row>
    <row r="269" spans="1:5" ht="12.45" customHeight="1">
      <c r="A269" s="173" t="s">
        <v>334</v>
      </c>
      <c r="B269" s="172" t="s">
        <v>256</v>
      </c>
      <c r="C269" s="294">
        <v>108160974.33</v>
      </c>
      <c r="D269" s="175"/>
      <c r="E269" s="175"/>
    </row>
    <row r="270" spans="1:5" ht="12.45" customHeight="1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>
      <c r="A271" s="173" t="s">
        <v>377</v>
      </c>
      <c r="B271" s="172" t="s">
        <v>256</v>
      </c>
      <c r="C271" s="294">
        <v>0</v>
      </c>
      <c r="D271" s="175"/>
      <c r="E271" s="175"/>
    </row>
    <row r="272" spans="1:5" ht="12.45" customHeight="1">
      <c r="A272" s="173" t="s">
        <v>378</v>
      </c>
      <c r="B272" s="172" t="s">
        <v>256</v>
      </c>
      <c r="C272" s="294">
        <v>22766229.09</v>
      </c>
      <c r="D272" s="175"/>
      <c r="E272" s="175"/>
    </row>
    <row r="273" spans="1:5" ht="12.45" customHeight="1">
      <c r="A273" s="173" t="s">
        <v>339</v>
      </c>
      <c r="B273" s="172" t="s">
        <v>256</v>
      </c>
      <c r="C273" s="294">
        <v>11721.03</v>
      </c>
      <c r="D273" s="175"/>
      <c r="E273" s="175"/>
    </row>
    <row r="274" spans="1:5" ht="12.45" customHeight="1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>
      <c r="A275" s="173" t="s">
        <v>379</v>
      </c>
      <c r="B275" s="175"/>
      <c r="C275" s="191"/>
      <c r="D275" s="175">
        <f>SUM(C267:C274)</f>
        <v>130938924.45</v>
      </c>
      <c r="E275" s="175"/>
    </row>
    <row r="276" spans="1:5" ht="12.65" customHeight="1">
      <c r="A276" s="173" t="s">
        <v>380</v>
      </c>
      <c r="B276" s="172" t="s">
        <v>256</v>
      </c>
      <c r="C276" s="294">
        <v>18457485.840000004</v>
      </c>
      <c r="D276" s="175"/>
      <c r="E276" s="175"/>
    </row>
    <row r="277" spans="1:5" ht="12.65" customHeight="1">
      <c r="A277" s="173" t="s">
        <v>381</v>
      </c>
      <c r="B277" s="175"/>
      <c r="C277" s="191"/>
      <c r="D277" s="175">
        <f>D275-C276</f>
        <v>112481438.61</v>
      </c>
      <c r="E277" s="175"/>
    </row>
    <row r="278" spans="1:5" ht="12.65" customHeight="1">
      <c r="A278" s="257" t="s">
        <v>382</v>
      </c>
      <c r="B278" s="257"/>
      <c r="C278" s="257"/>
      <c r="D278" s="257"/>
      <c r="E278" s="257"/>
    </row>
    <row r="279" spans="1:5" ht="12.65" customHeight="1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>
      <c r="A282" s="173" t="s">
        <v>373</v>
      </c>
      <c r="B282" s="172" t="s">
        <v>256</v>
      </c>
      <c r="C282" s="294">
        <v>0</v>
      </c>
      <c r="D282" s="175"/>
      <c r="E282" s="175"/>
    </row>
    <row r="283" spans="1:5" ht="12.65" customHeight="1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>
      <c r="A284" s="173"/>
      <c r="B284" s="175"/>
      <c r="C284" s="191"/>
      <c r="D284" s="175"/>
      <c r="E284" s="175"/>
    </row>
    <row r="285" spans="1:5" ht="12.65" customHeight="1">
      <c r="A285" s="257" t="s">
        <v>387</v>
      </c>
      <c r="B285" s="257"/>
      <c r="C285" s="257"/>
      <c r="D285" s="257"/>
      <c r="E285" s="257"/>
    </row>
    <row r="286" spans="1:5" ht="12.65" customHeight="1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>
      <c r="A291" s="173"/>
      <c r="B291" s="175"/>
      <c r="C291" s="191"/>
      <c r="D291" s="175"/>
      <c r="E291" s="175"/>
    </row>
    <row r="292" spans="1:5" ht="12.65" customHeight="1">
      <c r="A292" s="173" t="s">
        <v>393</v>
      </c>
      <c r="B292" s="175"/>
      <c r="C292" s="191"/>
      <c r="D292" s="175">
        <f>D260+D265+D277+D283+D290</f>
        <v>121280471.05</v>
      </c>
      <c r="E292" s="175"/>
    </row>
    <row r="293" spans="1:5" ht="12.65" customHeight="1">
      <c r="A293" s="173"/>
      <c r="B293" s="173"/>
      <c r="C293" s="191"/>
      <c r="D293" s="175"/>
      <c r="E293" s="175"/>
    </row>
    <row r="294" spans="1:5" ht="12.65" customHeight="1">
      <c r="A294" s="173"/>
      <c r="B294" s="173"/>
      <c r="C294" s="191"/>
      <c r="D294" s="175"/>
      <c r="E294" s="175"/>
    </row>
    <row r="295" spans="1:5" ht="12.65" customHeight="1">
      <c r="A295" s="173"/>
      <c r="B295" s="173"/>
      <c r="C295" s="191"/>
      <c r="D295" s="175"/>
      <c r="E295" s="175"/>
    </row>
    <row r="296" spans="1:5" ht="12.65" customHeight="1">
      <c r="A296" s="173"/>
      <c r="B296" s="173"/>
      <c r="C296" s="191"/>
      <c r="D296" s="175"/>
      <c r="E296" s="175"/>
    </row>
    <row r="297" spans="1:5" ht="12.65" customHeight="1">
      <c r="A297" s="173"/>
      <c r="B297" s="173"/>
      <c r="C297" s="191"/>
      <c r="D297" s="175"/>
      <c r="E297" s="175"/>
    </row>
    <row r="298" spans="1:5" ht="12.65" customHeight="1">
      <c r="A298" s="173"/>
      <c r="B298" s="173"/>
      <c r="C298" s="191"/>
      <c r="D298" s="175"/>
      <c r="E298" s="175"/>
    </row>
    <row r="299" spans="1:5" ht="12.65" customHeight="1">
      <c r="A299" s="173"/>
      <c r="B299" s="173"/>
      <c r="C299" s="191"/>
      <c r="D299" s="175"/>
      <c r="E299" s="175"/>
    </row>
    <row r="300" spans="1:5" ht="12.65" customHeight="1">
      <c r="A300" s="173"/>
      <c r="B300" s="173"/>
      <c r="C300" s="191"/>
      <c r="D300" s="175"/>
      <c r="E300" s="175"/>
    </row>
    <row r="301" spans="1:5" ht="20.25" customHeight="1">
      <c r="A301" s="173"/>
      <c r="B301" s="173"/>
      <c r="C301" s="191"/>
      <c r="D301" s="175"/>
      <c r="E301" s="175"/>
    </row>
    <row r="302" spans="1:5" ht="12.65" customHeight="1">
      <c r="A302" s="208" t="s">
        <v>394</v>
      </c>
      <c r="B302" s="208"/>
      <c r="C302" s="208"/>
      <c r="D302" s="208"/>
      <c r="E302" s="208"/>
    </row>
    <row r="303" spans="1:5" ht="14.25" customHeight="1">
      <c r="A303" s="257" t="s">
        <v>395</v>
      </c>
      <c r="B303" s="257"/>
      <c r="C303" s="257"/>
      <c r="D303" s="257"/>
      <c r="E303" s="257"/>
    </row>
    <row r="304" spans="1:5" ht="12.65" customHeight="1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>
      <c r="A305" s="173" t="s">
        <v>397</v>
      </c>
      <c r="B305" s="172" t="s">
        <v>256</v>
      </c>
      <c r="C305" s="294">
        <v>1098.96</v>
      </c>
      <c r="D305" s="175"/>
      <c r="E305" s="175"/>
    </row>
    <row r="306" spans="1:5" ht="12.65" customHeight="1">
      <c r="A306" s="173" t="s">
        <v>398</v>
      </c>
      <c r="B306" s="172" t="s">
        <v>256</v>
      </c>
      <c r="C306" s="189">
        <v>0</v>
      </c>
      <c r="D306" s="175"/>
      <c r="E306" s="175"/>
    </row>
    <row r="307" spans="1:5" ht="12.65" customHeight="1">
      <c r="A307" s="173" t="s">
        <v>399</v>
      </c>
      <c r="B307" s="172" t="s">
        <v>256</v>
      </c>
      <c r="C307" s="294">
        <v>0</v>
      </c>
      <c r="D307" s="175"/>
      <c r="E307" s="175"/>
    </row>
    <row r="308" spans="1:5" ht="12.65" customHeight="1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>
      <c r="A309" s="173" t="s">
        <v>1242</v>
      </c>
      <c r="B309" s="172" t="s">
        <v>256</v>
      </c>
      <c r="C309" s="294">
        <v>50087.25</v>
      </c>
      <c r="D309" s="175"/>
      <c r="E309" s="175"/>
    </row>
    <row r="310" spans="1:5" ht="12.65" customHeight="1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>
      <c r="A312" s="173" t="s">
        <v>403</v>
      </c>
      <c r="B312" s="172" t="s">
        <v>256</v>
      </c>
      <c r="C312" s="294">
        <v>2829158.3200000003</v>
      </c>
      <c r="D312" s="175"/>
      <c r="E312" s="175"/>
    </row>
    <row r="313" spans="1:5" ht="12.65" customHeight="1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>
      <c r="A314" s="173" t="s">
        <v>405</v>
      </c>
      <c r="B314" s="175"/>
      <c r="C314" s="191"/>
      <c r="D314" s="175">
        <f>SUM(C304:C313)</f>
        <v>2880344.5300000003</v>
      </c>
      <c r="E314" s="175"/>
    </row>
    <row r="315" spans="1:5" ht="12.65" customHeight="1">
      <c r="A315" s="257" t="s">
        <v>406</v>
      </c>
      <c r="B315" s="257"/>
      <c r="C315" s="257"/>
      <c r="D315" s="257"/>
      <c r="E315" s="257"/>
    </row>
    <row r="316" spans="1:5" ht="12.65" customHeight="1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>
      <c r="A320" s="257" t="s">
        <v>411</v>
      </c>
      <c r="B320" s="257"/>
      <c r="C320" s="257"/>
      <c r="D320" s="257"/>
      <c r="E320" s="257"/>
    </row>
    <row r="321" spans="1:5" ht="12.65" customHeight="1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>
      <c r="A326" s="171" t="s">
        <v>417</v>
      </c>
      <c r="B326" s="172" t="s">
        <v>256</v>
      </c>
      <c r="C326" s="294">
        <v>1436338.8999999911</v>
      </c>
      <c r="D326" s="175"/>
      <c r="E326" s="175"/>
    </row>
    <row r="327" spans="1:5" ht="12.65" customHeight="1">
      <c r="A327" s="173" t="s">
        <v>418</v>
      </c>
      <c r="B327" s="172" t="s">
        <v>256</v>
      </c>
      <c r="C327" s="189"/>
      <c r="D327" s="175"/>
      <c r="E327" s="175"/>
    </row>
    <row r="328" spans="1:5" ht="19.5" customHeight="1">
      <c r="A328" s="173" t="s">
        <v>203</v>
      </c>
      <c r="B328" s="175"/>
      <c r="C328" s="191"/>
      <c r="D328" s="175">
        <f>SUM(C321:C327)</f>
        <v>1436338.8999999911</v>
      </c>
      <c r="E328" s="175"/>
    </row>
    <row r="329" spans="1:5" ht="12.65" customHeight="1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>
      <c r="A330" s="173" t="s">
        <v>420</v>
      </c>
      <c r="B330" s="175"/>
      <c r="C330" s="191"/>
      <c r="D330" s="175">
        <f>D328-D329</f>
        <v>1436338.8999999911</v>
      </c>
      <c r="E330" s="175"/>
    </row>
    <row r="331" spans="1:5" ht="12.65" customHeight="1">
      <c r="A331" s="173"/>
      <c r="B331" s="175"/>
      <c r="C331" s="191"/>
      <c r="D331" s="175"/>
      <c r="E331" s="175"/>
    </row>
    <row r="332" spans="1:5" ht="12.65" customHeight="1">
      <c r="A332" s="173" t="s">
        <v>421</v>
      </c>
      <c r="B332" s="172" t="s">
        <v>256</v>
      </c>
      <c r="C332" s="295">
        <v>116963787.61999999</v>
      </c>
      <c r="D332" s="175"/>
      <c r="E332" s="175"/>
    </row>
    <row r="333" spans="1:5" ht="12.65" customHeight="1">
      <c r="A333" s="173"/>
      <c r="B333" s="172"/>
      <c r="C333" s="232"/>
      <c r="D333" s="175"/>
      <c r="E333" s="175"/>
    </row>
    <row r="334" spans="1:5" ht="12.65" customHeight="1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>
      <c r="A339" s="173" t="s">
        <v>424</v>
      </c>
      <c r="B339" s="175"/>
      <c r="C339" s="191"/>
      <c r="D339" s="175">
        <f>D314+D319+D330+C332+C336+C337</f>
        <v>121280471.04999998</v>
      </c>
      <c r="E339" s="175"/>
    </row>
    <row r="340" spans="1:5" ht="12.65" customHeight="1">
      <c r="A340" s="173"/>
      <c r="B340" s="175"/>
      <c r="C340" s="191"/>
      <c r="D340" s="175"/>
      <c r="E340" s="175"/>
    </row>
    <row r="341" spans="1:5" ht="12.65" customHeight="1">
      <c r="A341" s="173" t="s">
        <v>425</v>
      </c>
      <c r="B341" s="175"/>
      <c r="C341" s="191"/>
      <c r="D341" s="175">
        <f>D292</f>
        <v>121280471.05</v>
      </c>
      <c r="E341" s="175"/>
    </row>
    <row r="342" spans="1:5" ht="12.65" customHeight="1">
      <c r="A342" s="173"/>
      <c r="B342" s="173"/>
      <c r="C342" s="191"/>
      <c r="D342" s="175"/>
      <c r="E342" s="175"/>
    </row>
    <row r="343" spans="1:5" ht="12.65" customHeight="1">
      <c r="A343" s="173"/>
      <c r="B343" s="173"/>
      <c r="C343" s="191"/>
      <c r="D343" s="175"/>
      <c r="E343" s="175"/>
    </row>
    <row r="344" spans="1:5" ht="12.65" customHeight="1">
      <c r="A344" s="173"/>
      <c r="B344" s="173"/>
      <c r="C344" s="191"/>
      <c r="D344" s="175"/>
      <c r="E344" s="175"/>
    </row>
    <row r="345" spans="1:5" ht="12.65" customHeight="1">
      <c r="A345" s="173"/>
      <c r="B345" s="173"/>
      <c r="C345" s="191"/>
      <c r="D345" s="175"/>
      <c r="E345" s="175"/>
    </row>
    <row r="346" spans="1:5" ht="12.65" customHeight="1">
      <c r="A346" s="173"/>
      <c r="B346" s="173"/>
      <c r="C346" s="191"/>
      <c r="D346" s="175"/>
      <c r="E346" s="175"/>
    </row>
    <row r="347" spans="1:5" ht="12.65" customHeight="1">
      <c r="A347" s="173"/>
      <c r="B347" s="173"/>
      <c r="C347" s="191"/>
      <c r="D347" s="175"/>
      <c r="E347" s="175"/>
    </row>
    <row r="348" spans="1:5" ht="12.65" customHeight="1">
      <c r="A348" s="173"/>
      <c r="B348" s="173"/>
      <c r="C348" s="191"/>
      <c r="D348" s="175"/>
      <c r="E348" s="175"/>
    </row>
    <row r="349" spans="1:5" ht="12.65" customHeight="1">
      <c r="A349" s="173"/>
      <c r="B349" s="173"/>
      <c r="C349" s="191"/>
      <c r="D349" s="175"/>
      <c r="E349" s="175"/>
    </row>
    <row r="350" spans="1:5" ht="12.65" customHeight="1">
      <c r="A350" s="173"/>
      <c r="B350" s="173"/>
      <c r="C350" s="191"/>
      <c r="D350" s="175"/>
      <c r="E350" s="175"/>
    </row>
    <row r="351" spans="1:5" ht="12.65" customHeight="1">
      <c r="A351" s="173"/>
      <c r="B351" s="173"/>
      <c r="C351" s="191"/>
      <c r="D351" s="175"/>
      <c r="E351" s="175"/>
    </row>
    <row r="352" spans="1:5" ht="12.65" customHeight="1">
      <c r="A352" s="173"/>
      <c r="B352" s="173"/>
      <c r="C352" s="191"/>
      <c r="D352" s="175"/>
      <c r="E352" s="175"/>
    </row>
    <row r="353" spans="1:5" ht="12.65" customHeight="1">
      <c r="A353" s="173"/>
      <c r="B353" s="173"/>
      <c r="C353" s="191"/>
      <c r="D353" s="175"/>
      <c r="E353" s="175"/>
    </row>
    <row r="354" spans="1:5" ht="12.65" customHeight="1">
      <c r="A354" s="173"/>
      <c r="B354" s="173"/>
      <c r="C354" s="191"/>
      <c r="D354" s="175"/>
      <c r="E354" s="175"/>
    </row>
    <row r="355" spans="1:5" ht="12.65" customHeight="1">
      <c r="A355" s="173"/>
      <c r="B355" s="173"/>
      <c r="C355" s="191"/>
      <c r="D355" s="175"/>
      <c r="E355" s="175"/>
    </row>
    <row r="356" spans="1:5" ht="20.25" customHeight="1">
      <c r="A356" s="173"/>
      <c r="B356" s="173"/>
      <c r="C356" s="191"/>
      <c r="D356" s="175"/>
      <c r="E356" s="175"/>
    </row>
    <row r="357" spans="1:5" ht="12.65" customHeight="1">
      <c r="A357" s="208" t="s">
        <v>426</v>
      </c>
      <c r="B357" s="208"/>
      <c r="C357" s="208"/>
      <c r="D357" s="208"/>
      <c r="E357" s="208"/>
    </row>
    <row r="358" spans="1:5" ht="12.65" customHeight="1">
      <c r="A358" s="257" t="s">
        <v>427</v>
      </c>
      <c r="B358" s="257"/>
      <c r="C358" s="257"/>
      <c r="D358" s="257"/>
      <c r="E358" s="257"/>
    </row>
    <row r="359" spans="1:5" ht="12.65" customHeight="1">
      <c r="A359" s="173" t="s">
        <v>428</v>
      </c>
      <c r="B359" s="172" t="s">
        <v>256</v>
      </c>
      <c r="C359" s="189">
        <v>22554006.5</v>
      </c>
      <c r="D359" s="175"/>
      <c r="E359" s="175"/>
    </row>
    <row r="360" spans="1:5" ht="12.65" customHeight="1">
      <c r="A360" s="173" t="s">
        <v>429</v>
      </c>
      <c r="B360" s="172" t="s">
        <v>256</v>
      </c>
      <c r="C360" s="189">
        <v>233579093.53</v>
      </c>
      <c r="D360" s="175"/>
      <c r="E360" s="175"/>
    </row>
    <row r="361" spans="1:5" ht="12.65" customHeight="1">
      <c r="A361" s="173" t="s">
        <v>430</v>
      </c>
      <c r="B361" s="175"/>
      <c r="C361" s="191"/>
      <c r="D361" s="175">
        <f>SUM(C359:C360)</f>
        <v>256133100.03</v>
      </c>
      <c r="E361" s="175"/>
    </row>
    <row r="362" spans="1:5" ht="12.65" customHeight="1">
      <c r="A362" s="257" t="s">
        <v>431</v>
      </c>
      <c r="B362" s="257"/>
      <c r="C362" s="257"/>
      <c r="D362" s="257"/>
      <c r="E362" s="257"/>
    </row>
    <row r="363" spans="1:5" ht="12.65" customHeight="1">
      <c r="A363" s="173" t="s">
        <v>1255</v>
      </c>
      <c r="B363" s="257"/>
      <c r="C363" s="189">
        <v>2745838.88</v>
      </c>
      <c r="D363" s="175"/>
      <c r="E363" s="257"/>
    </row>
    <row r="364" spans="1:5" ht="12.65" customHeight="1">
      <c r="A364" s="173" t="s">
        <v>432</v>
      </c>
      <c r="B364" s="172" t="s">
        <v>256</v>
      </c>
      <c r="C364" s="189">
        <v>181971823.19999999</v>
      </c>
      <c r="D364" s="175"/>
      <c r="E364" s="175"/>
    </row>
    <row r="365" spans="1:5" ht="12.65" customHeight="1">
      <c r="A365" s="173" t="s">
        <v>433</v>
      </c>
      <c r="B365" s="172" t="s">
        <v>256</v>
      </c>
      <c r="C365" s="189">
        <v>8609763.1400000006</v>
      </c>
      <c r="D365" s="175"/>
      <c r="E365" s="175"/>
    </row>
    <row r="366" spans="1:5" ht="12.65" customHeight="1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>
      <c r="A367" s="173" t="s">
        <v>359</v>
      </c>
      <c r="B367" s="175"/>
      <c r="C367" s="191"/>
      <c r="D367" s="175">
        <f>SUM(C363:C366)</f>
        <v>193327425.21999997</v>
      </c>
      <c r="E367" s="175"/>
    </row>
    <row r="368" spans="1:5" ht="12.65" customHeight="1">
      <c r="A368" s="173" t="s">
        <v>435</v>
      </c>
      <c r="B368" s="175"/>
      <c r="C368" s="191"/>
      <c r="D368" s="175">
        <f>D361-D367</f>
        <v>62805674.810000032</v>
      </c>
      <c r="E368" s="175"/>
    </row>
    <row r="369" spans="1:5" ht="12.65" customHeight="1">
      <c r="A369" s="257" t="s">
        <v>436</v>
      </c>
      <c r="B369" s="257"/>
      <c r="C369" s="257"/>
      <c r="D369" s="257"/>
      <c r="E369" s="257"/>
    </row>
    <row r="370" spans="1:5" ht="12.65" customHeight="1">
      <c r="A370" s="173" t="s">
        <v>437</v>
      </c>
      <c r="B370" s="172" t="s">
        <v>256</v>
      </c>
      <c r="C370" s="189">
        <v>135509.93000000002</v>
      </c>
      <c r="D370" s="175"/>
      <c r="E370" s="175"/>
    </row>
    <row r="371" spans="1:5" ht="12.65" customHeight="1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>
      <c r="A372" s="173" t="s">
        <v>439</v>
      </c>
      <c r="B372" s="175"/>
      <c r="C372" s="191"/>
      <c r="D372" s="175">
        <f>SUM(C370:C371)</f>
        <v>135509.93000000002</v>
      </c>
      <c r="E372" s="175"/>
    </row>
    <row r="373" spans="1:5" ht="12.65" customHeight="1">
      <c r="A373" s="173" t="s">
        <v>440</v>
      </c>
      <c r="B373" s="175"/>
      <c r="C373" s="191"/>
      <c r="D373" s="175">
        <f>D368+D372</f>
        <v>62941184.740000032</v>
      </c>
      <c r="E373" s="175"/>
    </row>
    <row r="374" spans="1:5" ht="12.65" customHeight="1">
      <c r="A374" s="173"/>
      <c r="B374" s="175"/>
      <c r="C374" s="191"/>
      <c r="D374" s="175"/>
      <c r="E374" s="175"/>
    </row>
    <row r="375" spans="1:5" ht="12.65" customHeight="1">
      <c r="A375" s="173"/>
      <c r="B375" s="175"/>
      <c r="C375" s="191"/>
      <c r="D375" s="175"/>
      <c r="E375" s="175"/>
    </row>
    <row r="376" spans="1:5" ht="12.65" customHeight="1">
      <c r="A376" s="173"/>
      <c r="B376" s="175"/>
      <c r="C376" s="191"/>
      <c r="D376" s="175"/>
      <c r="E376" s="175"/>
    </row>
    <row r="377" spans="1:5" ht="12.65" customHeight="1">
      <c r="A377" s="257" t="s">
        <v>441</v>
      </c>
      <c r="B377" s="257"/>
      <c r="C377" s="257"/>
      <c r="D377" s="257"/>
      <c r="E377" s="257"/>
    </row>
    <row r="378" spans="1:5" ht="12.65" customHeight="1">
      <c r="A378" s="173" t="s">
        <v>442</v>
      </c>
      <c r="B378" s="172" t="s">
        <v>256</v>
      </c>
      <c r="C378" s="189">
        <v>21309666.749999993</v>
      </c>
      <c r="D378" s="175"/>
      <c r="E378" s="175"/>
    </row>
    <row r="379" spans="1:5" ht="12.65" customHeight="1">
      <c r="A379" s="173" t="s">
        <v>3</v>
      </c>
      <c r="B379" s="172" t="s">
        <v>256</v>
      </c>
      <c r="C379" s="189">
        <v>4859717.66</v>
      </c>
      <c r="D379" s="175"/>
      <c r="E379" s="175"/>
    </row>
    <row r="380" spans="1:5" ht="12.65" customHeight="1">
      <c r="A380" s="173" t="s">
        <v>236</v>
      </c>
      <c r="B380" s="172" t="s">
        <v>256</v>
      </c>
      <c r="C380" s="189">
        <v>1074596.58</v>
      </c>
      <c r="D380" s="175"/>
      <c r="E380" s="175"/>
    </row>
    <row r="381" spans="1:5" ht="12.65" customHeight="1">
      <c r="A381" s="173" t="s">
        <v>443</v>
      </c>
      <c r="B381" s="172" t="s">
        <v>256</v>
      </c>
      <c r="C381" s="189">
        <v>5567388.9099999983</v>
      </c>
      <c r="D381" s="175"/>
      <c r="E381" s="175"/>
    </row>
    <row r="382" spans="1:5" ht="12.65" customHeight="1">
      <c r="A382" s="173" t="s">
        <v>444</v>
      </c>
      <c r="B382" s="172" t="s">
        <v>256</v>
      </c>
      <c r="C382" s="189">
        <v>441797.38000000006</v>
      </c>
      <c r="D382" s="175"/>
      <c r="E382" s="175"/>
    </row>
    <row r="383" spans="1:5" ht="12.65" customHeight="1">
      <c r="A383" s="173" t="s">
        <v>445</v>
      </c>
      <c r="B383" s="172" t="s">
        <v>256</v>
      </c>
      <c r="C383" s="189">
        <v>15372861.350000011</v>
      </c>
      <c r="D383" s="175"/>
      <c r="E383" s="175"/>
    </row>
    <row r="384" spans="1:5" ht="12.65" customHeight="1">
      <c r="A384" s="173" t="s">
        <v>6</v>
      </c>
      <c r="B384" s="172" t="s">
        <v>256</v>
      </c>
      <c r="C384" s="189">
        <v>4522057.07</v>
      </c>
      <c r="D384" s="175"/>
      <c r="E384" s="175"/>
    </row>
    <row r="385" spans="1:6" ht="12.65" customHeight="1">
      <c r="A385" s="173" t="s">
        <v>446</v>
      </c>
      <c r="B385" s="172" t="s">
        <v>256</v>
      </c>
      <c r="C385" s="189">
        <v>21524.219999999998</v>
      </c>
      <c r="D385" s="175"/>
      <c r="E385" s="175"/>
    </row>
    <row r="386" spans="1:6" ht="12.65" customHeight="1">
      <c r="A386" s="173" t="s">
        <v>447</v>
      </c>
      <c r="B386" s="172" t="s">
        <v>256</v>
      </c>
      <c r="C386" s="189">
        <v>347797.76999999996</v>
      </c>
      <c r="D386" s="175"/>
      <c r="E386" s="175"/>
    </row>
    <row r="387" spans="1:6" ht="12.65" customHeight="1">
      <c r="A387" s="173" t="s">
        <v>448</v>
      </c>
      <c r="B387" s="172" t="s">
        <v>256</v>
      </c>
      <c r="C387" s="189">
        <v>822844.3600000001</v>
      </c>
      <c r="D387" s="175"/>
      <c r="E387" s="175"/>
    </row>
    <row r="388" spans="1:6" ht="12.65" customHeight="1">
      <c r="A388" s="173" t="s">
        <v>449</v>
      </c>
      <c r="B388" s="172" t="s">
        <v>256</v>
      </c>
      <c r="C388" s="189">
        <v>2944897.7999999993</v>
      </c>
      <c r="D388" s="175"/>
      <c r="E388" s="175"/>
    </row>
    <row r="389" spans="1:6" ht="12.65" customHeight="1">
      <c r="A389" s="173" t="s">
        <v>451</v>
      </c>
      <c r="B389" s="172" t="s">
        <v>256</v>
      </c>
      <c r="C389" s="189">
        <v>576394.9299999997</v>
      </c>
      <c r="D389" s="175"/>
      <c r="E389" s="175"/>
    </row>
    <row r="390" spans="1:6" ht="12.65" customHeight="1">
      <c r="A390" s="173" t="s">
        <v>452</v>
      </c>
      <c r="B390" s="175"/>
      <c r="C390" s="191"/>
      <c r="D390" s="175">
        <f>SUM(C378:C389)</f>
        <v>57861544.780000001</v>
      </c>
      <c r="E390" s="175"/>
    </row>
    <row r="391" spans="1:6" ht="12.65" customHeight="1">
      <c r="A391" s="173" t="s">
        <v>453</v>
      </c>
      <c r="B391" s="175"/>
      <c r="C391" s="191"/>
      <c r="D391" s="175">
        <f>D373-D390</f>
        <v>5079639.9600000307</v>
      </c>
      <c r="E391" s="175"/>
    </row>
    <row r="392" spans="1:6" ht="12.65" customHeight="1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>
      <c r="A393" s="173" t="s">
        <v>455</v>
      </c>
      <c r="B393" s="175"/>
      <c r="C393" s="191"/>
      <c r="D393" s="195">
        <f>D391+C392</f>
        <v>5079639.9600000307</v>
      </c>
      <c r="E393" s="175"/>
      <c r="F393" s="197"/>
    </row>
    <row r="394" spans="1:6" ht="12.65" customHeight="1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>
      <c r="A396" s="173" t="s">
        <v>458</v>
      </c>
      <c r="B396" s="175"/>
      <c r="C396" s="191"/>
      <c r="D396" s="175">
        <f>D393+C394-C395</f>
        <v>5079639.9600000307</v>
      </c>
      <c r="E396" s="175"/>
    </row>
    <row r="397" spans="1:6" ht="13.5" customHeight="1">
      <c r="A397" s="179"/>
      <c r="B397" s="179"/>
    </row>
    <row r="398" spans="1:6" ht="12.65" customHeight="1">
      <c r="A398" s="179"/>
      <c r="B398" s="179"/>
    </row>
    <row r="399" spans="1:6" ht="12.65" customHeight="1">
      <c r="A399" s="179"/>
      <c r="B399" s="179"/>
    </row>
    <row r="400" spans="1:6" ht="12" customHeight="1">
      <c r="A400" s="179"/>
      <c r="B400" s="179"/>
    </row>
    <row r="401" spans="1:5" ht="12" customHeight="1">
      <c r="A401" s="179"/>
      <c r="B401" s="179"/>
    </row>
    <row r="402" spans="1:5" ht="12" customHeight="1">
      <c r="A402" s="179"/>
      <c r="B402" s="179"/>
    </row>
    <row r="403" spans="1:5" ht="12" customHeight="1">
      <c r="A403" s="179"/>
      <c r="B403" s="179"/>
    </row>
    <row r="404" spans="1:5" ht="12" customHeight="1">
      <c r="A404" s="179"/>
      <c r="B404" s="179"/>
    </row>
    <row r="405" spans="1:5" ht="12.65" customHeight="1">
      <c r="A405" s="179"/>
      <c r="B405" s="179"/>
    </row>
    <row r="406" spans="1:5" ht="12.65" customHeight="1">
      <c r="A406" s="179"/>
      <c r="B406" s="179"/>
    </row>
    <row r="407" spans="1:5" ht="12.65" customHeight="1">
      <c r="A407" s="179"/>
      <c r="B407" s="179"/>
    </row>
    <row r="408" spans="1:5" ht="12.65" customHeight="1">
      <c r="A408" s="179"/>
      <c r="B408" s="179"/>
    </row>
    <row r="409" spans="1:5" ht="12.65" customHeight="1">
      <c r="A409" s="179"/>
      <c r="B409" s="179"/>
    </row>
    <row r="410" spans="1:5" ht="12.65" customHeight="1">
      <c r="A410" s="179"/>
      <c r="B410" s="179"/>
    </row>
    <row r="411" spans="1:5" ht="12.65" customHeight="1">
      <c r="A411" s="179"/>
      <c r="B411" s="179"/>
      <c r="C411" s="181" t="s">
        <v>459</v>
      </c>
      <c r="D411" s="179"/>
      <c r="E411" s="260"/>
    </row>
    <row r="412" spans="1:5" ht="12.65" customHeight="1">
      <c r="A412" s="179" t="str">
        <f>C84&amp;"   "&amp;"H-"&amp;FIXED(C83,0,TRUE)&amp;"     FYE "&amp;C82</f>
        <v>MultiCare Covington Medical Center   H-0     FYE 12/31/2018</v>
      </c>
      <c r="B412" s="179"/>
      <c r="C412" s="179"/>
      <c r="D412" s="179"/>
      <c r="E412" s="260"/>
    </row>
    <row r="413" spans="1:5" ht="12.65" customHeight="1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>
      <c r="A414" s="179" t="s">
        <v>463</v>
      </c>
      <c r="B414" s="179">
        <f>C111</f>
        <v>714</v>
      </c>
      <c r="C414" s="194">
        <f>E138</f>
        <v>714</v>
      </c>
      <c r="D414" s="179"/>
    </row>
    <row r="415" spans="1:5" ht="12.65" customHeight="1">
      <c r="A415" s="179" t="s">
        <v>464</v>
      </c>
      <c r="B415" s="179">
        <f>D111</f>
        <v>1824</v>
      </c>
      <c r="C415" s="179">
        <f>E139</f>
        <v>1824</v>
      </c>
      <c r="D415" s="194">
        <f>SUM(C59:H59)+N59</f>
        <v>1520</v>
      </c>
    </row>
    <row r="416" spans="1:5" ht="12.65" customHeight="1">
      <c r="A416" s="179"/>
      <c r="B416" s="179"/>
      <c r="C416" s="194"/>
      <c r="D416" s="179"/>
    </row>
    <row r="417" spans="1:7" ht="12.65" customHeight="1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>
      <c r="A419" s="179"/>
      <c r="B419" s="179"/>
      <c r="C419" s="194"/>
      <c r="D419" s="179"/>
    </row>
    <row r="420" spans="1:7" ht="12.65" customHeight="1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>
      <c r="A422" s="206"/>
      <c r="B422" s="206"/>
      <c r="C422" s="181"/>
      <c r="D422" s="179"/>
    </row>
    <row r="423" spans="1:7" ht="12.65" customHeight="1">
      <c r="A423" s="180" t="s">
        <v>469</v>
      </c>
      <c r="B423" s="180">
        <f>C114</f>
        <v>138</v>
      </c>
    </row>
    <row r="424" spans="1:7" ht="12.65" customHeight="1">
      <c r="A424" s="179" t="s">
        <v>1244</v>
      </c>
      <c r="B424" s="179">
        <f>D114</f>
        <v>207</v>
      </c>
      <c r="D424" s="179">
        <f>J59</f>
        <v>0</v>
      </c>
    </row>
    <row r="425" spans="1:7" ht="12.65" customHeight="1">
      <c r="A425" s="206"/>
      <c r="B425" s="206"/>
      <c r="C425" s="206"/>
      <c r="D425" s="206"/>
      <c r="F425" s="206"/>
      <c r="G425" s="206"/>
    </row>
    <row r="426" spans="1:7" ht="12.65" customHeight="1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>
      <c r="A427" s="179" t="s">
        <v>473</v>
      </c>
      <c r="B427" s="179">
        <f t="shared" ref="B427:B437" si="12">C378</f>
        <v>21309666.749999993</v>
      </c>
      <c r="C427" s="179">
        <f t="shared" ref="C427:C434" si="13">CE61</f>
        <v>21309666.749999993</v>
      </c>
      <c r="D427" s="179"/>
    </row>
    <row r="428" spans="1:7" ht="12.65" customHeight="1">
      <c r="A428" s="179" t="s">
        <v>3</v>
      </c>
      <c r="B428" s="179">
        <f t="shared" si="12"/>
        <v>4859717.66</v>
      </c>
      <c r="C428" s="179">
        <f t="shared" si="13"/>
        <v>4859718</v>
      </c>
      <c r="D428" s="179">
        <f>D173</f>
        <v>4859718</v>
      </c>
    </row>
    <row r="429" spans="1:7" ht="12.65" customHeight="1">
      <c r="A429" s="179" t="s">
        <v>236</v>
      </c>
      <c r="B429" s="179">
        <f t="shared" si="12"/>
        <v>1074596.58</v>
      </c>
      <c r="C429" s="179">
        <f t="shared" si="13"/>
        <v>1074596.58</v>
      </c>
      <c r="D429" s="179"/>
    </row>
    <row r="430" spans="1:7" ht="12.65" customHeight="1">
      <c r="A430" s="179" t="s">
        <v>237</v>
      </c>
      <c r="B430" s="179">
        <f t="shared" si="12"/>
        <v>5567388.9099999983</v>
      </c>
      <c r="C430" s="179">
        <f t="shared" si="13"/>
        <v>5567388.9099999983</v>
      </c>
      <c r="D430" s="179"/>
    </row>
    <row r="431" spans="1:7" ht="12.65" customHeight="1">
      <c r="A431" s="179" t="s">
        <v>444</v>
      </c>
      <c r="B431" s="179">
        <f t="shared" si="12"/>
        <v>441797.38000000006</v>
      </c>
      <c r="C431" s="179">
        <f t="shared" si="13"/>
        <v>441797.38000000006</v>
      </c>
      <c r="D431" s="179"/>
    </row>
    <row r="432" spans="1:7" ht="12.65" customHeight="1">
      <c r="A432" s="179" t="s">
        <v>445</v>
      </c>
      <c r="B432" s="179">
        <f t="shared" si="12"/>
        <v>15372861.350000011</v>
      </c>
      <c r="C432" s="179">
        <f t="shared" si="13"/>
        <v>15372861.350000011</v>
      </c>
      <c r="D432" s="179"/>
    </row>
    <row r="433" spans="1:7" ht="12.65" customHeight="1">
      <c r="A433" s="179" t="s">
        <v>6</v>
      </c>
      <c r="B433" s="179">
        <f t="shared" si="12"/>
        <v>4522057.07</v>
      </c>
      <c r="C433" s="179">
        <f t="shared" si="13"/>
        <v>4522057</v>
      </c>
      <c r="D433" s="179">
        <f>C217</f>
        <v>4522057.0000000009</v>
      </c>
    </row>
    <row r="434" spans="1:7" ht="12.65" customHeight="1">
      <c r="A434" s="179" t="s">
        <v>474</v>
      </c>
      <c r="B434" s="179">
        <f t="shared" si="12"/>
        <v>21524.219999999998</v>
      </c>
      <c r="C434" s="179">
        <f t="shared" si="13"/>
        <v>21524.219999999998</v>
      </c>
      <c r="D434" s="179">
        <f>D177</f>
        <v>21524</v>
      </c>
    </row>
    <row r="435" spans="1:7" ht="12.65" customHeight="1">
      <c r="A435" s="179" t="s">
        <v>447</v>
      </c>
      <c r="B435" s="179">
        <f t="shared" si="12"/>
        <v>347797.76999999996</v>
      </c>
      <c r="C435" s="179"/>
      <c r="D435" s="179">
        <f>D181</f>
        <v>347798</v>
      </c>
    </row>
    <row r="436" spans="1:7" ht="12.65" customHeight="1">
      <c r="A436" s="179" t="s">
        <v>475</v>
      </c>
      <c r="B436" s="179">
        <f t="shared" si="12"/>
        <v>822844.3600000001</v>
      </c>
      <c r="C436" s="179"/>
      <c r="D436" s="179">
        <f>D186</f>
        <v>822844</v>
      </c>
    </row>
    <row r="437" spans="1:7" ht="12.65" customHeight="1">
      <c r="A437" s="194" t="s">
        <v>449</v>
      </c>
      <c r="B437" s="194">
        <f t="shared" si="12"/>
        <v>2944897.7999999993</v>
      </c>
      <c r="C437" s="194"/>
      <c r="D437" s="194">
        <f>D190</f>
        <v>2944898</v>
      </c>
    </row>
    <row r="438" spans="1:7" ht="12.65" customHeight="1">
      <c r="A438" s="194" t="s">
        <v>476</v>
      </c>
      <c r="B438" s="194">
        <f>C386+C387+C388</f>
        <v>4115539.9299999997</v>
      </c>
      <c r="C438" s="194">
        <f>CD69</f>
        <v>4115539.9299999997</v>
      </c>
      <c r="D438" s="194">
        <f>D181+D186+D190</f>
        <v>4115540</v>
      </c>
    </row>
    <row r="439" spans="1:7" ht="12.65" customHeight="1">
      <c r="A439" s="179" t="s">
        <v>451</v>
      </c>
      <c r="B439" s="194">
        <f>C389</f>
        <v>576394.9299999997</v>
      </c>
      <c r="C439" s="194">
        <f>SUM(C69:CC69)</f>
        <v>576394.92999999982</v>
      </c>
      <c r="D439" s="179"/>
    </row>
    <row r="440" spans="1:7" ht="12.65" customHeight="1">
      <c r="A440" s="179" t="s">
        <v>477</v>
      </c>
      <c r="B440" s="194">
        <f>B438+B439</f>
        <v>4691934.8599999994</v>
      </c>
      <c r="C440" s="194">
        <f>CE69</f>
        <v>4691934.8599999994</v>
      </c>
      <c r="D440" s="179"/>
    </row>
    <row r="441" spans="1:7" ht="12.65" customHeight="1">
      <c r="A441" s="179" t="s">
        <v>478</v>
      </c>
      <c r="B441" s="179">
        <f>D390</f>
        <v>57861544.780000001</v>
      </c>
      <c r="C441" s="179">
        <f>SUM(C427:C437)+C440</f>
        <v>57861545.049999997</v>
      </c>
      <c r="D441" s="179"/>
    </row>
    <row r="442" spans="1:7" ht="12.65" customHeight="1">
      <c r="A442" s="206"/>
      <c r="B442" s="206"/>
      <c r="C442" s="206"/>
      <c r="D442" s="206"/>
      <c r="F442" s="206"/>
      <c r="G442" s="206"/>
    </row>
    <row r="443" spans="1:7" ht="12.65" customHeight="1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>
      <c r="A444" s="179" t="s">
        <v>1257</v>
      </c>
      <c r="B444" s="179">
        <f>D221</f>
        <v>2745839</v>
      </c>
      <c r="C444" s="179">
        <f>C363</f>
        <v>2745838.88</v>
      </c>
      <c r="D444" s="179"/>
    </row>
    <row r="445" spans="1:7" ht="12.65" customHeight="1">
      <c r="A445" s="179" t="s">
        <v>343</v>
      </c>
      <c r="B445" s="179">
        <f>D229</f>
        <v>180533956</v>
      </c>
      <c r="C445" s="179">
        <f>C364</f>
        <v>181971823.19999999</v>
      </c>
      <c r="D445" s="179"/>
    </row>
    <row r="446" spans="1:7" ht="12.65" customHeight="1">
      <c r="A446" s="179" t="s">
        <v>351</v>
      </c>
      <c r="B446" s="179">
        <f>D236</f>
        <v>8609763</v>
      </c>
      <c r="C446" s="179">
        <f>C365</f>
        <v>8609763.1400000006</v>
      </c>
      <c r="D446" s="179"/>
    </row>
    <row r="447" spans="1:7" ht="12.65" customHeight="1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>
      <c r="A448" s="179" t="s">
        <v>358</v>
      </c>
      <c r="B448" s="179">
        <f>D242</f>
        <v>191889558</v>
      </c>
      <c r="C448" s="179">
        <f>D367</f>
        <v>193327425.21999997</v>
      </c>
      <c r="D448" s="179"/>
    </row>
    <row r="449" spans="1:7" ht="12.65" customHeight="1">
      <c r="A449" s="206"/>
      <c r="B449" s="206"/>
      <c r="C449" s="206"/>
      <c r="D449" s="206"/>
      <c r="F449" s="206"/>
      <c r="G449" s="206"/>
    </row>
    <row r="450" spans="1:7" ht="12.65" customHeight="1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>
      <c r="B451" s="181" t="s">
        <v>483</v>
      </c>
    </row>
    <row r="452" spans="1:7" ht="12.65" customHeight="1">
      <c r="B452" s="181" t="s">
        <v>472</v>
      </c>
    </row>
    <row r="453" spans="1:7" ht="12.65" customHeight="1">
      <c r="A453" s="199" t="s">
        <v>484</v>
      </c>
      <c r="B453" s="180">
        <f>C231</f>
        <v>1655</v>
      </c>
    </row>
    <row r="454" spans="1:7" ht="12.65" customHeight="1">
      <c r="A454" s="179" t="s">
        <v>168</v>
      </c>
      <c r="B454" s="179">
        <f>C233</f>
        <v>344422</v>
      </c>
      <c r="C454" s="179"/>
      <c r="D454" s="179"/>
    </row>
    <row r="455" spans="1:7" ht="12.65" customHeight="1">
      <c r="A455" s="179" t="s">
        <v>131</v>
      </c>
      <c r="B455" s="179">
        <f>C234</f>
        <v>8265341</v>
      </c>
      <c r="C455" s="179"/>
      <c r="D455" s="179"/>
    </row>
    <row r="456" spans="1:7" ht="12.65" customHeight="1">
      <c r="A456" s="206"/>
      <c r="B456" s="206"/>
      <c r="C456" s="206"/>
      <c r="D456" s="206"/>
      <c r="F456" s="206"/>
      <c r="G456" s="206"/>
    </row>
    <row r="457" spans="1:7" ht="12.65" customHeight="1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>
      <c r="A458" s="179" t="s">
        <v>487</v>
      </c>
      <c r="B458" s="194">
        <f>C370</f>
        <v>135509.93000000002</v>
      </c>
      <c r="C458" s="194">
        <f>CE70</f>
        <v>135509.93000000002</v>
      </c>
      <c r="D458" s="194"/>
    </row>
    <row r="459" spans="1:7" ht="12.65" customHeight="1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>
      <c r="A460" s="206"/>
      <c r="B460" s="206"/>
      <c r="C460" s="206"/>
      <c r="D460" s="206"/>
      <c r="F460" s="206"/>
      <c r="G460" s="206"/>
    </row>
    <row r="461" spans="1:7" ht="12.65" customHeight="1">
      <c r="A461" s="179" t="s">
        <v>488</v>
      </c>
      <c r="B461" s="181"/>
      <c r="C461" s="181"/>
      <c r="D461" s="181" t="s">
        <v>1245</v>
      </c>
    </row>
    <row r="462" spans="1:7" ht="12.65" customHeight="1">
      <c r="B462" s="181" t="s">
        <v>471</v>
      </c>
      <c r="C462" s="181" t="s">
        <v>486</v>
      </c>
      <c r="D462" s="181" t="s">
        <v>490</v>
      </c>
    </row>
    <row r="463" spans="1:7" ht="12.65" customHeight="1">
      <c r="A463" s="179" t="s">
        <v>245</v>
      </c>
      <c r="B463" s="194">
        <f>C359</f>
        <v>22554006.5</v>
      </c>
      <c r="C463" s="194">
        <f>CE73</f>
        <v>22554006.5</v>
      </c>
      <c r="D463" s="194">
        <f>E141+E147+E153</f>
        <v>22554007</v>
      </c>
    </row>
    <row r="464" spans="1:7" ht="12.65" customHeight="1">
      <c r="A464" s="179" t="s">
        <v>246</v>
      </c>
      <c r="B464" s="194">
        <f>C360</f>
        <v>233579093.53</v>
      </c>
      <c r="C464" s="194">
        <f>CE74</f>
        <v>233579093.53</v>
      </c>
      <c r="D464" s="194">
        <f>E142+E148+E154</f>
        <v>233579094</v>
      </c>
    </row>
    <row r="465" spans="1:7" ht="12.65" customHeight="1">
      <c r="A465" s="179" t="s">
        <v>247</v>
      </c>
      <c r="B465" s="194">
        <f>D361</f>
        <v>256133100.03</v>
      </c>
      <c r="C465" s="194">
        <f>CE75</f>
        <v>256133100.03000003</v>
      </c>
      <c r="D465" s="194">
        <f>D463+D464</f>
        <v>256133101</v>
      </c>
    </row>
    <row r="466" spans="1:7" ht="12.65" customHeight="1">
      <c r="A466" s="206"/>
      <c r="B466" s="206"/>
      <c r="C466" s="206"/>
      <c r="D466" s="206"/>
      <c r="F466" s="206"/>
      <c r="G466" s="206"/>
    </row>
    <row r="467" spans="1:7" ht="12.65" customHeight="1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>
      <c r="A468" s="179" t="s">
        <v>332</v>
      </c>
      <c r="B468" s="179">
        <f t="shared" ref="B468:B475" si="14">C267</f>
        <v>0</v>
      </c>
      <c r="C468" s="179">
        <f>E195</f>
        <v>10659435.130000001</v>
      </c>
      <c r="D468" s="179"/>
    </row>
    <row r="469" spans="1:7" ht="12.65" customHeight="1">
      <c r="A469" s="179" t="s">
        <v>333</v>
      </c>
      <c r="B469" s="179">
        <f t="shared" si="14"/>
        <v>0</v>
      </c>
      <c r="C469" s="179">
        <f>E196</f>
        <v>25229.74</v>
      </c>
      <c r="D469" s="179"/>
    </row>
    <row r="470" spans="1:7" ht="12.65" customHeight="1">
      <c r="A470" s="179" t="s">
        <v>334</v>
      </c>
      <c r="B470" s="179">
        <f t="shared" si="14"/>
        <v>108160974.33</v>
      </c>
      <c r="C470" s="179">
        <f>E197</f>
        <v>128329425.64999998</v>
      </c>
      <c r="D470" s="179"/>
    </row>
    <row r="471" spans="1:7" ht="12.65" customHeight="1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>
      <c r="A472" s="179" t="s">
        <v>377</v>
      </c>
      <c r="B472" s="179">
        <f t="shared" si="14"/>
        <v>0</v>
      </c>
      <c r="C472" s="179">
        <f>E199</f>
        <v>1616430.13</v>
      </c>
      <c r="D472" s="179"/>
    </row>
    <row r="473" spans="1:7" ht="12.65" customHeight="1">
      <c r="A473" s="179" t="s">
        <v>495</v>
      </c>
      <c r="B473" s="179">
        <f t="shared" si="14"/>
        <v>22766229.09</v>
      </c>
      <c r="C473" s="179">
        <f>SUM(E200:E201)</f>
        <v>38866826.669999994</v>
      </c>
      <c r="D473" s="179"/>
    </row>
    <row r="474" spans="1:7" ht="12.65" customHeight="1">
      <c r="A474" s="179" t="s">
        <v>339</v>
      </c>
      <c r="B474" s="179">
        <f t="shared" si="14"/>
        <v>11721.03</v>
      </c>
      <c r="C474" s="179">
        <f>E202</f>
        <v>2438865.39</v>
      </c>
      <c r="D474" s="179"/>
    </row>
    <row r="475" spans="1:7" ht="12.65" customHeight="1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5" customHeight="1">
      <c r="A476" s="179" t="s">
        <v>203</v>
      </c>
      <c r="B476" s="179">
        <f>D275</f>
        <v>130938924.45</v>
      </c>
      <c r="C476" s="179">
        <f>E204</f>
        <v>181936212.70999995</v>
      </c>
      <c r="D476" s="179"/>
    </row>
    <row r="477" spans="1:7" ht="12.65" customHeight="1">
      <c r="A477" s="179"/>
      <c r="B477" s="179"/>
      <c r="C477" s="179"/>
      <c r="D477" s="179"/>
    </row>
    <row r="478" spans="1:7" ht="12.65" customHeight="1">
      <c r="A478" s="179" t="s">
        <v>496</v>
      </c>
      <c r="B478" s="179">
        <f>C276</f>
        <v>18457485.840000004</v>
      </c>
      <c r="C478" s="179">
        <f>E217</f>
        <v>54240312.329999998</v>
      </c>
      <c r="D478" s="179"/>
    </row>
    <row r="480" spans="1:7" ht="12.65" customHeight="1">
      <c r="A480" s="180" t="s">
        <v>497</v>
      </c>
    </row>
    <row r="481" spans="1:12" ht="12.65" customHeight="1">
      <c r="A481" s="180" t="s">
        <v>498</v>
      </c>
      <c r="C481" s="180">
        <f>D341</f>
        <v>121280471.05</v>
      </c>
    </row>
    <row r="482" spans="1:12" ht="12.65" customHeight="1">
      <c r="A482" s="180" t="s">
        <v>499</v>
      </c>
      <c r="C482" s="180">
        <f>D339</f>
        <v>121280471.04999998</v>
      </c>
    </row>
    <row r="485" spans="1:12" ht="12.65" customHeight="1">
      <c r="A485" s="199" t="s">
        <v>500</v>
      </c>
    </row>
    <row r="486" spans="1:12" ht="12.65" customHeight="1">
      <c r="A486" s="199" t="s">
        <v>501</v>
      </c>
    </row>
    <row r="487" spans="1:12" ht="12.65" customHeight="1">
      <c r="A487" s="199" t="s">
        <v>502</v>
      </c>
    </row>
    <row r="488" spans="1:12" ht="12.65" customHeight="1">
      <c r="A488" s="199"/>
    </row>
    <row r="489" spans="1:12" ht="12.65" customHeight="1">
      <c r="A489" s="198" t="s">
        <v>503</v>
      </c>
    </row>
    <row r="490" spans="1:12" ht="12.65" customHeight="1">
      <c r="A490" s="199" t="s">
        <v>504</v>
      </c>
    </row>
    <row r="491" spans="1:12" ht="12.65" customHeight="1">
      <c r="A491" s="199"/>
    </row>
    <row r="493" spans="1:12" ht="12.65" customHeight="1">
      <c r="A493" s="180" t="str">
        <f>C83</f>
        <v>212</v>
      </c>
      <c r="B493" s="261" t="e">
        <v>#VALUE!</v>
      </c>
      <c r="C493" s="261" t="str">
        <f>RIGHT(C82,4)</f>
        <v>2018</v>
      </c>
      <c r="D493" s="261" t="e">
        <v>#VALUE!</v>
      </c>
      <c r="E493" s="261" t="str">
        <f>RIGHT(C82,4)</f>
        <v>2018</v>
      </c>
      <c r="F493" s="261" t="e">
        <v>#VALUE!</v>
      </c>
      <c r="G493" s="261" t="str">
        <f>RIGHT(C82,4)</f>
        <v>2018</v>
      </c>
      <c r="H493" s="261"/>
      <c r="K493" s="261"/>
      <c r="L493" s="261"/>
    </row>
    <row r="494" spans="1:12" ht="12.65" customHeight="1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>
      <c r="A496" s="180" t="s">
        <v>512</v>
      </c>
      <c r="B496" s="240">
        <v>0</v>
      </c>
      <c r="C496" s="240">
        <f>C71</f>
        <v>0</v>
      </c>
      <c r="D496" s="240"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>
      <c r="A497" s="180" t="s">
        <v>513</v>
      </c>
      <c r="B497" s="240">
        <v>0</v>
      </c>
      <c r="C497" s="240">
        <f>D71</f>
        <v>2538065.9200000004</v>
      </c>
      <c r="D497" s="240">
        <v>0</v>
      </c>
      <c r="E497" s="180">
        <f>D59</f>
        <v>1520</v>
      </c>
      <c r="F497" s="263" t="str">
        <f t="shared" si="15"/>
        <v/>
      </c>
      <c r="G497" s="263">
        <f t="shared" si="15"/>
        <v>1669.7802105263161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>
      <c r="A498" s="180" t="s">
        <v>514</v>
      </c>
      <c r="B498" s="240">
        <v>0</v>
      </c>
      <c r="C498" s="240">
        <f>E71</f>
        <v>61562.41</v>
      </c>
      <c r="D498" s="240">
        <v>0</v>
      </c>
      <c r="E498" s="180">
        <f>E59</f>
        <v>0</v>
      </c>
      <c r="F498" s="263" t="str">
        <f t="shared" si="15"/>
        <v/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5" customHeight="1">
      <c r="A499" s="180" t="s">
        <v>515</v>
      </c>
      <c r="B499" s="240">
        <v>0</v>
      </c>
      <c r="C499" s="240">
        <f>F71</f>
        <v>738.77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>
      <c r="A508" s="180" t="s">
        <v>524</v>
      </c>
      <c r="B508" s="240">
        <v>0</v>
      </c>
      <c r="C508" s="240">
        <f>O71</f>
        <v>3084494.32</v>
      </c>
      <c r="D508" s="240">
        <v>0</v>
      </c>
      <c r="E508" s="180">
        <f>O59</f>
        <v>149</v>
      </c>
      <c r="F508" s="263" t="str">
        <f t="shared" si="15"/>
        <v/>
      </c>
      <c r="G508" s="263">
        <f t="shared" si="15"/>
        <v>20701.304161073826</v>
      </c>
      <c r="H508" s="265" t="str">
        <f t="shared" si="16"/>
        <v/>
      </c>
      <c r="I508" s="267"/>
      <c r="K508" s="261"/>
      <c r="L508" s="261"/>
    </row>
    <row r="509" spans="1:12" ht="12.65" customHeight="1">
      <c r="A509" s="180" t="s">
        <v>525</v>
      </c>
      <c r="B509" s="240">
        <v>0</v>
      </c>
      <c r="C509" s="240">
        <f>P71</f>
        <v>4766834.9099999992</v>
      </c>
      <c r="D509" s="240">
        <v>0</v>
      </c>
      <c r="E509" s="180">
        <f>P59</f>
        <v>141485</v>
      </c>
      <c r="F509" s="263" t="str">
        <f t="shared" si="15"/>
        <v/>
      </c>
      <c r="G509" s="263">
        <f t="shared" si="15"/>
        <v>33.691450754496941</v>
      </c>
      <c r="H509" s="265" t="str">
        <f t="shared" si="16"/>
        <v/>
      </c>
      <c r="I509" s="267"/>
      <c r="K509" s="261"/>
      <c r="L509" s="261"/>
    </row>
    <row r="510" spans="1:12" ht="12.65" customHeight="1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>
      <c r="A511" s="180" t="s">
        <v>527</v>
      </c>
      <c r="B511" s="240">
        <v>0</v>
      </c>
      <c r="C511" s="240">
        <f>R71</f>
        <v>977607.52999999991</v>
      </c>
      <c r="D511" s="240"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5" customHeight="1">
      <c r="A512" s="180" t="s">
        <v>528</v>
      </c>
      <c r="B512" s="240">
        <v>0</v>
      </c>
      <c r="C512" s="240">
        <f>S71</f>
        <v>343541.15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>
      <c r="A514" s="180" t="s">
        <v>530</v>
      </c>
      <c r="B514" s="240">
        <v>0</v>
      </c>
      <c r="C514" s="240">
        <f>U71</f>
        <v>2179353.33</v>
      </c>
      <c r="D514" s="240"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5" customHeight="1">
      <c r="A515" s="180" t="s">
        <v>531</v>
      </c>
      <c r="B515" s="240">
        <v>0</v>
      </c>
      <c r="C515" s="240">
        <f>V71</f>
        <v>0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>
      <c r="A516" s="180" t="s">
        <v>532</v>
      </c>
      <c r="B516" s="240">
        <v>0</v>
      </c>
      <c r="C516" s="240">
        <f>W71</f>
        <v>540493.09000000008</v>
      </c>
      <c r="D516" s="240"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5" customHeight="1">
      <c r="A517" s="180" t="s">
        <v>533</v>
      </c>
      <c r="B517" s="240">
        <v>0</v>
      </c>
      <c r="C517" s="240">
        <f>X71</f>
        <v>721638.40000000014</v>
      </c>
      <c r="D517" s="240"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5" customHeight="1">
      <c r="A518" s="180" t="s">
        <v>534</v>
      </c>
      <c r="B518" s="240">
        <v>0</v>
      </c>
      <c r="C518" s="240">
        <f>Y71</f>
        <v>2599307.52</v>
      </c>
      <c r="D518" s="240"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5" customHeight="1">
      <c r="A519" s="180" t="s">
        <v>535</v>
      </c>
      <c r="B519" s="240">
        <v>0</v>
      </c>
      <c r="C519" s="240">
        <f>Z71</f>
        <v>42515.280000000006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>
      <c r="A520" s="180" t="s">
        <v>536</v>
      </c>
      <c r="B520" s="240">
        <v>0</v>
      </c>
      <c r="C520" s="240">
        <f>AA71</f>
        <v>0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>
      <c r="A521" s="180" t="s">
        <v>537</v>
      </c>
      <c r="B521" s="240">
        <v>0</v>
      </c>
      <c r="C521" s="240">
        <f>AB71</f>
        <v>1374020.3199999998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>
      <c r="A522" s="180" t="s">
        <v>538</v>
      </c>
      <c r="B522" s="240">
        <v>0</v>
      </c>
      <c r="C522" s="240">
        <f>AC71</f>
        <v>525780.93000000017</v>
      </c>
      <c r="D522" s="240"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>
      <c r="A524" s="180" t="s">
        <v>540</v>
      </c>
      <c r="B524" s="240">
        <v>0</v>
      </c>
      <c r="C524" s="240">
        <f>AE71</f>
        <v>222849.61</v>
      </c>
      <c r="D524" s="240"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5" customHeight="1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>
      <c r="A526" s="180" t="s">
        <v>542</v>
      </c>
      <c r="B526" s="240">
        <v>0</v>
      </c>
      <c r="C526" s="240">
        <f>AG71</f>
        <v>5581085.4199999999</v>
      </c>
      <c r="D526" s="240">
        <v>0</v>
      </c>
      <c r="E526" s="180">
        <f>AG59</f>
        <v>25322</v>
      </c>
      <c r="F526" s="263" t="str">
        <f t="shared" si="17"/>
        <v/>
      </c>
      <c r="G526" s="263">
        <f t="shared" si="17"/>
        <v>220.40460548139956</v>
      </c>
      <c r="H526" s="265" t="str">
        <f t="shared" si="16"/>
        <v/>
      </c>
      <c r="I526" s="267"/>
      <c r="K526" s="261"/>
      <c r="L526" s="261"/>
    </row>
    <row r="527" spans="1:12" ht="12.65" customHeight="1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>
      <c r="A528" s="180" t="s">
        <v>544</v>
      </c>
      <c r="B528" s="240">
        <v>0</v>
      </c>
      <c r="C528" s="240">
        <f>AI71</f>
        <v>382971.44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>
      <c r="A529" s="180" t="s">
        <v>545</v>
      </c>
      <c r="B529" s="240">
        <v>0</v>
      </c>
      <c r="C529" s="240">
        <f>AJ71</f>
        <v>1000887.3700000001</v>
      </c>
      <c r="D529" s="240"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5" customHeight="1">
      <c r="A530" s="180" t="s">
        <v>546</v>
      </c>
      <c r="B530" s="240">
        <v>0</v>
      </c>
      <c r="C530" s="240">
        <f>AK71</f>
        <v>0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>
      <c r="A531" s="180" t="s">
        <v>547</v>
      </c>
      <c r="B531" s="240">
        <v>0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>
      <c r="A541" s="180" t="s">
        <v>556</v>
      </c>
      <c r="B541" s="240">
        <v>0</v>
      </c>
      <c r="C541" s="240">
        <f>AV71</f>
        <v>628444.73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>
      <c r="A542" s="180" t="s">
        <v>1248</v>
      </c>
      <c r="B542" s="240">
        <v>0</v>
      </c>
      <c r="C542" s="240">
        <f>AW71</f>
        <v>77539.75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>
      <c r="A544" s="180" t="s">
        <v>558</v>
      </c>
      <c r="B544" s="240">
        <v>0</v>
      </c>
      <c r="C544" s="240">
        <f>AY71</f>
        <v>444023.93999999994</v>
      </c>
      <c r="D544" s="240">
        <v>0</v>
      </c>
      <c r="E544" s="180">
        <f>AY59</f>
        <v>15545</v>
      </c>
      <c r="F544" s="263" t="str">
        <f t="shared" ref="F544:G550" si="19">IF(B544=0,"",IF(D544=0,"",B544/D544))</f>
        <v/>
      </c>
      <c r="G544" s="263">
        <f t="shared" si="19"/>
        <v>28.563778706979733</v>
      </c>
      <c r="H544" s="265" t="str">
        <f t="shared" si="16"/>
        <v/>
      </c>
      <c r="I544" s="267"/>
      <c r="K544" s="261"/>
      <c r="L544" s="261"/>
    </row>
    <row r="545" spans="1:13" ht="12.65" customHeight="1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>
      <c r="A546" s="180" t="s">
        <v>560</v>
      </c>
      <c r="B546" s="240">
        <v>0</v>
      </c>
      <c r="C546" s="240">
        <f>BA71</f>
        <v>72284.58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>
      <c r="A547" s="180" t="s">
        <v>561</v>
      </c>
      <c r="B547" s="240">
        <v>0</v>
      </c>
      <c r="C547" s="240">
        <f>BB71</f>
        <v>207460.44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>
      <c r="A549" s="180" t="s">
        <v>563</v>
      </c>
      <c r="B549" s="240">
        <v>0</v>
      </c>
      <c r="C549" s="240">
        <f>BD71</f>
        <v>134772.81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>
      <c r="A550" s="180" t="s">
        <v>564</v>
      </c>
      <c r="B550" s="240">
        <v>0</v>
      </c>
      <c r="C550" s="240">
        <f>BE71</f>
        <v>814384.57000000007</v>
      </c>
      <c r="D550" s="240">
        <v>0</v>
      </c>
      <c r="E550" s="180">
        <f>BE59</f>
        <v>122909</v>
      </c>
      <c r="F550" s="263" t="str">
        <f t="shared" si="19"/>
        <v/>
      </c>
      <c r="G550" s="263">
        <f t="shared" si="19"/>
        <v>6.6259148638423557</v>
      </c>
      <c r="H550" s="265" t="str">
        <f t="shared" si="16"/>
        <v/>
      </c>
      <c r="I550" s="267"/>
      <c r="K550" s="261"/>
      <c r="L550" s="261"/>
    </row>
    <row r="551" spans="1:13" ht="12.65" customHeight="1">
      <c r="A551" s="180" t="s">
        <v>565</v>
      </c>
      <c r="B551" s="240">
        <v>0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>
      <c r="A552" s="180" t="s">
        <v>566</v>
      </c>
      <c r="B552" s="240"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>
      <c r="A553" s="180" t="s">
        <v>567</v>
      </c>
      <c r="B553" s="240"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>
      <c r="A555" s="180" t="s">
        <v>569</v>
      </c>
      <c r="B555" s="240"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>
      <c r="A556" s="180" t="s">
        <v>570</v>
      </c>
      <c r="B556" s="240"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>
      <c r="A557" s="180" t="s">
        <v>571</v>
      </c>
      <c r="B557" s="240">
        <v>0</v>
      </c>
      <c r="C557" s="240">
        <f>BL71</f>
        <v>1192705.5299999998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>
      <c r="A559" s="180" t="s">
        <v>573</v>
      </c>
      <c r="B559" s="240">
        <v>0</v>
      </c>
      <c r="C559" s="240">
        <f>BN71</f>
        <v>1343439.6800000002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>
      <c r="A561" s="180" t="s">
        <v>575</v>
      </c>
      <c r="B561" s="240"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>
      <c r="A563" s="180" t="s">
        <v>577</v>
      </c>
      <c r="B563" s="240"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>
      <c r="A567" s="180" t="s">
        <v>580</v>
      </c>
      <c r="B567" s="240"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>
      <c r="A568" s="180" t="s">
        <v>581</v>
      </c>
      <c r="B568" s="240"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>
      <c r="A569" s="180" t="s">
        <v>582</v>
      </c>
      <c r="B569" s="240">
        <v>0</v>
      </c>
      <c r="C569" s="240">
        <f>BX71</f>
        <v>113318.73000000001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>
      <c r="A570" s="180" t="s">
        <v>583</v>
      </c>
      <c r="B570" s="240">
        <v>0</v>
      </c>
      <c r="C570" s="240">
        <f>BY71</f>
        <v>56289.63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>
      <c r="A572" s="180" t="s">
        <v>585</v>
      </c>
      <c r="B572" s="240"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>
      <c r="A574" s="180" t="s">
        <v>587</v>
      </c>
      <c r="B574" s="240">
        <v>0</v>
      </c>
      <c r="C574" s="240">
        <f>CC71</f>
        <v>21582083.080000009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>
      <c r="A575" s="180" t="s">
        <v>588</v>
      </c>
      <c r="B575" s="240">
        <v>0</v>
      </c>
      <c r="C575" s="240">
        <f>CD71</f>
        <v>4115539.9299999997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>
      <c r="M576" s="265"/>
    </row>
    <row r="577" spans="13:13" ht="12.65" customHeight="1">
      <c r="M577" s="265"/>
    </row>
    <row r="578" spans="13:13" ht="12.65" customHeight="1">
      <c r="M578" s="265"/>
    </row>
    <row r="612" spans="1:14" ht="12.65" customHeight="1">
      <c r="A612" s="196"/>
      <c r="C612" s="181" t="s">
        <v>589</v>
      </c>
      <c r="D612" s="180">
        <f>CE76-(BE76+CD76)</f>
        <v>115043</v>
      </c>
      <c r="E612" s="180">
        <f>SUM(C624:D647)+SUM(C668:D713)</f>
        <v>34292020.021335326</v>
      </c>
      <c r="F612" s="180">
        <f>CE64-(AX64+BD64+BE64+BG64+BJ64+BN64+BP64+BQ64+CB64+CC64+CD64)</f>
        <v>4970389.5599999987</v>
      </c>
      <c r="G612" s="180">
        <f>CE77-(AX77+AY77+BD77+BE77+BG77+BJ77+BN77+BP77+BQ77+CB77+CC77+CD77)</f>
        <v>15545</v>
      </c>
      <c r="H612" s="197">
        <f>CE60-(AX60+AY60+AZ60+BD60+BE60+BG60+BJ60+BN60+BO60+BP60+BQ60+BR60+CB60+CC60+CD60)</f>
        <v>187.99542805643898</v>
      </c>
      <c r="I612" s="180">
        <f>CE78-(AX78+AY78+AZ78+BD78+BE78+BF78+BG78+BJ78+BN78+BO78+BP78+BQ78+BR78+CB78+CC78+CD78)</f>
        <v>18515</v>
      </c>
      <c r="J612" s="180">
        <f>CE79-(AX79+AY79+AZ79+BA79+BD79+BE79+BF79+BG79+BJ79+BN79+BO79+BP79+BQ79+BR79+CB79+CC79+CD79)</f>
        <v>398342</v>
      </c>
      <c r="K612" s="180">
        <f>CE75-(AW75+AX75+AY75+AZ75+BA75+BB75+BC75+BD75+BE75+BF75+BG75+BH75+BI75+BJ75+BK75+BL75+BM75+BN75+BO75+BP75+BQ75+BR75+BS75+BT75+BU75+BV75+BW75+BX75+CB75+CC75+CD75)</f>
        <v>256133100.03000003</v>
      </c>
      <c r="L612" s="197">
        <f>CE80-(AW80+AX80+AY80+AZ80+BA80+BB80+BC80+BD80+BE80+BF80+BG80+BH80+BI80+BJ80+BK80+BL80+BM80+BN80+BO80+BP80+BQ80+BR80+BS80+BT80+BU80+BV80+BW80+BX80+BY80+BZ80+CA80+CB80+CC80+CD80)</f>
        <v>57.061665060676482</v>
      </c>
    </row>
    <row r="613" spans="1:14" ht="12.65" customHeight="1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>
      <c r="A614" s="196">
        <v>8430</v>
      </c>
      <c r="B614" s="198" t="s">
        <v>140</v>
      </c>
      <c r="C614" s="180">
        <f>BE71</f>
        <v>814384.57000000007</v>
      </c>
      <c r="N614" s="199" t="s">
        <v>600</v>
      </c>
    </row>
    <row r="615" spans="1:14" ht="12.65" customHeight="1">
      <c r="A615" s="196"/>
      <c r="B615" s="198" t="s">
        <v>601</v>
      </c>
      <c r="C615" s="273">
        <f>CD69-CD70</f>
        <v>4115539.9299999997</v>
      </c>
      <c r="D615" s="266">
        <f>SUM(C614:C615)</f>
        <v>4929924.5</v>
      </c>
      <c r="N615" s="199" t="s">
        <v>602</v>
      </c>
    </row>
    <row r="616" spans="1:14" ht="12.65" customHeight="1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>
      <c r="A619" s="196">
        <v>8610</v>
      </c>
      <c r="B619" s="200" t="s">
        <v>608</v>
      </c>
      <c r="C619" s="180">
        <f>BN71</f>
        <v>1343439.6800000002</v>
      </c>
      <c r="D619" s="180">
        <f>(D615/D612)*BN76</f>
        <v>439842.01618525246</v>
      </c>
      <c r="N619" s="199" t="s">
        <v>609</v>
      </c>
    </row>
    <row r="620" spans="1:14" ht="12.65" customHeight="1">
      <c r="A620" s="196">
        <v>8790</v>
      </c>
      <c r="B620" s="200" t="s">
        <v>610</v>
      </c>
      <c r="C620" s="180">
        <f>CC71</f>
        <v>21582083.080000009</v>
      </c>
      <c r="D620" s="180">
        <f>(D615/D612)*CC76</f>
        <v>68650.322479420734</v>
      </c>
      <c r="N620" s="199" t="s">
        <v>611</v>
      </c>
    </row>
    <row r="621" spans="1:14" ht="12.65" customHeight="1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23434015.098664682</v>
      </c>
      <c r="N623" s="199" t="s">
        <v>617</v>
      </c>
    </row>
    <row r="624" spans="1:14" ht="12.65" customHeight="1">
      <c r="A624" s="196">
        <v>8420</v>
      </c>
      <c r="B624" s="200" t="s">
        <v>139</v>
      </c>
      <c r="C624" s="180">
        <f>BD71</f>
        <v>134772.81</v>
      </c>
      <c r="D624" s="180">
        <f>(D615/D612)*BD76</f>
        <v>53480.401032657355</v>
      </c>
      <c r="E624" s="180">
        <f>(E623/E612)*SUM(C624:D624)</f>
        <v>128645.92365706943</v>
      </c>
      <c r="F624" s="180">
        <f>SUM(C624:E624)</f>
        <v>316899.13468972681</v>
      </c>
      <c r="N624" s="199" t="s">
        <v>618</v>
      </c>
    </row>
    <row r="625" spans="1:14" ht="12.65" customHeight="1">
      <c r="A625" s="196">
        <v>8320</v>
      </c>
      <c r="B625" s="200" t="s">
        <v>135</v>
      </c>
      <c r="C625" s="180">
        <f>AY71</f>
        <v>444023.93999999994</v>
      </c>
      <c r="D625" s="180">
        <f>(D615/D612)*AY76</f>
        <v>128044.42170318925</v>
      </c>
      <c r="E625" s="180">
        <f>(E623/E612)*SUM(C625:D625)</f>
        <v>390932.31070319668</v>
      </c>
      <c r="F625" s="180">
        <f>(F624/F612)*AY64</f>
        <v>8107.16960345397</v>
      </c>
      <c r="G625" s="180">
        <f>SUM(C625:F625)</f>
        <v>971107.84200983983</v>
      </c>
      <c r="N625" s="199" t="s">
        <v>619</v>
      </c>
    </row>
    <row r="626" spans="1:14" ht="12.65" customHeight="1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5" customHeight="1">
      <c r="A629" s="196">
        <v>8460</v>
      </c>
      <c r="B629" s="200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9" t="s">
        <v>624</v>
      </c>
    </row>
    <row r="630" spans="1:14" ht="12.65" customHeight="1">
      <c r="A630" s="196">
        <v>8350</v>
      </c>
      <c r="B630" s="200" t="s">
        <v>625</v>
      </c>
      <c r="C630" s="180">
        <f>BA71</f>
        <v>72284.58</v>
      </c>
      <c r="D630" s="180">
        <f>(D615/D612)*BA76</f>
        <v>0</v>
      </c>
      <c r="E630" s="180">
        <f>(E623/E612)*SUM(C630:D630)</f>
        <v>49396.854955372619</v>
      </c>
      <c r="F630" s="180">
        <f>(F624/F612)*BA64</f>
        <v>73.956675795456661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121755.39163116808</v>
      </c>
      <c r="N630" s="199" t="s">
        <v>626</v>
      </c>
    </row>
    <row r="631" spans="1:14" ht="12.65" customHeight="1">
      <c r="A631" s="196">
        <v>8200</v>
      </c>
      <c r="B631" s="200" t="s">
        <v>627</v>
      </c>
      <c r="C631" s="180">
        <f>AW71</f>
        <v>77539.75</v>
      </c>
      <c r="D631" s="180">
        <f>(D615/D612)*AW76</f>
        <v>0</v>
      </c>
      <c r="E631" s="180">
        <f>(E623/E612)*SUM(C631:D631)</f>
        <v>52988.06168654302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>
      <c r="A632" s="196">
        <v>8360</v>
      </c>
      <c r="B632" s="200" t="s">
        <v>629</v>
      </c>
      <c r="C632" s="180">
        <f>BB71</f>
        <v>207460.44</v>
      </c>
      <c r="D632" s="180">
        <f>(D615/D612)*BB76</f>
        <v>0</v>
      </c>
      <c r="E632" s="180">
        <f>(E623/E612)*SUM(C632:D632)</f>
        <v>141771.49903420321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>
      <c r="A637" s="196">
        <v>8560</v>
      </c>
      <c r="B637" s="200" t="s">
        <v>147</v>
      </c>
      <c r="C637" s="180">
        <f>BL71</f>
        <v>1192705.5299999998</v>
      </c>
      <c r="D637" s="180">
        <f>(D615/D612)*BL76</f>
        <v>0</v>
      </c>
      <c r="E637" s="180">
        <f>(E623/E612)*SUM(C637:D637)</f>
        <v>815054.91309323255</v>
      </c>
      <c r="F637" s="180">
        <f>(F624/F612)*BL64</f>
        <v>43.336545001103353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>
      <c r="A644" s="196">
        <v>8710</v>
      </c>
      <c r="B644" s="200" t="s">
        <v>652</v>
      </c>
      <c r="C644" s="180">
        <f>BX71</f>
        <v>113318.73000000001</v>
      </c>
      <c r="D644" s="180">
        <f>(D615/D612)*BX76</f>
        <v>0</v>
      </c>
      <c r="E644" s="180">
        <f>(E623/E612)*SUM(C644:D644)</f>
        <v>77438.215308673476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2678320.4756676536</v>
      </c>
      <c r="N644" s="199" t="s">
        <v>653</v>
      </c>
    </row>
    <row r="645" spans="1:14" ht="12.65" customHeight="1">
      <c r="A645" s="196">
        <v>8720</v>
      </c>
      <c r="B645" s="200" t="s">
        <v>654</v>
      </c>
      <c r="C645" s="180">
        <f>BY71</f>
        <v>56289.63</v>
      </c>
      <c r="D645" s="180">
        <f>(D615/D612)*BY76</f>
        <v>0</v>
      </c>
      <c r="E645" s="180">
        <f>(E623/E612)*SUM(C645:D645)</f>
        <v>38466.443169505743</v>
      </c>
      <c r="F645" s="180">
        <f>(F624/F612)*BY64</f>
        <v>682.00784886672614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95438.081018372468</v>
      </c>
      <c r="N647" s="199" t="s">
        <v>659</v>
      </c>
    </row>
    <row r="648" spans="1:14" ht="12.65" customHeight="1">
      <c r="A648" s="196"/>
      <c r="B648" s="196"/>
      <c r="C648" s="180">
        <f>SUM(C614:C647)</f>
        <v>30153842.670000009</v>
      </c>
      <c r="L648" s="266"/>
    </row>
    <row r="666" spans="1:14" ht="12.65" customHeight="1">
      <c r="C666" s="181" t="s">
        <v>660</v>
      </c>
      <c r="M666" s="181" t="s">
        <v>661</v>
      </c>
    </row>
    <row r="667" spans="1:14" ht="12.65" customHeight="1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5" customHeight="1">
      <c r="A669" s="196">
        <v>6030</v>
      </c>
      <c r="B669" s="198" t="s">
        <v>284</v>
      </c>
      <c r="C669" s="180">
        <f>D71</f>
        <v>2538065.9200000004</v>
      </c>
      <c r="D669" s="180">
        <f>(D615/D612)*D76</f>
        <v>1348398.6086517216</v>
      </c>
      <c r="E669" s="180">
        <f>(E623/E612)*SUM(C669:D669)</f>
        <v>2655879.3675083914</v>
      </c>
      <c r="F669" s="180">
        <f>(F624/F612)*D64</f>
        <v>8576.5203697970755</v>
      </c>
      <c r="G669" s="180">
        <f>(G625/G612)*D77</f>
        <v>555489.92802518466</v>
      </c>
      <c r="H669" s="180">
        <f>(H628/H612)*D60</f>
        <v>0</v>
      </c>
      <c r="I669" s="180">
        <f>(I629/I612)*D78</f>
        <v>0</v>
      </c>
      <c r="J669" s="180">
        <f>(J630/J612)*D79</f>
        <v>9305.0679753268541</v>
      </c>
      <c r="K669" s="180">
        <f>(K644/K612)*D75</f>
        <v>44967.234436989849</v>
      </c>
      <c r="L669" s="180">
        <f>(L647/L612)*D80</f>
        <v>18166.295735027532</v>
      </c>
      <c r="M669" s="180">
        <f t="shared" si="20"/>
        <v>4640783</v>
      </c>
      <c r="N669" s="198" t="s">
        <v>664</v>
      </c>
    </row>
    <row r="670" spans="1:14" ht="12.65" customHeight="1">
      <c r="A670" s="196">
        <v>6070</v>
      </c>
      <c r="B670" s="198" t="s">
        <v>665</v>
      </c>
      <c r="C670" s="180">
        <f>E71</f>
        <v>61562.41</v>
      </c>
      <c r="D670" s="180">
        <f>(D615/D612)*E76</f>
        <v>0</v>
      </c>
      <c r="E670" s="180">
        <f>(E623/E612)*SUM(C670:D670)</f>
        <v>42069.683983405332</v>
      </c>
      <c r="F670" s="180">
        <f>(F624/F612)*E64</f>
        <v>1454.5614124482086</v>
      </c>
      <c r="G670" s="180">
        <f>(G625/G612)*E77</f>
        <v>17491.810599083637</v>
      </c>
      <c r="H670" s="180">
        <f>(H628/H612)*E60</f>
        <v>0</v>
      </c>
      <c r="I670" s="180">
        <f>(I629/I612)*E78</f>
        <v>0</v>
      </c>
      <c r="J670" s="180">
        <f>(J630/J612)*E79</f>
        <v>241.46778242972817</v>
      </c>
      <c r="K670" s="180">
        <f>(K644/K612)*E75</f>
        <v>25.566760259569765</v>
      </c>
      <c r="L670" s="180">
        <f>(L647/L612)*E80</f>
        <v>19.446174798409004</v>
      </c>
      <c r="M670" s="180">
        <f t="shared" si="20"/>
        <v>61303</v>
      </c>
      <c r="N670" s="198" t="s">
        <v>666</v>
      </c>
    </row>
    <row r="671" spans="1:14" ht="12.65" customHeight="1">
      <c r="A671" s="196">
        <v>6100</v>
      </c>
      <c r="B671" s="198" t="s">
        <v>667</v>
      </c>
      <c r="C671" s="180">
        <f>F71</f>
        <v>738.77</v>
      </c>
      <c r="D671" s="180">
        <f>(D615/D612)*F76</f>
        <v>0</v>
      </c>
      <c r="E671" s="180">
        <f>(E623/E612)*SUM(C671:D671)</f>
        <v>504.85061316508484</v>
      </c>
      <c r="F671" s="180">
        <f>(F624/F612)*F64</f>
        <v>1.9796673909229809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9.6228493847797125</v>
      </c>
      <c r="M671" s="180">
        <f t="shared" si="20"/>
        <v>516</v>
      </c>
      <c r="N671" s="198" t="s">
        <v>668</v>
      </c>
    </row>
    <row r="672" spans="1:14" ht="12.65" customHeight="1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>
      <c r="A680" s="196">
        <v>7010</v>
      </c>
      <c r="B680" s="198" t="s">
        <v>682</v>
      </c>
      <c r="C680" s="180">
        <f>O71</f>
        <v>3084494.32</v>
      </c>
      <c r="D680" s="180">
        <f>(D615/D612)*O76</f>
        <v>696616.50575871638</v>
      </c>
      <c r="E680" s="180">
        <f>(E623/E612)*SUM(C680:D680)</f>
        <v>2583884.184292037</v>
      </c>
      <c r="F680" s="180">
        <f>(F624/F612)*O64</f>
        <v>12877.291988848843</v>
      </c>
      <c r="G680" s="180">
        <f>(G625/G612)*O77</f>
        <v>270186.00300370262</v>
      </c>
      <c r="H680" s="180">
        <f>(H628/H612)*O60</f>
        <v>0</v>
      </c>
      <c r="I680" s="180">
        <f>(I629/I612)*O78</f>
        <v>0</v>
      </c>
      <c r="J680" s="180">
        <f>(J630/J612)*O79</f>
        <v>20151.556237733606</v>
      </c>
      <c r="K680" s="180">
        <f>(K644/K612)*O75</f>
        <v>25274.033925538522</v>
      </c>
      <c r="L680" s="180">
        <f>(L647/L612)*O80</f>
        <v>19475.821193555283</v>
      </c>
      <c r="M680" s="180">
        <f t="shared" si="20"/>
        <v>3628465</v>
      </c>
      <c r="N680" s="198" t="s">
        <v>683</v>
      </c>
    </row>
    <row r="681" spans="1:14" ht="12.65" customHeight="1">
      <c r="A681" s="196">
        <v>7020</v>
      </c>
      <c r="B681" s="198" t="s">
        <v>684</v>
      </c>
      <c r="C681" s="180">
        <f>P71</f>
        <v>4766834.9099999992</v>
      </c>
      <c r="D681" s="180">
        <f>(D615/D612)*P76</f>
        <v>242233.64848500129</v>
      </c>
      <c r="E681" s="180">
        <f>(E623/E612)*SUM(C681:D681)</f>
        <v>3423029.2691055406</v>
      </c>
      <c r="F681" s="180">
        <f>(F624/F612)*P64</f>
        <v>147436.2160455547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17858.223615492781</v>
      </c>
      <c r="K681" s="180">
        <f>(K644/K612)*P75</f>
        <v>338316.80316131539</v>
      </c>
      <c r="L681" s="180">
        <f>(L647/L612)*P80</f>
        <v>8523.2944998278581</v>
      </c>
      <c r="M681" s="180">
        <f t="shared" si="20"/>
        <v>4177397</v>
      </c>
      <c r="N681" s="198" t="s">
        <v>685</v>
      </c>
    </row>
    <row r="682" spans="1:14" ht="12.65" customHeight="1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5" customHeight="1">
      <c r="A683" s="196">
        <v>7040</v>
      </c>
      <c r="B683" s="198" t="s">
        <v>107</v>
      </c>
      <c r="C683" s="180">
        <f>R71</f>
        <v>977607.52999999991</v>
      </c>
      <c r="D683" s="180">
        <f>(D615/D612)*R76</f>
        <v>239177.38069521831</v>
      </c>
      <c r="E683" s="180">
        <f>(E623/E612)*SUM(C683:D683)</f>
        <v>831509.95337453333</v>
      </c>
      <c r="F683" s="180">
        <f>(F624/F612)*R64</f>
        <v>5798.2621666901932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4235.1615105649535</v>
      </c>
      <c r="K683" s="180">
        <f>(K644/K612)*R75</f>
        <v>45350.91538332661</v>
      </c>
      <c r="L683" s="180">
        <f>(L647/L612)*R80</f>
        <v>6344.7214943195022</v>
      </c>
      <c r="M683" s="180">
        <f t="shared" si="20"/>
        <v>1132416</v>
      </c>
      <c r="N683" s="198" t="s">
        <v>688</v>
      </c>
    </row>
    <row r="684" spans="1:14" ht="12.65" customHeight="1">
      <c r="A684" s="196">
        <v>7050</v>
      </c>
      <c r="B684" s="198" t="s">
        <v>689</v>
      </c>
      <c r="C684" s="180">
        <f>S71</f>
        <v>343541.15</v>
      </c>
      <c r="D684" s="180">
        <f>(D615/D612)*S76</f>
        <v>105769.49185000391</v>
      </c>
      <c r="E684" s="180">
        <f>(E623/E612)*SUM(C684:D684)</f>
        <v>307043.80665101769</v>
      </c>
      <c r="F684" s="180">
        <f>(F624/F612)*S64</f>
        <v>5206.7407381526018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418020</v>
      </c>
      <c r="N684" s="198" t="s">
        <v>690</v>
      </c>
    </row>
    <row r="685" spans="1:14" ht="12.65" customHeight="1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>
      <c r="A686" s="196">
        <v>7070</v>
      </c>
      <c r="B686" s="198" t="s">
        <v>109</v>
      </c>
      <c r="C686" s="180">
        <f>U71</f>
        <v>2179353.33</v>
      </c>
      <c r="D686" s="180">
        <f>(D615/D612)*U76</f>
        <v>142228.72678476744</v>
      </c>
      <c r="E686" s="180">
        <f>(E623/E612)*SUM(C686:D686)</f>
        <v>1586491.2285025769</v>
      </c>
      <c r="F686" s="180">
        <f>(F624/F612)*U64</f>
        <v>33867.424164654032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256815.90398786243</v>
      </c>
      <c r="L686" s="180">
        <f>(L647/L612)*U80</f>
        <v>0</v>
      </c>
      <c r="M686" s="180">
        <f t="shared" si="20"/>
        <v>2019403</v>
      </c>
      <c r="N686" s="198" t="s">
        <v>693</v>
      </c>
    </row>
    <row r="687" spans="1:14" ht="12.65" customHeight="1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15159.802653347397</v>
      </c>
      <c r="L687" s="180">
        <f>(L647/L612)*V80</f>
        <v>0</v>
      </c>
      <c r="M687" s="180">
        <f t="shared" si="20"/>
        <v>15160</v>
      </c>
      <c r="N687" s="198" t="s">
        <v>695</v>
      </c>
    </row>
    <row r="688" spans="1:14" ht="12.65" customHeight="1">
      <c r="A688" s="196">
        <v>7120</v>
      </c>
      <c r="B688" s="198" t="s">
        <v>696</v>
      </c>
      <c r="C688" s="180">
        <f>W71</f>
        <v>540493.09000000008</v>
      </c>
      <c r="D688" s="180">
        <f>(D615/D612)*W76</f>
        <v>29697.049611884253</v>
      </c>
      <c r="E688" s="180">
        <f>(E623/E612)*SUM(C688:D688)</f>
        <v>389648.79678891291</v>
      </c>
      <c r="F688" s="180">
        <f>(F624/F612)*W64</f>
        <v>4051.2748709838884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125727.68739912227</v>
      </c>
      <c r="L688" s="180">
        <f>(L647/L612)*W80</f>
        <v>0</v>
      </c>
      <c r="M688" s="180">
        <f t="shared" si="20"/>
        <v>549125</v>
      </c>
      <c r="N688" s="198" t="s">
        <v>697</v>
      </c>
    </row>
    <row r="689" spans="1:14" ht="12.65" customHeight="1">
      <c r="A689" s="196">
        <v>7130</v>
      </c>
      <c r="B689" s="198" t="s">
        <v>698</v>
      </c>
      <c r="C689" s="180">
        <f>X71</f>
        <v>721638.40000000014</v>
      </c>
      <c r="D689" s="180">
        <f>(D615/D612)*X76</f>
        <v>41053.064254235374</v>
      </c>
      <c r="E689" s="180">
        <f>(E623/E612)*SUM(C689:D689)</f>
        <v>521197.73865279747</v>
      </c>
      <c r="F689" s="180">
        <f>(F624/F612)*X64</f>
        <v>6031.7870475084701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415461.52886694757</v>
      </c>
      <c r="L689" s="180">
        <f>(L647/L612)*X80</f>
        <v>0</v>
      </c>
      <c r="M689" s="180">
        <f t="shared" si="20"/>
        <v>983744</v>
      </c>
      <c r="N689" s="198" t="s">
        <v>699</v>
      </c>
    </row>
    <row r="690" spans="1:14" ht="12.65" customHeight="1">
      <c r="A690" s="196">
        <v>7140</v>
      </c>
      <c r="B690" s="198" t="s">
        <v>1250</v>
      </c>
      <c r="C690" s="180">
        <f>Y71</f>
        <v>2599307.52</v>
      </c>
      <c r="D690" s="180">
        <f>(D615/D612)*Y76</f>
        <v>326538.98707439826</v>
      </c>
      <c r="E690" s="180">
        <f>(E623/E612)*SUM(C690:D690)</f>
        <v>1999425.2651345234</v>
      </c>
      <c r="F690" s="180">
        <f>(F624/F612)*Y64</f>
        <v>9724.8664476728936</v>
      </c>
      <c r="G690" s="180">
        <f>(G625/G612)*Y77</f>
        <v>624.7075213958442</v>
      </c>
      <c r="H690" s="180">
        <f>(H628/H612)*Y60</f>
        <v>0</v>
      </c>
      <c r="I690" s="180">
        <f>(I629/I612)*Y78</f>
        <v>0</v>
      </c>
      <c r="J690" s="180">
        <f>(J630/J612)*Y79</f>
        <v>31479.146132475031</v>
      </c>
      <c r="K690" s="180">
        <f>(K644/K612)*Y75</f>
        <v>239005.79042141014</v>
      </c>
      <c r="L690" s="180">
        <f>(L647/L612)*Y80</f>
        <v>0</v>
      </c>
      <c r="M690" s="180">
        <f t="shared" si="20"/>
        <v>2606799</v>
      </c>
      <c r="N690" s="198" t="s">
        <v>700</v>
      </c>
    </row>
    <row r="691" spans="1:14" ht="12.65" customHeight="1">
      <c r="A691" s="196">
        <v>7150</v>
      </c>
      <c r="B691" s="198" t="s">
        <v>701</v>
      </c>
      <c r="C691" s="180">
        <f>Z71</f>
        <v>42515.280000000006</v>
      </c>
      <c r="D691" s="180">
        <f>(D615/D612)*Z76</f>
        <v>0</v>
      </c>
      <c r="E691" s="180">
        <f>(E623/E612)*SUM(C691:D691)</f>
        <v>29053.514865093701</v>
      </c>
      <c r="F691" s="180">
        <f>(F624/F612)*Z64</f>
        <v>1.8540653052508942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5838.632416578067</v>
      </c>
      <c r="L691" s="180">
        <f>(L647/L612)*Z80</f>
        <v>0</v>
      </c>
      <c r="M691" s="180">
        <f t="shared" si="20"/>
        <v>34894</v>
      </c>
      <c r="N691" s="198" t="s">
        <v>702</v>
      </c>
    </row>
    <row r="692" spans="1:14" ht="12.65" customHeight="1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5" customHeight="1">
      <c r="A693" s="196">
        <v>7170</v>
      </c>
      <c r="B693" s="198" t="s">
        <v>115</v>
      </c>
      <c r="C693" s="180">
        <f>AB71</f>
        <v>1374020.3199999998</v>
      </c>
      <c r="D693" s="180">
        <f>(D615/D612)*AB76</f>
        <v>64879.26856045131</v>
      </c>
      <c r="E693" s="180">
        <f>(E623/E612)*SUM(C693:D693)</f>
        <v>983295.66653726064</v>
      </c>
      <c r="F693" s="180">
        <f>(F624/F612)*AB64</f>
        <v>29433.731747537124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68501.881354209385</v>
      </c>
      <c r="L693" s="180">
        <f>(L647/L612)*AB80</f>
        <v>0</v>
      </c>
      <c r="M693" s="180">
        <f t="shared" si="20"/>
        <v>1146111</v>
      </c>
      <c r="N693" s="198" t="s">
        <v>705</v>
      </c>
    </row>
    <row r="694" spans="1:14" ht="12.65" customHeight="1">
      <c r="A694" s="196">
        <v>7180</v>
      </c>
      <c r="B694" s="198" t="s">
        <v>706</v>
      </c>
      <c r="C694" s="180">
        <f>AC71</f>
        <v>525780.93000000017</v>
      </c>
      <c r="D694" s="180">
        <f>(D615/D612)*AC76</f>
        <v>0</v>
      </c>
      <c r="E694" s="180">
        <f>(E623/E612)*SUM(C694:D694)</f>
        <v>359301.0340173649</v>
      </c>
      <c r="F694" s="180">
        <f>(F624/F612)*AC64</f>
        <v>3064.1750930013932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223.12845718190073</v>
      </c>
      <c r="K694" s="180">
        <f>(K644/K612)*AC75</f>
        <v>13562.4186598864</v>
      </c>
      <c r="L694" s="180">
        <f>(L647/L612)*AC80</f>
        <v>0</v>
      </c>
      <c r="M694" s="180">
        <f t="shared" si="20"/>
        <v>376151</v>
      </c>
      <c r="N694" s="198" t="s">
        <v>707</v>
      </c>
    </row>
    <row r="695" spans="1:14" ht="12.65" customHeight="1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>
      <c r="A696" s="196">
        <v>7200</v>
      </c>
      <c r="B696" s="198" t="s">
        <v>709</v>
      </c>
      <c r="C696" s="180">
        <f>AE71</f>
        <v>222849.61</v>
      </c>
      <c r="D696" s="180">
        <f>(D615/D612)*AE76</f>
        <v>0</v>
      </c>
      <c r="E696" s="180">
        <f>(E623/E612)*SUM(C696:D696)</f>
        <v>152287.94110765195</v>
      </c>
      <c r="F696" s="180">
        <f>(F624/F612)*AE64</f>
        <v>591.75924365411811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5486.8182148449214</v>
      </c>
      <c r="L696" s="180">
        <f>(L647/L612)*AE80</f>
        <v>0</v>
      </c>
      <c r="M696" s="180">
        <f t="shared" si="20"/>
        <v>158367</v>
      </c>
      <c r="N696" s="198" t="s">
        <v>710</v>
      </c>
    </row>
    <row r="697" spans="1:14" ht="12.65" customHeight="1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>
      <c r="A698" s="196">
        <v>7230</v>
      </c>
      <c r="B698" s="198" t="s">
        <v>713</v>
      </c>
      <c r="C698" s="180">
        <f>AG71</f>
        <v>5581085.4199999999</v>
      </c>
      <c r="D698" s="180">
        <f>(D615/D612)*AG76</f>
        <v>754210.78379388584</v>
      </c>
      <c r="E698" s="180">
        <f>(E623/E612)*SUM(C698:D698)</f>
        <v>4329328.7126815896</v>
      </c>
      <c r="F698" s="180">
        <f>(F624/F612)*AG64</f>
        <v>32482.355772154628</v>
      </c>
      <c r="G698" s="180">
        <f>(G625/G612)*AG77</f>
        <v>119693.96109944375</v>
      </c>
      <c r="H698" s="180">
        <f>(H628/H612)*AG60</f>
        <v>0</v>
      </c>
      <c r="I698" s="180">
        <f>(I629/I612)*AG78</f>
        <v>0</v>
      </c>
      <c r="J698" s="180">
        <f>(J630/J612)*AG79</f>
        <v>32150.671091966313</v>
      </c>
      <c r="K698" s="180">
        <f>(K644/K612)*AG75</f>
        <v>1013503.5546277615</v>
      </c>
      <c r="L698" s="180">
        <f>(L647/L612)*AG80</f>
        <v>34493.296076730578</v>
      </c>
      <c r="M698" s="180">
        <f t="shared" si="20"/>
        <v>6315863</v>
      </c>
      <c r="N698" s="198" t="s">
        <v>714</v>
      </c>
    </row>
    <row r="699" spans="1:14" ht="12.65" customHeight="1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>
      <c r="A700" s="196">
        <v>7250</v>
      </c>
      <c r="B700" s="198" t="s">
        <v>716</v>
      </c>
      <c r="C700" s="180">
        <f>AI71</f>
        <v>382971.44</v>
      </c>
      <c r="D700" s="180">
        <f>(D615/D612)*AI76</f>
        <v>0</v>
      </c>
      <c r="E700" s="180">
        <f>(E623/E612)*SUM(C700:D700)</f>
        <v>261709.82350219353</v>
      </c>
      <c r="F700" s="180">
        <f>(F624/F612)*AI64</f>
        <v>562.09101089990907</v>
      </c>
      <c r="G700" s="180">
        <f>(G625/G612)*AI77</f>
        <v>7621.4317610292992</v>
      </c>
      <c r="H700" s="180">
        <f>(H628/H612)*AI60</f>
        <v>0</v>
      </c>
      <c r="I700" s="180">
        <f>(I629/I612)*AI78</f>
        <v>0</v>
      </c>
      <c r="J700" s="180">
        <f>(J630/J612)*AI79</f>
        <v>6110.968827996905</v>
      </c>
      <c r="K700" s="180">
        <f>(K644/K612)*AI75</f>
        <v>6910.0731213782947</v>
      </c>
      <c r="L700" s="180">
        <f>(L647/L612)*AI80</f>
        <v>3244.6243365188693</v>
      </c>
      <c r="M700" s="180">
        <f t="shared" si="20"/>
        <v>286159</v>
      </c>
      <c r="N700" s="198" t="s">
        <v>717</v>
      </c>
    </row>
    <row r="701" spans="1:14" ht="12.65" customHeight="1">
      <c r="A701" s="196">
        <v>7260</v>
      </c>
      <c r="B701" s="198" t="s">
        <v>121</v>
      </c>
      <c r="C701" s="180">
        <f>AJ71</f>
        <v>1000887.3700000001</v>
      </c>
      <c r="D701" s="180">
        <f>(D615/D612)*AJ76</f>
        <v>212078.93005658756</v>
      </c>
      <c r="E701" s="180">
        <f>(E623/E612)*SUM(C701:D701)</f>
        <v>828900.4430772129</v>
      </c>
      <c r="F701" s="180">
        <f>(F624/F612)*AJ64</f>
        <v>2520.9001671388169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17442.641423282486</v>
      </c>
      <c r="L701" s="180">
        <f>(L647/L612)*AJ80</f>
        <v>3448.6768577231232</v>
      </c>
      <c r="M701" s="180">
        <f t="shared" si="20"/>
        <v>1064392</v>
      </c>
      <c r="N701" s="198" t="s">
        <v>718</v>
      </c>
    </row>
    <row r="702" spans="1:14" ht="12.65" customHeight="1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>
      <c r="A713" s="196">
        <v>7490</v>
      </c>
      <c r="B713" s="198" t="s">
        <v>740</v>
      </c>
      <c r="C713" s="180">
        <f>AV71</f>
        <v>628444.73</v>
      </c>
      <c r="D713" s="180">
        <f>(D615/D612)*AV76</f>
        <v>37024.893022608936</v>
      </c>
      <c r="E713" s="180">
        <f>(E623/E612)*SUM(C713:D713)</f>
        <v>454759.59666161594</v>
      </c>
      <c r="F713" s="180">
        <f>(F624/F612)*AV64</f>
        <v>4308.8719972165582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40969.188853592314</v>
      </c>
      <c r="L713" s="180">
        <f>(L647/L612)*AV80</f>
        <v>1712.2818004865485</v>
      </c>
      <c r="M713" s="180">
        <f t="shared" si="20"/>
        <v>538775</v>
      </c>
      <c r="N713" s="199" t="s">
        <v>741</v>
      </c>
    </row>
    <row r="715" spans="1:83" ht="12.65" customHeight="1">
      <c r="C715" s="180">
        <f>SUM(C614:C647)+SUM(C668:C713)</f>
        <v>57726035.120000005</v>
      </c>
      <c r="D715" s="180">
        <f>SUM(D616:D647)+SUM(D668:D713)</f>
        <v>4929924.5</v>
      </c>
      <c r="E715" s="180">
        <f>SUM(E624:E647)+SUM(E668:E713)</f>
        <v>23434015.098664679</v>
      </c>
      <c r="F715" s="180">
        <f>SUM(F625:F648)+SUM(F668:F713)</f>
        <v>316899.13468972692</v>
      </c>
      <c r="G715" s="180">
        <f>SUM(G626:G647)+SUM(G668:G713)</f>
        <v>971107.84200983983</v>
      </c>
      <c r="H715" s="180">
        <f>SUM(H629:H647)+SUM(H668:H713)</f>
        <v>0</v>
      </c>
      <c r="I715" s="180">
        <f>SUM(I630:I647)+SUM(I668:I713)</f>
        <v>0</v>
      </c>
      <c r="J715" s="180">
        <f>SUM(J631:J647)+SUM(J668:J713)</f>
        <v>121755.39163116808</v>
      </c>
      <c r="K715" s="180">
        <f>SUM(K668:K713)</f>
        <v>2678320.4756676527</v>
      </c>
      <c r="L715" s="180">
        <f>SUM(L668:L713)</f>
        <v>95438.081018372497</v>
      </c>
      <c r="M715" s="180">
        <f>SUM(M668:M713)</f>
        <v>30153843</v>
      </c>
      <c r="N715" s="198" t="s">
        <v>742</v>
      </c>
    </row>
    <row r="716" spans="1:83" ht="12.65" customHeight="1">
      <c r="C716" s="180">
        <f>CE71</f>
        <v>57726035.119999997</v>
      </c>
      <c r="D716" s="180">
        <f>D615</f>
        <v>4929924.5</v>
      </c>
      <c r="E716" s="180">
        <f>E623</f>
        <v>23434015.098664682</v>
      </c>
      <c r="F716" s="180">
        <f>F624</f>
        <v>316899.13468972681</v>
      </c>
      <c r="G716" s="180">
        <f>G625</f>
        <v>971107.84200983983</v>
      </c>
      <c r="H716" s="180">
        <f>H628</f>
        <v>0</v>
      </c>
      <c r="I716" s="180">
        <f>I629</f>
        <v>0</v>
      </c>
      <c r="J716" s="180">
        <f>J630</f>
        <v>121755.39163116808</v>
      </c>
      <c r="K716" s="180">
        <f>K644</f>
        <v>2678320.4756676536</v>
      </c>
      <c r="L716" s="180">
        <f>L647</f>
        <v>95438.081018372468</v>
      </c>
      <c r="M716" s="180">
        <f>C648</f>
        <v>30153842.670000009</v>
      </c>
      <c r="N716" s="198" t="s">
        <v>743</v>
      </c>
    </row>
    <row r="717" spans="1:83" ht="12.65" customHeight="1">
      <c r="O717" s="198"/>
    </row>
    <row r="718" spans="1:83" ht="12.65" customHeight="1">
      <c r="O718" s="198"/>
    </row>
    <row r="719" spans="1:83" ht="12.65" customHeight="1">
      <c r="O719" s="198"/>
    </row>
    <row r="720" spans="1:83" s="201" customFormat="1" ht="12.65" customHeight="1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>
      <c r="A722" s="202" t="str">
        <f>RIGHT(C83,3)&amp;"*"&amp;RIGHT(C82,4)&amp;"*"&amp;"A"</f>
        <v>212*2018*A</v>
      </c>
      <c r="B722" s="276">
        <f>ROUND(C165,0)</f>
        <v>1385563</v>
      </c>
      <c r="C722" s="276">
        <f>ROUND(C166,0)</f>
        <v>0</v>
      </c>
      <c r="D722" s="276">
        <f>ROUND(C167,0)</f>
        <v>0</v>
      </c>
      <c r="E722" s="276">
        <f>ROUND(C168,0)</f>
        <v>2391094</v>
      </c>
      <c r="F722" s="276">
        <f>ROUND(C169,0)</f>
        <v>0</v>
      </c>
      <c r="G722" s="276">
        <f>ROUND(C170,0)</f>
        <v>0</v>
      </c>
      <c r="H722" s="276">
        <f>ROUND(C171+C172,0)</f>
        <v>1083061</v>
      </c>
      <c r="I722" s="276">
        <f>ROUND(C175,0)</f>
        <v>0</v>
      </c>
      <c r="J722" s="276">
        <f>ROUND(C176,0)</f>
        <v>21524</v>
      </c>
      <c r="K722" s="276">
        <f>ROUND(C179,0)</f>
        <v>347798</v>
      </c>
      <c r="L722" s="276">
        <f>ROUND(C180,0)</f>
        <v>0</v>
      </c>
      <c r="M722" s="276">
        <f>ROUND(C183,0)</f>
        <v>35023</v>
      </c>
      <c r="N722" s="276">
        <f>ROUND(C184,0)</f>
        <v>787821</v>
      </c>
      <c r="O722" s="276">
        <f>ROUND(C185,0)</f>
        <v>0</v>
      </c>
      <c r="P722" s="276">
        <f>ROUND(C188,0)</f>
        <v>0</v>
      </c>
      <c r="Q722" s="276">
        <f>ROUND(C189,0)</f>
        <v>2944898</v>
      </c>
      <c r="R722" s="276">
        <f>ROUND(B195,0)</f>
        <v>10659152</v>
      </c>
      <c r="S722" s="276">
        <f>ROUND(C195,0)</f>
        <v>283</v>
      </c>
      <c r="T722" s="276">
        <f>ROUND(D195,0)</f>
        <v>0</v>
      </c>
      <c r="U722" s="276">
        <f>ROUND(B196,0)</f>
        <v>15357</v>
      </c>
      <c r="V722" s="276">
        <f>ROUND(C196,0)</f>
        <v>9873</v>
      </c>
      <c r="W722" s="276">
        <f>ROUND(D196,0)</f>
        <v>0</v>
      </c>
      <c r="X722" s="276">
        <f>ROUND(B197,0)</f>
        <v>106834141</v>
      </c>
      <c r="Y722" s="276">
        <f>ROUND(C197,0)</f>
        <v>21495284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1533930</v>
      </c>
      <c r="AE722" s="276">
        <f>ROUND(C199,0)</f>
        <v>82500</v>
      </c>
      <c r="AF722" s="276">
        <f>ROUND(D199,0)</f>
        <v>0</v>
      </c>
      <c r="AG722" s="276">
        <f>ROUND(B200,0)</f>
        <v>33237202</v>
      </c>
      <c r="AH722" s="276">
        <f>ROUND(C200,0)</f>
        <v>5629624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2374711</v>
      </c>
      <c r="AN722" s="276">
        <f>ROUND(C202,0)</f>
        <v>64154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6271</v>
      </c>
      <c r="AW722" s="276">
        <f>ROUND(C209,0)</f>
        <v>2564</v>
      </c>
      <c r="AX722" s="276">
        <f>ROUND(D209,0)</f>
        <v>0</v>
      </c>
      <c r="AY722" s="276">
        <f>ROUND(B210,0)</f>
        <v>19948140</v>
      </c>
      <c r="AZ722" s="276">
        <f>ROUND(C210,0)</f>
        <v>-516379</v>
      </c>
      <c r="BA722" s="276">
        <f>ROUND(D210,0)</f>
        <v>-6638597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445171</v>
      </c>
      <c r="BF722" s="276">
        <f>ROUND(C212,0)</f>
        <v>162429</v>
      </c>
      <c r="BG722" s="276">
        <f>ROUND(D212,0)</f>
        <v>0</v>
      </c>
      <c r="BH722" s="276">
        <f>ROUND(B213,0)</f>
        <v>22075706</v>
      </c>
      <c r="BI722" s="276">
        <f>ROUND(C213,0)</f>
        <v>4667703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604371</v>
      </c>
      <c r="BO722" s="276">
        <f>ROUND(C215,0)</f>
        <v>205739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51002684</v>
      </c>
      <c r="BU722" s="276">
        <f>ROUND(C224,0)</f>
        <v>66315597</v>
      </c>
      <c r="BV722" s="276">
        <f>ROUND(C225,0)</f>
        <v>2805694</v>
      </c>
      <c r="BW722" s="276">
        <f>ROUND(C226,0)</f>
        <v>3048483</v>
      </c>
      <c r="BX722" s="276">
        <f>ROUND(C227,0)</f>
        <v>0</v>
      </c>
      <c r="BY722" s="276">
        <f>ROUND(C228,0)</f>
        <v>57361498</v>
      </c>
      <c r="BZ722" s="276">
        <f>ROUND(C231,0)</f>
        <v>1655</v>
      </c>
      <c r="CA722" s="276">
        <f>ROUND(C233,0)</f>
        <v>344422</v>
      </c>
      <c r="CB722" s="276">
        <f>ROUND(C234,0)</f>
        <v>8265341</v>
      </c>
      <c r="CC722" s="276">
        <f>ROUND(C238+C239,0)</f>
        <v>0</v>
      </c>
      <c r="CD722" s="276">
        <f>D221</f>
        <v>2745839</v>
      </c>
      <c r="CE722" s="276"/>
    </row>
    <row r="723" spans="1:84" ht="12.65" customHeight="1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>
      <c r="A726" s="202" t="str">
        <f>RIGHT(C83,3)&amp;"*"&amp;RIGHT(C82,4)&amp;"*"&amp;"A"</f>
        <v>212*2018*A</v>
      </c>
      <c r="B726" s="276">
        <f>ROUND(C111,0)</f>
        <v>714</v>
      </c>
      <c r="C726" s="276">
        <f>ROUND(C112,0)</f>
        <v>0</v>
      </c>
      <c r="D726" s="276">
        <f>ROUND(C113,0)</f>
        <v>0</v>
      </c>
      <c r="E726" s="276">
        <f>ROUND(C114,0)</f>
        <v>138</v>
      </c>
      <c r="F726" s="276">
        <f>ROUND(D111,0)</f>
        <v>1824</v>
      </c>
      <c r="G726" s="276">
        <f>ROUND(D112,0)</f>
        <v>0</v>
      </c>
      <c r="H726" s="276">
        <f>ROUND(D113,0)</f>
        <v>0</v>
      </c>
      <c r="I726" s="276">
        <f>ROUND(D114,0)</f>
        <v>207</v>
      </c>
      <c r="J726" s="276">
        <f>ROUND(C116,0)</f>
        <v>0</v>
      </c>
      <c r="K726" s="276">
        <f>ROUND(C117,0)</f>
        <v>48</v>
      </c>
      <c r="L726" s="276">
        <f>ROUND(C118,0)</f>
        <v>0</v>
      </c>
      <c r="M726" s="276">
        <f>ROUND(C119,0)</f>
        <v>0</v>
      </c>
      <c r="N726" s="276">
        <f>ROUND(C120,0)</f>
        <v>10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58</v>
      </c>
      <c r="W726" s="276">
        <f>ROUND(C129,0)</f>
        <v>10</v>
      </c>
      <c r="X726" s="276">
        <f>ROUND(B138,0)</f>
        <v>227</v>
      </c>
      <c r="Y726" s="276">
        <f>ROUND(B139,0)</f>
        <v>709</v>
      </c>
      <c r="Z726" s="276">
        <f>ROUND(B140,0)</f>
        <v>8020</v>
      </c>
      <c r="AA726" s="276">
        <f>ROUND(B141,0)</f>
        <v>9294798</v>
      </c>
      <c r="AB726" s="276">
        <f>ROUND(B142,0)</f>
        <v>50148231</v>
      </c>
      <c r="AC726" s="276">
        <f>ROUND(C138,0)</f>
        <v>221</v>
      </c>
      <c r="AD726" s="276">
        <f>ROUND(C139,0)</f>
        <v>520</v>
      </c>
      <c r="AE726" s="276">
        <f>ROUND(C140,0)</f>
        <v>10469</v>
      </c>
      <c r="AF726" s="276">
        <f>ROUND(C141,0)</f>
        <v>5915614</v>
      </c>
      <c r="AG726" s="276">
        <f>ROUND(C142,0)</f>
        <v>65462642</v>
      </c>
      <c r="AH726" s="276">
        <f>ROUND(D138,0)</f>
        <v>266</v>
      </c>
      <c r="AI726" s="276">
        <f>ROUND(D139,0)</f>
        <v>595</v>
      </c>
      <c r="AJ726" s="276">
        <f>ROUND(D140,0)</f>
        <v>18866</v>
      </c>
      <c r="AK726" s="276">
        <f>ROUND(D141,0)</f>
        <v>7343595</v>
      </c>
      <c r="AL726" s="276">
        <f>ROUND(D142,0)</f>
        <v>117968221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>
      <c r="A730" s="202" t="str">
        <f>RIGHT(C83,3)&amp;"*"&amp;RIGHT(C82,4)&amp;"*"&amp;"A"</f>
        <v>212*2018*A</v>
      </c>
      <c r="B730" s="276">
        <f>ROUND(C250,0)</f>
        <v>0</v>
      </c>
      <c r="C730" s="276">
        <f>ROUND(C251,0)</f>
        <v>0</v>
      </c>
      <c r="D730" s="276">
        <f>ROUND(C252,0)</f>
        <v>9644024</v>
      </c>
      <c r="E730" s="276">
        <f>ROUND(C253,0)</f>
        <v>1027771</v>
      </c>
      <c r="F730" s="276">
        <f>ROUND(C254,0)</f>
        <v>0</v>
      </c>
      <c r="G730" s="276">
        <f>ROUND(C255,0)</f>
        <v>0</v>
      </c>
      <c r="H730" s="276">
        <f>ROUND(C256,0)</f>
        <v>0</v>
      </c>
      <c r="I730" s="276">
        <f>ROUND(C257,0)</f>
        <v>182780</v>
      </c>
      <c r="J730" s="276">
        <f>ROUND(C258,0)</f>
        <v>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0</v>
      </c>
      <c r="P730" s="276">
        <f>ROUND(C268,0)</f>
        <v>0</v>
      </c>
      <c r="Q730" s="276">
        <f>ROUND(C269,0)</f>
        <v>108160974</v>
      </c>
      <c r="R730" s="276">
        <f>ROUND(C270,0)</f>
        <v>0</v>
      </c>
      <c r="S730" s="276">
        <f>ROUND(C271,0)</f>
        <v>0</v>
      </c>
      <c r="T730" s="276">
        <f>ROUND(C272,0)</f>
        <v>22766229</v>
      </c>
      <c r="U730" s="276">
        <f>ROUND(C273,0)</f>
        <v>11721</v>
      </c>
      <c r="V730" s="276">
        <f>ROUND(C274,0)</f>
        <v>0</v>
      </c>
      <c r="W730" s="276">
        <f>ROUND(C275,0)</f>
        <v>0</v>
      </c>
      <c r="X730" s="276">
        <f>ROUND(C276,0)</f>
        <v>18457486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1099</v>
      </c>
      <c r="AI730" s="276">
        <f>ROUND(C306,0)</f>
        <v>0</v>
      </c>
      <c r="AJ730" s="276">
        <f>ROUND(C307,0)</f>
        <v>0</v>
      </c>
      <c r="AK730" s="276">
        <f>ROUND(C308,0)</f>
        <v>0</v>
      </c>
      <c r="AL730" s="276">
        <f>ROUND(C309,0)</f>
        <v>50087</v>
      </c>
      <c r="AM730" s="276">
        <f>ROUND(C310,0)</f>
        <v>0</v>
      </c>
      <c r="AN730" s="276">
        <f>ROUND(C311,0)</f>
        <v>0</v>
      </c>
      <c r="AO730" s="276">
        <f>ROUND(C312,0)</f>
        <v>2829158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1436339</v>
      </c>
      <c r="AZ730" s="276">
        <f>ROUND(C327,0)</f>
        <v>0</v>
      </c>
      <c r="BA730" s="276">
        <f>ROUND(C328,0)</f>
        <v>0</v>
      </c>
      <c r="BB730" s="276">
        <f>ROUND(C332,0)</f>
        <v>116963788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232.16</v>
      </c>
      <c r="BJ730" s="276">
        <f>ROUND(C359,0)</f>
        <v>22554007</v>
      </c>
      <c r="BK730" s="276">
        <f>ROUND(C360,0)</f>
        <v>233579094</v>
      </c>
      <c r="BL730" s="276">
        <f>ROUND(C364,0)</f>
        <v>181971823</v>
      </c>
      <c r="BM730" s="276">
        <f>ROUND(C365,0)</f>
        <v>8609763</v>
      </c>
      <c r="BN730" s="276">
        <f>ROUND(C366,0)</f>
        <v>0</v>
      </c>
      <c r="BO730" s="276">
        <f>ROUND(C370,0)</f>
        <v>135510</v>
      </c>
      <c r="BP730" s="276">
        <f>ROUND(C371,0)</f>
        <v>0</v>
      </c>
      <c r="BQ730" s="276">
        <f>ROUND(C378,0)</f>
        <v>21309667</v>
      </c>
      <c r="BR730" s="276">
        <f>ROUND(C379,0)</f>
        <v>4859718</v>
      </c>
      <c r="BS730" s="276">
        <f>ROUND(C380,0)</f>
        <v>1074597</v>
      </c>
      <c r="BT730" s="276">
        <f>ROUND(C381,0)</f>
        <v>5567389</v>
      </c>
      <c r="BU730" s="276">
        <f>ROUND(C382,0)</f>
        <v>441797</v>
      </c>
      <c r="BV730" s="276">
        <f>ROUND(C383,0)</f>
        <v>15372861</v>
      </c>
      <c r="BW730" s="276">
        <f>ROUND(C384,0)</f>
        <v>4522057</v>
      </c>
      <c r="BX730" s="276">
        <f>ROUND(C385,0)</f>
        <v>21524</v>
      </c>
      <c r="BY730" s="276">
        <f>ROUND(C386,0)</f>
        <v>347798</v>
      </c>
      <c r="BZ730" s="276">
        <f>ROUND(C387,0)</f>
        <v>822844</v>
      </c>
      <c r="CA730" s="276">
        <f>ROUND(C388,0)</f>
        <v>2944898</v>
      </c>
      <c r="CB730" s="276">
        <f>C363</f>
        <v>2745838.88</v>
      </c>
      <c r="CC730" s="276">
        <f>ROUND(C389,0)</f>
        <v>576395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5" customHeight="1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>
      <c r="A734" s="202" t="str">
        <f>RIGHT($C$83,3)&amp;"*"&amp;RIGHT($C$82,4)&amp;"*"&amp;C$55&amp;"*"&amp;"A"</f>
        <v>212*2018*6010*A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>
      <c r="A735" s="209" t="str">
        <f>RIGHT($C$83,3)&amp;"*"&amp;RIGHT($C$82,4)&amp;"*"&amp;D$55&amp;"*"&amp;"A"</f>
        <v>212*2018*6030*A</v>
      </c>
      <c r="B735" s="276">
        <f>ROUND(D59,0)</f>
        <v>1520</v>
      </c>
      <c r="C735" s="278">
        <f>ROUND(D60,2)</f>
        <v>21.28</v>
      </c>
      <c r="D735" s="276">
        <f>ROUND(D61,0)</f>
        <v>1825527</v>
      </c>
      <c r="E735" s="276">
        <f>ROUND(D62,0)</f>
        <v>423925</v>
      </c>
      <c r="F735" s="276">
        <f>ROUND(D63,0)</f>
        <v>0</v>
      </c>
      <c r="G735" s="276">
        <f>ROUND(D64,0)</f>
        <v>134518</v>
      </c>
      <c r="H735" s="276">
        <f>ROUND(D65,0)</f>
        <v>734</v>
      </c>
      <c r="I735" s="276">
        <f>ROUND(D66,0)</f>
        <v>18849</v>
      </c>
      <c r="J735" s="276">
        <f>ROUND(D67,0)</f>
        <v>100396</v>
      </c>
      <c r="K735" s="276">
        <f>ROUND(D68,0)</f>
        <v>8235</v>
      </c>
      <c r="L735" s="276">
        <f>ROUND(D69,0)</f>
        <v>25882</v>
      </c>
      <c r="M735" s="276">
        <f>ROUND(D70,0)</f>
        <v>0</v>
      </c>
      <c r="N735" s="276">
        <f>ROUND(D75,0)</f>
        <v>4300306</v>
      </c>
      <c r="O735" s="276">
        <f>ROUND(D73,0)</f>
        <v>3863398</v>
      </c>
      <c r="P735" s="276">
        <f>IF(D76&gt;0,ROUND(D76,0),0)</f>
        <v>31466</v>
      </c>
      <c r="Q735" s="276">
        <f>IF(D77&gt;0,ROUND(D77,0),0)</f>
        <v>8892</v>
      </c>
      <c r="R735" s="276">
        <f>IF(D78&gt;0,ROUND(D78,0),0)</f>
        <v>2126</v>
      </c>
      <c r="S735" s="276">
        <f>IF(D79&gt;0,ROUND(D79,0),0)</f>
        <v>30443</v>
      </c>
      <c r="T735" s="278">
        <f>IF(D80&gt;0,ROUND(D80,2),0)</f>
        <v>10.86</v>
      </c>
      <c r="U735" s="276"/>
      <c r="V735" s="277"/>
      <c r="W735" s="276"/>
      <c r="X735" s="276"/>
      <c r="Y735" s="276">
        <f t="shared" ref="Y735:Y779" si="21">IF(M669&lt;&gt;0,ROUND(M669,0),0)</f>
        <v>4640783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>
      <c r="A736" s="209" t="str">
        <f>RIGHT($C$83,3)&amp;"*"&amp;RIGHT($C$82,4)&amp;"*"&amp;E$55&amp;"*"&amp;"A"</f>
        <v>212*2018*6070*A</v>
      </c>
      <c r="B736" s="276">
        <f>ROUND(E59,0)</f>
        <v>0</v>
      </c>
      <c r="C736" s="278">
        <f>ROUND(E60,2)</f>
        <v>0.02</v>
      </c>
      <c r="D736" s="276">
        <f>ROUND(E61,0)</f>
        <v>1555</v>
      </c>
      <c r="E736" s="276">
        <f>ROUND(E62,0)</f>
        <v>247</v>
      </c>
      <c r="F736" s="276">
        <f>ROUND(E63,0)</f>
        <v>0</v>
      </c>
      <c r="G736" s="276">
        <f>ROUND(E64,0)</f>
        <v>22814</v>
      </c>
      <c r="H736" s="276">
        <f>ROUND(E65,0)</f>
        <v>326</v>
      </c>
      <c r="I736" s="276">
        <f>ROUND(E66,0)</f>
        <v>711</v>
      </c>
      <c r="J736" s="276">
        <f>ROUND(E67,0)</f>
        <v>35909</v>
      </c>
      <c r="K736" s="276">
        <f>ROUND(E68,0)</f>
        <v>0</v>
      </c>
      <c r="L736" s="276">
        <f>ROUND(E69,0)</f>
        <v>0</v>
      </c>
      <c r="M736" s="276">
        <f>ROUND(E70,0)</f>
        <v>0</v>
      </c>
      <c r="N736" s="276">
        <f>ROUND(E75,0)</f>
        <v>2445</v>
      </c>
      <c r="O736" s="276">
        <f>ROUND(E73,0)</f>
        <v>252</v>
      </c>
      <c r="P736" s="276">
        <f>IF(E76&gt;0,ROUND(E76,0),0)</f>
        <v>0</v>
      </c>
      <c r="Q736" s="276">
        <f>IF(E77&gt;0,ROUND(E77,0),0)</f>
        <v>280</v>
      </c>
      <c r="R736" s="276">
        <f>IF(E78&gt;0,ROUND(E78,0),0)</f>
        <v>51</v>
      </c>
      <c r="S736" s="276">
        <f>IF(E79&gt;0,ROUND(E79,0),0)</f>
        <v>790</v>
      </c>
      <c r="T736" s="278">
        <f>IF(E80&gt;0,ROUND(E80,2),0)</f>
        <v>0.01</v>
      </c>
      <c r="U736" s="276"/>
      <c r="V736" s="277"/>
      <c r="W736" s="276"/>
      <c r="X736" s="276"/>
      <c r="Y736" s="276">
        <f t="shared" si="21"/>
        <v>61303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>
      <c r="A737" s="209" t="str">
        <f>RIGHT($C$83,3)&amp;"*"&amp;RIGHT($C$82,4)&amp;"*"&amp;F$55&amp;"*"&amp;"A"</f>
        <v>212*2018*6100*A</v>
      </c>
      <c r="B737" s="276">
        <f>ROUND(F59,0)</f>
        <v>0</v>
      </c>
      <c r="C737" s="278">
        <f>ROUND(F60,2)</f>
        <v>0.01</v>
      </c>
      <c r="D737" s="276">
        <f>ROUND(F61,0)</f>
        <v>574</v>
      </c>
      <c r="E737" s="276">
        <f>ROUND(F62,0)</f>
        <v>134</v>
      </c>
      <c r="F737" s="276">
        <f>ROUND(F63,0)</f>
        <v>0</v>
      </c>
      <c r="G737" s="276">
        <f>ROUND(F64,0)</f>
        <v>31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0.01</v>
      </c>
      <c r="U737" s="276"/>
      <c r="V737" s="277"/>
      <c r="W737" s="276"/>
      <c r="X737" s="276"/>
      <c r="Y737" s="276">
        <f t="shared" si="21"/>
        <v>516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>
      <c r="A738" s="209" t="str">
        <f>RIGHT($C$83,3)&amp;"*"&amp;RIGHT($C$82,4)&amp;"*"&amp;G$55&amp;"*"&amp;"A"</f>
        <v>212*2018*6120*A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>
      <c r="A739" s="209" t="str">
        <f>RIGHT($C$83,3)&amp;"*"&amp;RIGHT($C$82,4)&amp;"*"&amp;H$55&amp;"*"&amp;"A"</f>
        <v>212*2018*6140*A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>
      <c r="A740" s="209" t="str">
        <f>RIGHT($C$83,3)&amp;"*"&amp;RIGHT($C$82,4)&amp;"*"&amp;I$55&amp;"*"&amp;"A"</f>
        <v>212*2018*6150*A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>
      <c r="A741" s="209" t="str">
        <f>RIGHT($C$83,3)&amp;"*"&amp;RIGHT($C$82,4)&amp;"*"&amp;J$55&amp;"*"&amp;"A"</f>
        <v>212*2018*6170*A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>
      <c r="A742" s="209" t="str">
        <f>RIGHT($C$83,3)&amp;"*"&amp;RIGHT($C$82,4)&amp;"*"&amp;K$55&amp;"*"&amp;"A"</f>
        <v>212*2018*6200*A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>
      <c r="A743" s="209" t="str">
        <f>RIGHT($C$83,3)&amp;"*"&amp;RIGHT($C$82,4)&amp;"*"&amp;L$55&amp;"*"&amp;"A"</f>
        <v>212*2018*6210*A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>
      <c r="A744" s="209" t="str">
        <f>RIGHT($C$83,3)&amp;"*"&amp;RIGHT($C$82,4)&amp;"*"&amp;M$55&amp;"*"&amp;"A"</f>
        <v>212*2018*6330*A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>
      <c r="A745" s="209" t="str">
        <f>RIGHT($C$83,3)&amp;"*"&amp;RIGHT($C$82,4)&amp;"*"&amp;N$55&amp;"*"&amp;"A"</f>
        <v>212*2018*6400*A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>
      <c r="A746" s="209" t="str">
        <f>RIGHT($C$83,3)&amp;"*"&amp;RIGHT($C$82,4)&amp;"*"&amp;O$55&amp;"*"&amp;"A"</f>
        <v>212*2018*7010*A</v>
      </c>
      <c r="B746" s="276">
        <f>ROUND(O59,0)</f>
        <v>149</v>
      </c>
      <c r="C746" s="278">
        <f>ROUND(O60,2)</f>
        <v>21.56</v>
      </c>
      <c r="D746" s="276">
        <f>ROUND(O61,0)</f>
        <v>2364312</v>
      </c>
      <c r="E746" s="276">
        <f>ROUND(O62,0)</f>
        <v>371860</v>
      </c>
      <c r="F746" s="276">
        <f>ROUND(O63,0)</f>
        <v>0</v>
      </c>
      <c r="G746" s="276">
        <f>ROUND(O64,0)</f>
        <v>201973</v>
      </c>
      <c r="H746" s="276">
        <f>ROUND(O65,0)</f>
        <v>693</v>
      </c>
      <c r="I746" s="276">
        <f>ROUND(O66,0)</f>
        <v>12834</v>
      </c>
      <c r="J746" s="276">
        <f>ROUND(O67,0)</f>
        <v>108329</v>
      </c>
      <c r="K746" s="276">
        <f>ROUND(O68,0)</f>
        <v>0</v>
      </c>
      <c r="L746" s="276">
        <f>ROUND(O69,0)</f>
        <v>24494</v>
      </c>
      <c r="M746" s="276">
        <f>ROUND(O70,0)</f>
        <v>0</v>
      </c>
      <c r="N746" s="276">
        <f>ROUND(O75,0)</f>
        <v>2417006</v>
      </c>
      <c r="O746" s="276">
        <f>ROUND(O73,0)</f>
        <v>2141075</v>
      </c>
      <c r="P746" s="276">
        <f>IF(O76&gt;0,ROUND(O76,0),0)</f>
        <v>16256</v>
      </c>
      <c r="Q746" s="276">
        <f>IF(O77&gt;0,ROUND(O77,0),0)</f>
        <v>4325</v>
      </c>
      <c r="R746" s="276">
        <f>IF(O78&gt;0,ROUND(O78,0),0)</f>
        <v>2396</v>
      </c>
      <c r="S746" s="276">
        <f>IF(O79&gt;0,ROUND(O79,0),0)</f>
        <v>65929</v>
      </c>
      <c r="T746" s="278">
        <f>IF(O80&gt;0,ROUND(O80,2),0)</f>
        <v>11.64</v>
      </c>
      <c r="U746" s="276"/>
      <c r="V746" s="277"/>
      <c r="W746" s="276"/>
      <c r="X746" s="276"/>
      <c r="Y746" s="276">
        <f t="shared" si="21"/>
        <v>3628465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>
      <c r="A747" s="209" t="str">
        <f>RIGHT($C$83,3)&amp;"*"&amp;RIGHT($C$82,4)&amp;"*"&amp;P$55&amp;"*"&amp;"A"</f>
        <v>212*2018*7020*A</v>
      </c>
      <c r="B747" s="276">
        <f>ROUND(P59,0)</f>
        <v>141485</v>
      </c>
      <c r="C747" s="278">
        <f>ROUND(P60,2)</f>
        <v>13.76</v>
      </c>
      <c r="D747" s="276">
        <f>ROUND(P61,0)</f>
        <v>1260561</v>
      </c>
      <c r="E747" s="276">
        <f>ROUND(P62,0)</f>
        <v>272491</v>
      </c>
      <c r="F747" s="276">
        <f>ROUND(P63,0)</f>
        <v>-1960</v>
      </c>
      <c r="G747" s="276">
        <f>ROUND(P64,0)</f>
        <v>2312456</v>
      </c>
      <c r="H747" s="276">
        <f>ROUND(P65,0)</f>
        <v>31199</v>
      </c>
      <c r="I747" s="276">
        <f>ROUND(P66,0)</f>
        <v>246657</v>
      </c>
      <c r="J747" s="276">
        <f>ROUND(P67,0)</f>
        <v>638440</v>
      </c>
      <c r="K747" s="276">
        <f>ROUND(P68,0)</f>
        <v>6991</v>
      </c>
      <c r="L747" s="276">
        <f>ROUND(P69,0)</f>
        <v>0</v>
      </c>
      <c r="M747" s="276">
        <f>ROUND(P70,0)</f>
        <v>0</v>
      </c>
      <c r="N747" s="276">
        <f>ROUND(P75,0)</f>
        <v>32353907</v>
      </c>
      <c r="O747" s="276">
        <f>ROUND(P73,0)</f>
        <v>555317</v>
      </c>
      <c r="P747" s="276">
        <f>IF(P76&gt;0,ROUND(P76,0),0)</f>
        <v>5653</v>
      </c>
      <c r="Q747" s="276">
        <f>IF(P77&gt;0,ROUND(P77,0),0)</f>
        <v>0</v>
      </c>
      <c r="R747" s="276">
        <f>IF(P78&gt;0,ROUND(P78,0),0)</f>
        <v>2197</v>
      </c>
      <c r="S747" s="276">
        <f>IF(P79&gt;0,ROUND(P79,0),0)</f>
        <v>58426</v>
      </c>
      <c r="T747" s="278">
        <f>IF(P80&gt;0,ROUND(P80,2),0)</f>
        <v>5.0999999999999996</v>
      </c>
      <c r="U747" s="276"/>
      <c r="V747" s="277"/>
      <c r="W747" s="276"/>
      <c r="X747" s="276"/>
      <c r="Y747" s="276">
        <f t="shared" si="21"/>
        <v>4177397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>
      <c r="A748" s="209" t="str">
        <f>RIGHT($C$83,3)&amp;"*"&amp;RIGHT($C$82,4)&amp;"*"&amp;Q$55&amp;"*"&amp;"A"</f>
        <v>212*2018*7030*A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>
      <c r="A749" s="209" t="str">
        <f>RIGHT($C$83,3)&amp;"*"&amp;RIGHT($C$82,4)&amp;"*"&amp;R$55&amp;"*"&amp;"A"</f>
        <v>212*2018*7040*A</v>
      </c>
      <c r="B749" s="276">
        <f>ROUND(R59,0)</f>
        <v>0</v>
      </c>
      <c r="C749" s="278">
        <f>ROUND(R60,2)</f>
        <v>4.5999999999999996</v>
      </c>
      <c r="D749" s="276">
        <f>ROUND(R61,0)</f>
        <v>570079</v>
      </c>
      <c r="E749" s="276">
        <f>ROUND(R62,0)</f>
        <v>99124</v>
      </c>
      <c r="F749" s="276">
        <f>ROUND(R63,0)</f>
        <v>0</v>
      </c>
      <c r="G749" s="276">
        <f>ROUND(R64,0)</f>
        <v>90943</v>
      </c>
      <c r="H749" s="276">
        <f>ROUND(R65,0)</f>
        <v>29712</v>
      </c>
      <c r="I749" s="276">
        <f>ROUND(R66,0)</f>
        <v>67</v>
      </c>
      <c r="J749" s="276">
        <f>ROUND(R67,0)</f>
        <v>187598</v>
      </c>
      <c r="K749" s="276">
        <f>ROUND(R68,0)</f>
        <v>0</v>
      </c>
      <c r="L749" s="276">
        <f>ROUND(R69,0)</f>
        <v>85</v>
      </c>
      <c r="M749" s="276">
        <f>ROUND(R70,0)</f>
        <v>0</v>
      </c>
      <c r="N749" s="276">
        <f>ROUND(R75,0)</f>
        <v>4336998</v>
      </c>
      <c r="O749" s="276">
        <f>ROUND(R73,0)</f>
        <v>101367</v>
      </c>
      <c r="P749" s="276">
        <f>IF(R76&gt;0,ROUND(R76,0),0)</f>
        <v>5581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13856</v>
      </c>
      <c r="T749" s="278">
        <f>IF(R80&gt;0,ROUND(R80,2),0)</f>
        <v>3.79</v>
      </c>
      <c r="U749" s="276"/>
      <c r="V749" s="277"/>
      <c r="W749" s="276"/>
      <c r="X749" s="276"/>
      <c r="Y749" s="276">
        <f t="shared" si="21"/>
        <v>1132416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>
      <c r="A750" s="209" t="str">
        <f>RIGHT($C$83,3)&amp;"*"&amp;RIGHT($C$82,4)&amp;"*"&amp;S$55&amp;"*"&amp;"A"</f>
        <v>212*2018*7050*A</v>
      </c>
      <c r="B750" s="276"/>
      <c r="C750" s="278">
        <f>ROUND(S60,2)</f>
        <v>2.16</v>
      </c>
      <c r="D750" s="276">
        <f>ROUND(S61,0)</f>
        <v>156989</v>
      </c>
      <c r="E750" s="276">
        <f>ROUND(S62,0)</f>
        <v>30194</v>
      </c>
      <c r="F750" s="276">
        <f>ROUND(S63,0)</f>
        <v>0</v>
      </c>
      <c r="G750" s="276">
        <f>ROUND(S64,0)</f>
        <v>81665</v>
      </c>
      <c r="H750" s="276">
        <f>ROUND(S65,0)</f>
        <v>2028</v>
      </c>
      <c r="I750" s="276">
        <f>ROUND(S66,0)</f>
        <v>3858</v>
      </c>
      <c r="J750" s="276">
        <f>ROUND(S67,0)</f>
        <v>68808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2468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418020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>
      <c r="A751" s="209" t="str">
        <f>RIGHT($C$83,3)&amp;"*"&amp;RIGHT($C$82,4)&amp;"*"&amp;T$55&amp;"*"&amp;"A"</f>
        <v>212*2018*7060*A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>
      <c r="A752" s="209" t="str">
        <f>RIGHT($C$83,3)&amp;"*"&amp;RIGHT($C$82,4)&amp;"*"&amp;U$55&amp;"*"&amp;"A"</f>
        <v>212*2018*7070*A</v>
      </c>
      <c r="B752" s="276">
        <f>ROUND(U59,0)</f>
        <v>0</v>
      </c>
      <c r="C752" s="278">
        <f>ROUND(U60,2)</f>
        <v>17.04</v>
      </c>
      <c r="D752" s="276">
        <f>ROUND(U61,0)</f>
        <v>1129925</v>
      </c>
      <c r="E752" s="276">
        <f>ROUND(U62,0)</f>
        <v>352261</v>
      </c>
      <c r="F752" s="276">
        <f>ROUND(U63,0)</f>
        <v>0</v>
      </c>
      <c r="G752" s="276">
        <f>ROUND(U64,0)</f>
        <v>531192</v>
      </c>
      <c r="H752" s="276">
        <f>ROUND(U65,0)</f>
        <v>11593</v>
      </c>
      <c r="I752" s="276">
        <f>ROUND(U66,0)</f>
        <v>95320</v>
      </c>
      <c r="J752" s="276">
        <f>ROUND(U67,0)</f>
        <v>57317</v>
      </c>
      <c r="K752" s="276">
        <f>ROUND(U68,0)</f>
        <v>0</v>
      </c>
      <c r="L752" s="276">
        <f>ROUND(U69,0)</f>
        <v>1745</v>
      </c>
      <c r="M752" s="276">
        <f>ROUND(U70,0)</f>
        <v>0</v>
      </c>
      <c r="N752" s="276">
        <f>ROUND(U75,0)</f>
        <v>24559814</v>
      </c>
      <c r="O752" s="276">
        <f>ROUND(U73,0)</f>
        <v>2020261</v>
      </c>
      <c r="P752" s="276">
        <f>IF(U76&gt;0,ROUND(U76,0),0)</f>
        <v>3319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2019403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>
      <c r="A753" s="209" t="str">
        <f>RIGHT($C$83,3)&amp;"*"&amp;RIGHT($C$82,4)&amp;"*"&amp;V$55&amp;"*"&amp;"A"</f>
        <v>212*2018*7110*A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1449762</v>
      </c>
      <c r="O753" s="276">
        <f>ROUND(V73,0)</f>
        <v>124362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15160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>
      <c r="A754" s="209" t="str">
        <f>RIGHT($C$83,3)&amp;"*"&amp;RIGHT($C$82,4)&amp;"*"&amp;W$55&amp;"*"&amp;"A"</f>
        <v>212*2018*7120*A</v>
      </c>
      <c r="B754" s="276">
        <f>ROUND(W59,0)</f>
        <v>0</v>
      </c>
      <c r="C754" s="278">
        <f>ROUND(W60,2)</f>
        <v>2.77</v>
      </c>
      <c r="D754" s="276">
        <f>ROUND(W61,0)</f>
        <v>302286</v>
      </c>
      <c r="E754" s="276">
        <f>ROUND(W62,0)</f>
        <v>66782</v>
      </c>
      <c r="F754" s="276">
        <f>ROUND(W63,0)</f>
        <v>0</v>
      </c>
      <c r="G754" s="276">
        <f>ROUND(W64,0)</f>
        <v>63542</v>
      </c>
      <c r="H754" s="276">
        <f>ROUND(W65,0)</f>
        <v>4304</v>
      </c>
      <c r="I754" s="276">
        <f>ROUND(W66,0)</f>
        <v>88062</v>
      </c>
      <c r="J754" s="276">
        <f>ROUND(W67,0)</f>
        <v>15414</v>
      </c>
      <c r="K754" s="276">
        <f>ROUND(W68,0)</f>
        <v>0</v>
      </c>
      <c r="L754" s="276">
        <f>ROUND(W69,0)</f>
        <v>103</v>
      </c>
      <c r="M754" s="276">
        <f>ROUND(W70,0)</f>
        <v>0</v>
      </c>
      <c r="N754" s="276">
        <f>ROUND(W75,0)</f>
        <v>12023588</v>
      </c>
      <c r="O754" s="276">
        <f>ROUND(W73,0)</f>
        <v>797117</v>
      </c>
      <c r="P754" s="276">
        <f>IF(W76&gt;0,ROUND(W76,0),0)</f>
        <v>693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549125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>
      <c r="A755" s="209" t="str">
        <f>RIGHT($C$83,3)&amp;"*"&amp;RIGHT($C$82,4)&amp;"*"&amp;X$55&amp;"*"&amp;"A"</f>
        <v>212*2018*7130*A</v>
      </c>
      <c r="B755" s="276">
        <f>ROUND(X59,0)</f>
        <v>0</v>
      </c>
      <c r="C755" s="278">
        <f>ROUND(X60,2)</f>
        <v>5</v>
      </c>
      <c r="D755" s="276">
        <f>ROUND(X61,0)</f>
        <v>489343</v>
      </c>
      <c r="E755" s="276">
        <f>ROUND(X62,0)</f>
        <v>113903</v>
      </c>
      <c r="F755" s="276">
        <f>ROUND(X63,0)</f>
        <v>0</v>
      </c>
      <c r="G755" s="276">
        <f>ROUND(X64,0)</f>
        <v>94605</v>
      </c>
      <c r="H755" s="276">
        <f>ROUND(X65,0)</f>
        <v>4262</v>
      </c>
      <c r="I755" s="276">
        <f>ROUND(X66,0)</f>
        <v>10885</v>
      </c>
      <c r="J755" s="276">
        <f>ROUND(X67,0)</f>
        <v>8640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39731410</v>
      </c>
      <c r="O755" s="276">
        <f>ROUND(X73,0)</f>
        <v>2948000</v>
      </c>
      <c r="P755" s="276">
        <f>IF(X76&gt;0,ROUND(X76,0),0)</f>
        <v>958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983744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>
      <c r="A756" s="209" t="str">
        <f>RIGHT($C$83,3)&amp;"*"&amp;RIGHT($C$82,4)&amp;"*"&amp;Y$55&amp;"*"&amp;"A"</f>
        <v>212*2018*7140*A</v>
      </c>
      <c r="B756" s="276">
        <f>ROUND(Y59,0)</f>
        <v>0</v>
      </c>
      <c r="C756" s="278">
        <f>ROUND(Y60,2)</f>
        <v>16.8</v>
      </c>
      <c r="D756" s="276">
        <f>ROUND(Y61,0)</f>
        <v>1689495</v>
      </c>
      <c r="E756" s="276">
        <f>ROUND(Y62,0)</f>
        <v>391254</v>
      </c>
      <c r="F756" s="276">
        <f>ROUND(Y63,0)</f>
        <v>0</v>
      </c>
      <c r="G756" s="276">
        <f>ROUND(Y64,0)</f>
        <v>152529</v>
      </c>
      <c r="H756" s="276">
        <f>ROUND(Y65,0)</f>
        <v>42408</v>
      </c>
      <c r="I756" s="276">
        <f>ROUND(Y66,0)</f>
        <v>32144</v>
      </c>
      <c r="J756" s="276">
        <f>ROUND(Y67,0)</f>
        <v>291477</v>
      </c>
      <c r="K756" s="276">
        <f>ROUND(Y68,0)</f>
        <v>0</v>
      </c>
      <c r="L756" s="276">
        <f>ROUND(Y69,0)</f>
        <v>0</v>
      </c>
      <c r="M756" s="276">
        <f>ROUND(Y70,0)</f>
        <v>0</v>
      </c>
      <c r="N756" s="276">
        <f>ROUND(Y75,0)</f>
        <v>22856598</v>
      </c>
      <c r="O756" s="276">
        <f>ROUND(Y73,0)</f>
        <v>664612</v>
      </c>
      <c r="P756" s="276">
        <f>IF(Y76&gt;0,ROUND(Y76,0),0)</f>
        <v>7620</v>
      </c>
      <c r="Q756" s="276">
        <f>IF(Y77&gt;0,ROUND(Y77,0),0)</f>
        <v>10</v>
      </c>
      <c r="R756" s="276">
        <f>IF(Y78&gt;0,ROUND(Y78,0),0)</f>
        <v>1147</v>
      </c>
      <c r="S756" s="276">
        <f>IF(Y79&gt;0,ROUND(Y79,0),0)</f>
        <v>102989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2606799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>
      <c r="A757" s="209" t="str">
        <f>RIGHT($C$83,3)&amp;"*"&amp;RIGHT($C$82,4)&amp;"*"&amp;Z$55&amp;"*"&amp;"A"</f>
        <v>212*2018*7150*A</v>
      </c>
      <c r="B757" s="276">
        <f>ROUND(Z59,0)</f>
        <v>0</v>
      </c>
      <c r="C757" s="278">
        <f>ROUND(Z60,2)</f>
        <v>0.64</v>
      </c>
      <c r="D757" s="276">
        <f>ROUND(Z61,0)</f>
        <v>30144</v>
      </c>
      <c r="E757" s="276">
        <f>ROUND(Z62,0)</f>
        <v>12251</v>
      </c>
      <c r="F757" s="276">
        <f>ROUND(Z63,0)</f>
        <v>0</v>
      </c>
      <c r="G757" s="276">
        <f>ROUND(Z64,0)</f>
        <v>29</v>
      </c>
      <c r="H757" s="276">
        <f>ROUND(Z65,0)</f>
        <v>0</v>
      </c>
      <c r="I757" s="276">
        <f>ROUND(Z66,0)</f>
        <v>91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558360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34894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>
      <c r="A758" s="209" t="str">
        <f>RIGHT($C$83,3)&amp;"*"&amp;RIGHT($C$82,4)&amp;"*"&amp;AA$55&amp;"*"&amp;"A"</f>
        <v>212*2018*7160*A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>
      <c r="A759" s="209" t="str">
        <f>RIGHT($C$83,3)&amp;"*"&amp;RIGHT($C$82,4)&amp;"*"&amp;AB$55&amp;"*"&amp;"A"</f>
        <v>212*2018*7170*A</v>
      </c>
      <c r="B759" s="276"/>
      <c r="C759" s="278">
        <f>ROUND(AB60,2)</f>
        <v>5.71</v>
      </c>
      <c r="D759" s="276">
        <f>ROUND(AB61,0)</f>
        <v>700614</v>
      </c>
      <c r="E759" s="276">
        <f>ROUND(AB62,0)</f>
        <v>141861</v>
      </c>
      <c r="F759" s="276">
        <f>ROUND(AB63,0)</f>
        <v>0</v>
      </c>
      <c r="G759" s="276">
        <f>ROUND(AB64,0)</f>
        <v>461652</v>
      </c>
      <c r="H759" s="276">
        <f>ROUND(AB65,0)</f>
        <v>580</v>
      </c>
      <c r="I759" s="276">
        <f>ROUND(AB66,0)</f>
        <v>41324</v>
      </c>
      <c r="J759" s="276">
        <f>ROUND(AB67,0)</f>
        <v>27258</v>
      </c>
      <c r="K759" s="276">
        <f>ROUND(AB68,0)</f>
        <v>0</v>
      </c>
      <c r="L759" s="276">
        <f>ROUND(AB69,0)</f>
        <v>731</v>
      </c>
      <c r="M759" s="276">
        <f>ROUND(AB70,0)</f>
        <v>0</v>
      </c>
      <c r="N759" s="276">
        <f>ROUND(AB75,0)</f>
        <v>6550971</v>
      </c>
      <c r="O759" s="276">
        <f>ROUND(AB73,0)</f>
        <v>1578203</v>
      </c>
      <c r="P759" s="276">
        <f>IF(AB76&gt;0,ROUND(AB76,0),0)</f>
        <v>1514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1146111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>
      <c r="A760" s="209" t="str">
        <f>RIGHT($C$83,3)&amp;"*"&amp;RIGHT($C$82,4)&amp;"*"&amp;AC$55&amp;"*"&amp;"A"</f>
        <v>212*2018*7180*A</v>
      </c>
      <c r="B760" s="276">
        <f>ROUND(AC59,0)</f>
        <v>0</v>
      </c>
      <c r="C760" s="278">
        <f>ROUND(AC60,2)</f>
        <v>4.88</v>
      </c>
      <c r="D760" s="276">
        <f>ROUND(AC61,0)</f>
        <v>362232</v>
      </c>
      <c r="E760" s="276">
        <f>ROUND(AC62,0)</f>
        <v>103426</v>
      </c>
      <c r="F760" s="276">
        <f>ROUND(AC63,0)</f>
        <v>0</v>
      </c>
      <c r="G760" s="276">
        <f>ROUND(AC64,0)</f>
        <v>48060</v>
      </c>
      <c r="H760" s="276">
        <f>ROUND(AC65,0)</f>
        <v>634</v>
      </c>
      <c r="I760" s="276">
        <f>ROUND(AC66,0)</f>
        <v>0</v>
      </c>
      <c r="J760" s="276">
        <f>ROUND(AC67,0)</f>
        <v>11429</v>
      </c>
      <c r="K760" s="276">
        <f>ROUND(AC68,0)</f>
        <v>0</v>
      </c>
      <c r="L760" s="276">
        <f>ROUND(AC69,0)</f>
        <v>0</v>
      </c>
      <c r="M760" s="276">
        <f>ROUND(AC70,0)</f>
        <v>0</v>
      </c>
      <c r="N760" s="276">
        <f>ROUND(AC75,0)</f>
        <v>1297001</v>
      </c>
      <c r="O760" s="276">
        <f>ROUND(AC73,0)</f>
        <v>901253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730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376151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>
      <c r="A761" s="209" t="str">
        <f>RIGHT($C$83,3)&amp;"*"&amp;RIGHT($C$82,4)&amp;"*"&amp;AD$55&amp;"*"&amp;"A"</f>
        <v>212*2018*7190*A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>
      <c r="A762" s="209" t="str">
        <f>RIGHT($C$83,3)&amp;"*"&amp;RIGHT($C$82,4)&amp;"*"&amp;AE$55&amp;"*"&amp;"A"</f>
        <v>212*2018*7200*A</v>
      </c>
      <c r="B762" s="276">
        <f>ROUND(AE59,0)</f>
        <v>0</v>
      </c>
      <c r="C762" s="278">
        <f>ROUND(AE60,2)</f>
        <v>1.69</v>
      </c>
      <c r="D762" s="276">
        <f>ROUND(AE61,0)</f>
        <v>140423</v>
      </c>
      <c r="E762" s="276">
        <f>ROUND(AE62,0)</f>
        <v>10258</v>
      </c>
      <c r="F762" s="276">
        <f>ROUND(AE63,0)</f>
        <v>0</v>
      </c>
      <c r="G762" s="276">
        <f>ROUND(AE64,0)</f>
        <v>9281</v>
      </c>
      <c r="H762" s="276">
        <f>ROUND(AE65,0)</f>
        <v>5815</v>
      </c>
      <c r="I762" s="276">
        <f>ROUND(AE66,0)</f>
        <v>1380</v>
      </c>
      <c r="J762" s="276">
        <f>ROUND(AE67,0)</f>
        <v>55693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524715</v>
      </c>
      <c r="O762" s="276">
        <f>ROUND(AE73,0)</f>
        <v>0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158367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>
      <c r="A763" s="209" t="str">
        <f>RIGHT($C$83,3)&amp;"*"&amp;RIGHT($C$82,4)&amp;"*"&amp;AF$55&amp;"*"&amp;"A"</f>
        <v>212*2018*7220*A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>
      <c r="A764" s="209" t="str">
        <f>RIGHT($C$83,3)&amp;"*"&amp;RIGHT($C$82,4)&amp;"*"&amp;AG$55&amp;"*"&amp;"A"</f>
        <v>212*2018*7230*A</v>
      </c>
      <c r="B764" s="276">
        <f>ROUND(AG59,0)</f>
        <v>25322</v>
      </c>
      <c r="C764" s="278">
        <f>ROUND(AG60,2)</f>
        <v>38.03</v>
      </c>
      <c r="D764" s="276">
        <f>ROUND(AG61,0)</f>
        <v>3145713</v>
      </c>
      <c r="E764" s="276">
        <f>ROUND(AG62,0)</f>
        <v>818778</v>
      </c>
      <c r="F764" s="276">
        <f>ROUND(AG63,0)</f>
        <v>348866</v>
      </c>
      <c r="G764" s="276">
        <f>ROUND(AG64,0)</f>
        <v>509468</v>
      </c>
      <c r="H764" s="276">
        <f>ROUND(AG65,0)</f>
        <v>265055</v>
      </c>
      <c r="I764" s="276">
        <f>ROUND(AG66,0)</f>
        <v>96709</v>
      </c>
      <c r="J764" s="276">
        <f>ROUND(AG67,0)</f>
        <v>381171</v>
      </c>
      <c r="K764" s="276">
        <f>ROUND(AG68,0)</f>
        <v>-2</v>
      </c>
      <c r="L764" s="276">
        <f>ROUND(AG69,0)</f>
        <v>15328</v>
      </c>
      <c r="M764" s="276">
        <f>ROUND(AG70,0)</f>
        <v>0</v>
      </c>
      <c r="N764" s="276">
        <f>ROUND(AG75,0)</f>
        <v>96923355</v>
      </c>
      <c r="O764" s="276">
        <f>ROUND(AG73,0)</f>
        <v>6283105</v>
      </c>
      <c r="P764" s="276">
        <f>IF(AG76&gt;0,ROUND(AG76,0),0)</f>
        <v>17600</v>
      </c>
      <c r="Q764" s="276">
        <f>IF(AG77&gt;0,ROUND(AG77,0),0)</f>
        <v>1916</v>
      </c>
      <c r="R764" s="276">
        <f>IF(AG78&gt;0,ROUND(AG78,0),0)</f>
        <v>954</v>
      </c>
      <c r="S764" s="276">
        <f>IF(AG79&gt;0,ROUND(AG79,0),0)</f>
        <v>105186</v>
      </c>
      <c r="T764" s="278">
        <f>IF(AG80&gt;0,ROUND(AG80,2),0)</f>
        <v>20.62</v>
      </c>
      <c r="U764" s="276"/>
      <c r="V764" s="277"/>
      <c r="W764" s="276"/>
      <c r="X764" s="276"/>
      <c r="Y764" s="276">
        <f t="shared" si="21"/>
        <v>6315863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>
      <c r="A765" s="209" t="str">
        <f>RIGHT($C$83,3)&amp;"*"&amp;RIGHT($C$82,4)&amp;"*"&amp;AH$55&amp;"*"&amp;"A"</f>
        <v>212*2018*7240*A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>
      <c r="A766" s="209" t="str">
        <f>RIGHT($C$83,3)&amp;"*"&amp;RIGHT($C$82,4)&amp;"*"&amp;AI$55&amp;"*"&amp;"A"</f>
        <v>212*2018*7250*A</v>
      </c>
      <c r="B766" s="276">
        <f>ROUND(AI59,0)</f>
        <v>0</v>
      </c>
      <c r="C766" s="278">
        <f>ROUND(AI60,2)</f>
        <v>2.67</v>
      </c>
      <c r="D766" s="276">
        <f>ROUND(AI61,0)</f>
        <v>277033</v>
      </c>
      <c r="E766" s="276">
        <f>ROUND(AI62,0)</f>
        <v>63137</v>
      </c>
      <c r="F766" s="276">
        <f>ROUND(AI63,0)</f>
        <v>0</v>
      </c>
      <c r="G766" s="276">
        <f>ROUND(AI64,0)</f>
        <v>8816</v>
      </c>
      <c r="H766" s="276">
        <f>ROUND(AI65,0)</f>
        <v>92</v>
      </c>
      <c r="I766" s="276">
        <f>ROUND(AI66,0)</f>
        <v>134</v>
      </c>
      <c r="J766" s="276">
        <f>ROUND(AI67,0)</f>
        <v>30759</v>
      </c>
      <c r="K766" s="276">
        <f>ROUND(AI68,0)</f>
        <v>0</v>
      </c>
      <c r="L766" s="276">
        <f>ROUND(AI69,0)</f>
        <v>3000</v>
      </c>
      <c r="M766" s="276">
        <f>ROUND(AI70,0)</f>
        <v>0</v>
      </c>
      <c r="N766" s="276">
        <f>ROUND(AI75,0)</f>
        <v>660824</v>
      </c>
      <c r="O766" s="276">
        <f>ROUND(AI73,0)</f>
        <v>1204</v>
      </c>
      <c r="P766" s="276">
        <f>IF(AI76&gt;0,ROUND(AI76,0),0)</f>
        <v>0</v>
      </c>
      <c r="Q766" s="276">
        <f>IF(AI77&gt;0,ROUND(AI77,0),0)</f>
        <v>122</v>
      </c>
      <c r="R766" s="276">
        <f>IF(AI78&gt;0,ROUND(AI78,0),0)</f>
        <v>0</v>
      </c>
      <c r="S766" s="276">
        <f>IF(AI79&gt;0,ROUND(AI79,0),0)</f>
        <v>19993</v>
      </c>
      <c r="T766" s="278">
        <f>IF(AI80&gt;0,ROUND(AI80,2),0)</f>
        <v>1.94</v>
      </c>
      <c r="U766" s="276"/>
      <c r="V766" s="277"/>
      <c r="W766" s="276"/>
      <c r="X766" s="276"/>
      <c r="Y766" s="276">
        <f t="shared" si="21"/>
        <v>286159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>
      <c r="A767" s="209" t="str">
        <f>RIGHT($C$83,3)&amp;"*"&amp;RIGHT($C$82,4)&amp;"*"&amp;AJ$55&amp;"*"&amp;"A"</f>
        <v>212*2018*7260*A</v>
      </c>
      <c r="B767" s="276">
        <f>ROUND(AJ59,0)</f>
        <v>0</v>
      </c>
      <c r="C767" s="278">
        <f>ROUND(AJ60,2)</f>
        <v>6.98</v>
      </c>
      <c r="D767" s="276">
        <f>ROUND(AJ61,0)</f>
        <v>661413</v>
      </c>
      <c r="E767" s="276">
        <f>ROUND(AJ62,0)</f>
        <v>159929</v>
      </c>
      <c r="F767" s="276">
        <f>ROUND(AJ63,0)</f>
        <v>0</v>
      </c>
      <c r="G767" s="276">
        <f>ROUND(AJ64,0)</f>
        <v>39539</v>
      </c>
      <c r="H767" s="276">
        <f>ROUND(AJ65,0)</f>
        <v>26415</v>
      </c>
      <c r="I767" s="276">
        <f>ROUND(AJ66,0)</f>
        <v>396</v>
      </c>
      <c r="J767" s="276">
        <f>ROUND(AJ67,0)</f>
        <v>112336</v>
      </c>
      <c r="K767" s="276">
        <f>ROUND(AJ68,0)</f>
        <v>330</v>
      </c>
      <c r="L767" s="276">
        <f>ROUND(AJ69,0)</f>
        <v>530</v>
      </c>
      <c r="M767" s="276">
        <f>ROUND(AJ70,0)</f>
        <v>0</v>
      </c>
      <c r="N767" s="276">
        <f>ROUND(AJ75,0)</f>
        <v>1668074</v>
      </c>
      <c r="O767" s="276">
        <f>ROUND(AJ73,0)</f>
        <v>0</v>
      </c>
      <c r="P767" s="276">
        <f>IF(AJ76&gt;0,ROUND(AJ76,0),0)</f>
        <v>4949</v>
      </c>
      <c r="Q767" s="276">
        <f>IF(AJ77&gt;0,ROUND(AJ77,0),0)</f>
        <v>0</v>
      </c>
      <c r="R767" s="276">
        <f>IF(AJ78&gt;0,ROUND(AJ78,0),0)</f>
        <v>9644</v>
      </c>
      <c r="S767" s="276">
        <f>IF(AJ79&gt;0,ROUND(AJ79,0),0)</f>
        <v>0</v>
      </c>
      <c r="T767" s="278">
        <f>IF(AJ80&gt;0,ROUND(AJ80,2),0)</f>
        <v>2.06</v>
      </c>
      <c r="U767" s="276"/>
      <c r="V767" s="277"/>
      <c r="W767" s="276"/>
      <c r="X767" s="276"/>
      <c r="Y767" s="276">
        <f t="shared" si="21"/>
        <v>1064392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>
      <c r="A768" s="209" t="str">
        <f>RIGHT($C$83,3)&amp;"*"&amp;RIGHT($C$82,4)&amp;"*"&amp;AK$55&amp;"*"&amp;"A"</f>
        <v>212*2018*7310*A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>
      <c r="A769" s="209" t="str">
        <f>RIGHT($C$83,3)&amp;"*"&amp;RIGHT($C$82,4)&amp;"*"&amp;AL$55&amp;"*"&amp;"A"</f>
        <v>212*2018*7320*A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>
      <c r="A770" s="209" t="str">
        <f>RIGHT($C$83,3)&amp;"*"&amp;RIGHT($C$82,4)&amp;"*"&amp;AM$55&amp;"*"&amp;"A"</f>
        <v>212*2018*7330*A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>
      <c r="A771" s="209" t="str">
        <f>RIGHT($C$83,3)&amp;"*"&amp;RIGHT($C$82,4)&amp;"*"&amp;AN$55&amp;"*"&amp;"A"</f>
        <v>212*2018*7340*A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>
      <c r="A772" s="209" t="str">
        <f>RIGHT($C$83,3)&amp;"*"&amp;RIGHT($C$82,4)&amp;"*"&amp;AO$55&amp;"*"&amp;"A"</f>
        <v>212*2018*7350*A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>
      <c r="A773" s="209" t="str">
        <f>RIGHT($C$83,3)&amp;"*"&amp;RIGHT($C$82,4)&amp;"*"&amp;AP$55&amp;"*"&amp;"A"</f>
        <v>212*2018*7380*A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>
      <c r="A774" s="209" t="str">
        <f>RIGHT($C$83,3)&amp;"*"&amp;RIGHT($C$82,4)&amp;"*"&amp;AQ$55&amp;"*"&amp;"A"</f>
        <v>212*2018*7390*A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>
      <c r="A775" s="209" t="str">
        <f>RIGHT($C$83,3)&amp;"*"&amp;RIGHT($C$82,4)&amp;"*"&amp;AR$55&amp;"*"&amp;"A"</f>
        <v>212*2018*7400*A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>
      <c r="A776" s="209" t="str">
        <f>RIGHT($C$83,3)&amp;"*"&amp;RIGHT($C$82,4)&amp;"*"&amp;AS$55&amp;"*"&amp;"A"</f>
        <v>212*2018*7410*A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>
      <c r="A777" s="209" t="str">
        <f>RIGHT($C$83,3)&amp;"*"&amp;RIGHT($C$82,4)&amp;"*"&amp;AT$55&amp;"*"&amp;"A"</f>
        <v>212*2018*7420*A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>
      <c r="A778" s="209" t="str">
        <f>RIGHT($C$83,3)&amp;"*"&amp;RIGHT($C$82,4)&amp;"*"&amp;AU$55&amp;"*"&amp;"A"</f>
        <v>212*2018*7430*A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>
      <c r="A779" s="209" t="str">
        <f>RIGHT($C$83,3)&amp;"*"&amp;RIGHT($C$82,4)&amp;"*"&amp;AV$55&amp;"*"&amp;"A"</f>
        <v>212*2018*7490*A</v>
      </c>
      <c r="B779" s="276"/>
      <c r="C779" s="278">
        <f>ROUND(AV60,2)</f>
        <v>2.52</v>
      </c>
      <c r="D779" s="276">
        <f>ROUND(AV61,0)</f>
        <v>368227</v>
      </c>
      <c r="E779" s="276">
        <f>ROUND(AV62,0)</f>
        <v>60928</v>
      </c>
      <c r="F779" s="276">
        <f>ROUND(AV63,0)</f>
        <v>68125</v>
      </c>
      <c r="G779" s="276">
        <f>ROUND(AV64,0)</f>
        <v>67582</v>
      </c>
      <c r="H779" s="276">
        <f>ROUND(AV65,0)</f>
        <v>1801</v>
      </c>
      <c r="I779" s="276">
        <f>ROUND(AV66,0)</f>
        <v>17592</v>
      </c>
      <c r="J779" s="276">
        <f>ROUND(AV67,0)</f>
        <v>43528</v>
      </c>
      <c r="K779" s="276">
        <f>ROUND(AV68,0)</f>
        <v>0</v>
      </c>
      <c r="L779" s="276">
        <f>ROUND(AV69,0)</f>
        <v>661</v>
      </c>
      <c r="M779" s="276">
        <f>ROUND(AV70,0)</f>
        <v>0</v>
      </c>
      <c r="N779" s="276">
        <f>ROUND(AV75,0)</f>
        <v>3917965</v>
      </c>
      <c r="O779" s="276">
        <f>ROUND(AV73,0)</f>
        <v>574480</v>
      </c>
      <c r="P779" s="276">
        <f>IF(AV76&gt;0,ROUND(AV76,0),0)</f>
        <v>864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1.02</v>
      </c>
      <c r="U779" s="276"/>
      <c r="V779" s="277"/>
      <c r="W779" s="276"/>
      <c r="X779" s="276"/>
      <c r="Y779" s="276">
        <f t="shared" si="21"/>
        <v>538775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>
      <c r="A780" s="209" t="str">
        <f>RIGHT($C$83,3)&amp;"*"&amp;RIGHT($C$82,4)&amp;"*"&amp;AW$55&amp;"*"&amp;"A"</f>
        <v>212*2018*8200*A</v>
      </c>
      <c r="B780" s="276"/>
      <c r="C780" s="278">
        <f>ROUND(AW60,2)</f>
        <v>0.68</v>
      </c>
      <c r="D780" s="276">
        <f>ROUND(AW61,0)</f>
        <v>60341</v>
      </c>
      <c r="E780" s="276">
        <f>ROUND(AW62,0)</f>
        <v>17199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>
      <c r="A781" s="209" t="str">
        <f>RIGHT($C$83,3)&amp;"*"&amp;RIGHT($C$82,4)&amp;"*"&amp;AX$55&amp;"*"&amp;"A"</f>
        <v>212*2018*8310*A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>
      <c r="A782" s="209" t="str">
        <f>RIGHT($C$83,3)&amp;"*"&amp;RIGHT($C$82,4)&amp;"*"&amp;AY$55&amp;"*"&amp;"A"</f>
        <v>212*2018*8320*A</v>
      </c>
      <c r="B782" s="276">
        <f>ROUND(AY59,0)</f>
        <v>15545</v>
      </c>
      <c r="C782" s="278">
        <f>ROUND(AY60,2)</f>
        <v>5.07</v>
      </c>
      <c r="D782" s="276">
        <f>ROUND(AY61,0)</f>
        <v>217697</v>
      </c>
      <c r="E782" s="276">
        <f>ROUND(AY62,0)</f>
        <v>96452</v>
      </c>
      <c r="F782" s="276">
        <f>ROUND(AY63,0)</f>
        <v>0</v>
      </c>
      <c r="G782" s="276">
        <f>ROUND(AY64,0)</f>
        <v>127157</v>
      </c>
      <c r="H782" s="276">
        <f>ROUND(AY65,0)</f>
        <v>5650</v>
      </c>
      <c r="I782" s="276">
        <f>ROUND(AY66,0)</f>
        <v>119899</v>
      </c>
      <c r="J782" s="276">
        <f>ROUND(AY67,0)</f>
        <v>9373</v>
      </c>
      <c r="K782" s="276">
        <f>ROUND(AY68,0)</f>
        <v>0</v>
      </c>
      <c r="L782" s="276">
        <f>ROUND(AY69,0)</f>
        <v>2607</v>
      </c>
      <c r="M782" s="276">
        <f>ROUND(AY70,0)</f>
        <v>134812</v>
      </c>
      <c r="N782" s="276"/>
      <c r="O782" s="276"/>
      <c r="P782" s="276">
        <f>IF(AY76&gt;0,ROUND(AY76,0),0)</f>
        <v>2988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>
      <c r="A783" s="209" t="str">
        <f>RIGHT($C$83,3)&amp;"*"&amp;RIGHT($C$82,4)&amp;"*"&amp;AZ$55&amp;"*"&amp;"A"</f>
        <v>212*2018*8330*A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>
      <c r="A784" s="209" t="str">
        <f>RIGHT($C$83,3)&amp;"*"&amp;RIGHT($C$82,4)&amp;"*"&amp;BA$55&amp;"*"&amp;"A"</f>
        <v>212*2018*8350*A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1160</v>
      </c>
      <c r="H784" s="276">
        <f>ROUND(BA65,0)</f>
        <v>0</v>
      </c>
      <c r="I784" s="276">
        <f>ROUND(BA66,0)</f>
        <v>71125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>
      <c r="A785" s="209" t="str">
        <f>RIGHT($C$83,3)&amp;"*"&amp;RIGHT($C$82,4)&amp;"*"&amp;BB$55&amp;"*"&amp;"A"</f>
        <v>212*2018*8360*A</v>
      </c>
      <c r="B785" s="276"/>
      <c r="C785" s="278">
        <f>ROUND(BB60,2)</f>
        <v>1.51</v>
      </c>
      <c r="D785" s="276">
        <f>ROUND(BB61,0)</f>
        <v>170482</v>
      </c>
      <c r="E785" s="276">
        <f>ROUND(BB62,0)</f>
        <v>36978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>
      <c r="A786" s="209" t="str">
        <f>RIGHT($C$83,3)&amp;"*"&amp;RIGHT($C$82,4)&amp;"*"&amp;BC$55&amp;"*"&amp;"A"</f>
        <v>212*2018*8370*A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>
      <c r="A787" s="209" t="str">
        <f>RIGHT($C$83,3)&amp;"*"&amp;RIGHT($C$82,4)&amp;"*"&amp;BD$55&amp;"*"&amp;"A"</f>
        <v>212*2018*8420*A</v>
      </c>
      <c r="B787" s="276"/>
      <c r="C787" s="278">
        <f>ROUND(BD60,2)</f>
        <v>1.92</v>
      </c>
      <c r="D787" s="276">
        <f>ROUND(BD61,0)</f>
        <v>92733</v>
      </c>
      <c r="E787" s="276">
        <f>ROUND(BD62,0)</f>
        <v>37483</v>
      </c>
      <c r="F787" s="276">
        <f>ROUND(BD63,0)</f>
        <v>0</v>
      </c>
      <c r="G787" s="276">
        <f>ROUND(BD64,0)</f>
        <v>4468</v>
      </c>
      <c r="H787" s="276">
        <f>ROUND(BD65,0)</f>
        <v>75</v>
      </c>
      <c r="I787" s="276">
        <f>ROUND(BD66,0)</f>
        <v>6</v>
      </c>
      <c r="J787" s="276">
        <f>ROUND(BD67,0)</f>
        <v>0</v>
      </c>
      <c r="K787" s="276">
        <f>ROUND(BD68,0)</f>
        <v>8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1248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>
      <c r="A788" s="209" t="str">
        <f>RIGHT($C$83,3)&amp;"*"&amp;RIGHT($C$82,4)&amp;"*"&amp;BE$55&amp;"*"&amp;"A"</f>
        <v>212*2018*8430*A</v>
      </c>
      <c r="B788" s="276">
        <f>ROUND(BE59,0)</f>
        <v>122909</v>
      </c>
      <c r="C788" s="278">
        <f>ROUND(BE60,2)</f>
        <v>3.54</v>
      </c>
      <c r="D788" s="276">
        <f>ROUND(BE61,0)</f>
        <v>278117</v>
      </c>
      <c r="E788" s="276">
        <f>ROUND(BE62,0)</f>
        <v>77679</v>
      </c>
      <c r="F788" s="276">
        <f>ROUND(BE63,0)</f>
        <v>0</v>
      </c>
      <c r="G788" s="276">
        <f>ROUND(BE64,0)</f>
        <v>2617</v>
      </c>
      <c r="H788" s="276">
        <f>ROUND(BE65,0)</f>
        <v>949</v>
      </c>
      <c r="I788" s="276">
        <f>ROUND(BE66,0)</f>
        <v>454168</v>
      </c>
      <c r="J788" s="276">
        <f>ROUND(BE67,0)</f>
        <v>543</v>
      </c>
      <c r="K788" s="276">
        <f>ROUND(BE68,0)</f>
        <v>13</v>
      </c>
      <c r="L788" s="276">
        <f>ROUND(BE69,0)</f>
        <v>298</v>
      </c>
      <c r="M788" s="276">
        <f>ROUND(BE70,0)</f>
        <v>0</v>
      </c>
      <c r="N788" s="276"/>
      <c r="O788" s="276"/>
      <c r="P788" s="276">
        <f>IF(BE76&gt;0,ROUND(BE76,0),0)</f>
        <v>7866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>
      <c r="A789" s="209" t="str">
        <f>RIGHT($C$83,3)&amp;"*"&amp;RIGHT($C$82,4)&amp;"*"&amp;BF$55&amp;"*"&amp;"A"</f>
        <v>212*2018*8460*A</v>
      </c>
      <c r="B789" s="276"/>
      <c r="C789" s="278">
        <f>ROUND(BF60,2)</f>
        <v>0</v>
      </c>
      <c r="D789" s="276">
        <f>ROUND(BF61,0)</f>
        <v>0</v>
      </c>
      <c r="E789" s="276">
        <f>ROUND(BF62,0)</f>
        <v>0</v>
      </c>
      <c r="F789" s="276">
        <f>ROUND(BF63,0)</f>
        <v>0</v>
      </c>
      <c r="G789" s="276">
        <f>ROUND(BF64,0)</f>
        <v>0</v>
      </c>
      <c r="H789" s="276">
        <f>ROUND(BF65,0)</f>
        <v>0</v>
      </c>
      <c r="I789" s="276">
        <f>ROUND(BF66,0)</f>
        <v>0</v>
      </c>
      <c r="J789" s="276">
        <f>ROUND(BF67,0)</f>
        <v>0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>
      <c r="A790" s="209" t="str">
        <f>RIGHT($C$83,3)&amp;"*"&amp;RIGHT($C$82,4)&amp;"*"&amp;BG$55&amp;"*"&amp;"A"</f>
        <v>212*2018*8470*A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>
      <c r="A791" s="209" t="str">
        <f>RIGHT($C$83,3)&amp;"*"&amp;RIGHT($C$82,4)&amp;"*"&amp;BH$55&amp;"*"&amp;"A"</f>
        <v>212*2018*8480*A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>
      <c r="A792" s="209" t="str">
        <f>RIGHT($C$83,3)&amp;"*"&amp;RIGHT($C$82,4)&amp;"*"&amp;BI$55&amp;"*"&amp;"A"</f>
        <v>212*2018*8490*A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>
      <c r="A793" s="209" t="str">
        <f>RIGHT($C$83,3)&amp;"*"&amp;RIGHT($C$82,4)&amp;"*"&amp;BJ$55&amp;"*"&amp;"A"</f>
        <v>212*2018*8510*A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>
      <c r="A794" s="209" t="str">
        <f>RIGHT($C$83,3)&amp;"*"&amp;RIGHT($C$82,4)&amp;"*"&amp;BK$55&amp;"*"&amp;"A"</f>
        <v>212*2018*8530*A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>
      <c r="A795" s="209" t="str">
        <f>RIGHT($C$83,3)&amp;"*"&amp;RIGHT($C$82,4)&amp;"*"&amp;BL$55&amp;"*"&amp;"A"</f>
        <v>212*2018*8560*A</v>
      </c>
      <c r="B795" s="276"/>
      <c r="C795" s="278">
        <f>ROUND(BL60,2)</f>
        <v>16.82</v>
      </c>
      <c r="D795" s="276">
        <f>ROUND(BL61,0)</f>
        <v>861065</v>
      </c>
      <c r="E795" s="276">
        <f>ROUND(BL62,0)</f>
        <v>330206</v>
      </c>
      <c r="F795" s="276">
        <f>ROUND(BL63,0)</f>
        <v>0</v>
      </c>
      <c r="G795" s="276">
        <f>ROUND(BL64,0)</f>
        <v>680</v>
      </c>
      <c r="H795" s="276">
        <f>ROUND(BL65,0)</f>
        <v>360</v>
      </c>
      <c r="I795" s="276">
        <f>ROUND(BL66,0)</f>
        <v>402</v>
      </c>
      <c r="J795" s="276">
        <f>ROUND(BL67,0)</f>
        <v>0</v>
      </c>
      <c r="K795" s="276">
        <f>ROUND(BL68,0)</f>
        <v>0</v>
      </c>
      <c r="L795" s="276">
        <f>ROUND(BL69,0)</f>
        <v>-6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>
      <c r="A796" s="209" t="str">
        <f>RIGHT($C$83,3)&amp;"*"&amp;RIGHT($C$82,4)&amp;"*"&amp;BM$55&amp;"*"&amp;"A"</f>
        <v>212*2018*8590*A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>
      <c r="A797" s="209" t="str">
        <f>RIGHT($C$83,3)&amp;"*"&amp;RIGHT($C$82,4)&amp;"*"&amp;BN$55&amp;"*"&amp;"A"</f>
        <v>212*2018*8610*A</v>
      </c>
      <c r="B797" s="276"/>
      <c r="C797" s="278">
        <f>ROUND(BN60,2)</f>
        <v>2.2400000000000002</v>
      </c>
      <c r="D797" s="276">
        <f>ROUND(BN61,0)</f>
        <v>567945</v>
      </c>
      <c r="E797" s="276">
        <f>ROUND(BN62,0)</f>
        <v>31353</v>
      </c>
      <c r="F797" s="276">
        <f>ROUND(BN63,0)</f>
        <v>599837</v>
      </c>
      <c r="G797" s="276">
        <f>ROUND(BN64,0)</f>
        <v>6786</v>
      </c>
      <c r="H797" s="276">
        <f>ROUND(BN65,0)</f>
        <v>677</v>
      </c>
      <c r="I797" s="276">
        <f>ROUND(BN66,0)</f>
        <v>42594</v>
      </c>
      <c r="J797" s="276">
        <f>ROUND(BN67,0)</f>
        <v>73459</v>
      </c>
      <c r="K797" s="276">
        <f>ROUND(BN68,0)</f>
        <v>5932</v>
      </c>
      <c r="L797" s="276">
        <f>ROUND(BN69,0)</f>
        <v>14856</v>
      </c>
      <c r="M797" s="276">
        <f>ROUND(BN70,0)</f>
        <v>0</v>
      </c>
      <c r="N797" s="276"/>
      <c r="O797" s="276"/>
      <c r="P797" s="276">
        <f>IF(BN76&gt;0,ROUND(BN76,0),0)</f>
        <v>10264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>
      <c r="A798" s="209" t="str">
        <f>RIGHT($C$83,3)&amp;"*"&amp;RIGHT($C$82,4)&amp;"*"&amp;BO$55&amp;"*"&amp;"A"</f>
        <v>212*2018*8620*A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>
      <c r="A799" s="209" t="str">
        <f>RIGHT($C$83,3)&amp;"*"&amp;RIGHT($C$82,4)&amp;"*"&amp;BP$55&amp;"*"&amp;"A"</f>
        <v>212*2018*8630*A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>
      <c r="A800" s="209" t="str">
        <f>RIGHT($C$83,3)&amp;"*"&amp;RIGHT($C$82,4)&amp;"*"&amp;BQ$55&amp;"*"&amp;"A"</f>
        <v>212*2018*8640*A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>
      <c r="A801" s="209" t="str">
        <f>RIGHT($C$83,3)&amp;"*"&amp;RIGHT($C$82,4)&amp;"*"&amp;BR$55&amp;"*"&amp;"A"</f>
        <v>212*2018*8650*A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>
      <c r="A802" s="209" t="str">
        <f>RIGHT($C$83,3)&amp;"*"&amp;RIGHT($C$82,4)&amp;"*"&amp;BS$55&amp;"*"&amp;"A"</f>
        <v>212*2018*8660*A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>
      <c r="A803" s="209" t="str">
        <f>RIGHT($C$83,3)&amp;"*"&amp;RIGHT($C$82,4)&amp;"*"&amp;BT$55&amp;"*"&amp;"A"</f>
        <v>212*2018*8670*A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>
      <c r="A804" s="209" t="str">
        <f>RIGHT($C$83,3)&amp;"*"&amp;RIGHT($C$82,4)&amp;"*"&amp;BU$55&amp;"*"&amp;"A"</f>
        <v>212*2018*8680*A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>
      <c r="A805" s="209" t="str">
        <f>RIGHT($C$83,3)&amp;"*"&amp;RIGHT($C$82,4)&amp;"*"&amp;BV$55&amp;"*"&amp;"A"</f>
        <v>212*2018*8690*A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>
      <c r="A806" s="209" t="str">
        <f>RIGHT($C$83,3)&amp;"*"&amp;RIGHT($C$82,4)&amp;"*"&amp;BW$55&amp;"*"&amp;"A"</f>
        <v>212*2018*8700*A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>
      <c r="A807" s="209" t="str">
        <f>RIGHT($C$83,3)&amp;"*"&amp;RIGHT($C$82,4)&amp;"*"&amp;BX$55&amp;"*"&amp;"A"</f>
        <v>212*2018*8710*A</v>
      </c>
      <c r="B807" s="276"/>
      <c r="C807" s="278">
        <f>ROUND(BX60,2)</f>
        <v>0.71</v>
      </c>
      <c r="D807" s="276">
        <f>ROUND(BX61,0)</f>
        <v>80609</v>
      </c>
      <c r="E807" s="276">
        <f>ROUND(BX62,0)</f>
        <v>17857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14742</v>
      </c>
      <c r="J807" s="276">
        <f>ROUND(BX67,0)</f>
        <v>0</v>
      </c>
      <c r="K807" s="276">
        <f>ROUND(BX68,0)</f>
        <v>0</v>
      </c>
      <c r="L807" s="276">
        <f>ROUND(BX69,0)</f>
        <v>110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>
      <c r="A808" s="209" t="str">
        <f>RIGHT($C$83,3)&amp;"*"&amp;RIGHT($C$82,4)&amp;"*"&amp;BY$55&amp;"*"&amp;"A"</f>
        <v>212*2018*8720*A</v>
      </c>
      <c r="B808" s="276"/>
      <c r="C808" s="278">
        <f>ROUND(BY60,2)</f>
        <v>0.18</v>
      </c>
      <c r="D808" s="276">
        <f>ROUND(BY61,0)</f>
        <v>23165</v>
      </c>
      <c r="E808" s="276">
        <f>ROUND(BY62,0)</f>
        <v>5239</v>
      </c>
      <c r="F808" s="276">
        <f>ROUND(BY63,0)</f>
        <v>0</v>
      </c>
      <c r="G808" s="276">
        <f>ROUND(BY64,0)</f>
        <v>10697</v>
      </c>
      <c r="H808" s="276">
        <f>ROUND(BY65,0)</f>
        <v>30</v>
      </c>
      <c r="I808" s="276">
        <f>ROUND(BY66,0)</f>
        <v>3180</v>
      </c>
      <c r="J808" s="276">
        <f>ROUND(BY67,0)</f>
        <v>0</v>
      </c>
      <c r="K808" s="276">
        <f>ROUND(BY68,0)</f>
        <v>0</v>
      </c>
      <c r="L808" s="276">
        <f>ROUND(BY69,0)</f>
        <v>13978</v>
      </c>
      <c r="M808" s="276">
        <f>ROUND(BY70,0)</f>
        <v>0</v>
      </c>
      <c r="N808" s="276"/>
      <c r="O808" s="276"/>
      <c r="P808" s="276">
        <f>IF(BY76&gt;0,ROUND(BY76,0),0)</f>
        <v>0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>
      <c r="A809" s="209" t="str">
        <f>RIGHT($C$83,3)&amp;"*"&amp;RIGHT($C$82,4)&amp;"*"&amp;BZ$55&amp;"*"&amp;"A"</f>
        <v>212*2018*8730*A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>
      <c r="A810" s="209" t="str">
        <f>RIGHT($C$83,3)&amp;"*"&amp;RIGHT($C$82,4)&amp;"*"&amp;CA$55&amp;"*"&amp;"A"</f>
        <v>212*2018*8740*A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>
      <c r="A811" s="209" t="str">
        <f>RIGHT($C$83,3)&amp;"*"&amp;RIGHT($C$82,4)&amp;"*"&amp;CB$55&amp;"*"&amp;"A"</f>
        <v>212*2018*8770*A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>
      <c r="A812" s="209" t="str">
        <f>RIGHT($C$83,3)&amp;"*"&amp;RIGHT($C$82,4)&amp;"*"&amp;CC$55&amp;"*"&amp;"A"</f>
        <v>212*2018*8790*A</v>
      </c>
      <c r="B812" s="276"/>
      <c r="C812" s="278">
        <f>ROUND(CC60,2)</f>
        <v>31.39</v>
      </c>
      <c r="D812" s="276">
        <f>ROUND(CC61,0)</f>
        <v>3481068</v>
      </c>
      <c r="E812" s="276">
        <f>ROUND(CC62,0)</f>
        <v>716529</v>
      </c>
      <c r="F812" s="276">
        <f>ROUND(CC63,0)</f>
        <v>59729</v>
      </c>
      <c r="G812" s="276">
        <f>ROUND(CC64,0)</f>
        <v>583127</v>
      </c>
      <c r="H812" s="276">
        <f>ROUND(CC65,0)</f>
        <v>6406</v>
      </c>
      <c r="I812" s="276">
        <f>ROUND(CC66,0)</f>
        <v>13999731</v>
      </c>
      <c r="J812" s="276">
        <f>ROUND(CC67,0)</f>
        <v>2264180</v>
      </c>
      <c r="K812" s="276">
        <f>ROUND(CC68,0)</f>
        <v>17</v>
      </c>
      <c r="L812" s="276">
        <f>ROUND(CC69,0)</f>
        <v>471994</v>
      </c>
      <c r="M812" s="276">
        <f>ROUND(CC70,0)</f>
        <v>698</v>
      </c>
      <c r="N812" s="276"/>
      <c r="O812" s="276"/>
      <c r="P812" s="276">
        <f>IF(CC76&gt;0,ROUND(CC76,0),0)</f>
        <v>1602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>
      <c r="A813" s="209" t="str">
        <f>RIGHT($C$83,3)&amp;"*"&amp;RIGHT($C$82,4)&amp;"*"&amp;"9000"&amp;"*"&amp;"A"</f>
        <v>212*2018*9000*A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4115540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>
      <c r="B815" s="280" t="s">
        <v>1004</v>
      </c>
      <c r="C815" s="281">
        <f t="shared" ref="C815:K815" si="22">SUM(C734:C813)</f>
        <v>232.17999999999995</v>
      </c>
      <c r="D815" s="277">
        <f t="shared" si="22"/>
        <v>21309667</v>
      </c>
      <c r="E815" s="277">
        <f t="shared" si="22"/>
        <v>4859718</v>
      </c>
      <c r="F815" s="277">
        <f t="shared" si="22"/>
        <v>1074597</v>
      </c>
      <c r="G815" s="277">
        <f t="shared" si="22"/>
        <v>5567387</v>
      </c>
      <c r="H815" s="277">
        <f t="shared" si="22"/>
        <v>441798</v>
      </c>
      <c r="I815" s="277">
        <f t="shared" si="22"/>
        <v>15372860</v>
      </c>
      <c r="J815" s="277">
        <f t="shared" si="22"/>
        <v>4522057</v>
      </c>
      <c r="K815" s="277">
        <f t="shared" si="22"/>
        <v>21524</v>
      </c>
      <c r="L815" s="277">
        <f>SUM(L734:L813)+SUM(U734:U813)</f>
        <v>4691936</v>
      </c>
      <c r="M815" s="277">
        <f>SUM(M734:M813)+SUM(V734:V813)</f>
        <v>135510</v>
      </c>
      <c r="N815" s="277">
        <f t="shared" ref="N815:Y815" si="23">SUM(N734:N813)</f>
        <v>256133099</v>
      </c>
      <c r="O815" s="277">
        <f t="shared" si="23"/>
        <v>22554006</v>
      </c>
      <c r="P815" s="277">
        <f t="shared" si="23"/>
        <v>122909</v>
      </c>
      <c r="Q815" s="277">
        <f t="shared" si="23"/>
        <v>15545</v>
      </c>
      <c r="R815" s="277">
        <f t="shared" si="23"/>
        <v>18515</v>
      </c>
      <c r="S815" s="277">
        <f t="shared" si="23"/>
        <v>398342</v>
      </c>
      <c r="T815" s="281">
        <f t="shared" si="23"/>
        <v>57.050000000000004</v>
      </c>
      <c r="U815" s="277">
        <f t="shared" si="23"/>
        <v>4115540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30153843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>
      <c r="B816" s="277" t="s">
        <v>1005</v>
      </c>
      <c r="C816" s="281">
        <f>CE60</f>
        <v>232.1603170914849</v>
      </c>
      <c r="D816" s="277">
        <f>CE61</f>
        <v>21309666.749999993</v>
      </c>
      <c r="E816" s="277">
        <f>CE62</f>
        <v>4859718</v>
      </c>
      <c r="F816" s="277">
        <f>CE63</f>
        <v>1074596.58</v>
      </c>
      <c r="G816" s="277">
        <f>CE64</f>
        <v>5567388.9099999983</v>
      </c>
      <c r="H816" s="280">
        <f>CE65</f>
        <v>441797.38000000006</v>
      </c>
      <c r="I816" s="280">
        <f>CE66</f>
        <v>15372861.350000011</v>
      </c>
      <c r="J816" s="280">
        <f>CE67</f>
        <v>4522057</v>
      </c>
      <c r="K816" s="280">
        <f>CE68</f>
        <v>21524.219999999998</v>
      </c>
      <c r="L816" s="280">
        <f>CE69</f>
        <v>4691934.8599999994</v>
      </c>
      <c r="M816" s="280">
        <f>CE70</f>
        <v>135509.93000000002</v>
      </c>
      <c r="N816" s="277">
        <f>CE75</f>
        <v>256133100.03000003</v>
      </c>
      <c r="O816" s="277">
        <f>CE73</f>
        <v>22554006.5</v>
      </c>
      <c r="P816" s="277">
        <f>CE76</f>
        <v>122909</v>
      </c>
      <c r="Q816" s="277">
        <f>CE77</f>
        <v>15545</v>
      </c>
      <c r="R816" s="277">
        <f>CE78</f>
        <v>18515</v>
      </c>
      <c r="S816" s="277">
        <f>CE79</f>
        <v>398342</v>
      </c>
      <c r="T816" s="281">
        <f>CE80</f>
        <v>57.061665060676482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30153842.670000009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>
      <c r="B817" s="180" t="s">
        <v>471</v>
      </c>
      <c r="C817" s="199" t="s">
        <v>1007</v>
      </c>
      <c r="D817" s="180">
        <f>C378</f>
        <v>21309666.749999993</v>
      </c>
      <c r="E817" s="180">
        <f>C379</f>
        <v>4859717.66</v>
      </c>
      <c r="F817" s="180">
        <f>C380</f>
        <v>1074596.58</v>
      </c>
      <c r="G817" s="240">
        <f>C381</f>
        <v>5567388.9099999983</v>
      </c>
      <c r="H817" s="240">
        <f>C382</f>
        <v>441797.38000000006</v>
      </c>
      <c r="I817" s="240">
        <f>C383</f>
        <v>15372861.350000011</v>
      </c>
      <c r="J817" s="240">
        <f>C384</f>
        <v>4522057.07</v>
      </c>
      <c r="K817" s="240">
        <f>C385</f>
        <v>21524.219999999998</v>
      </c>
      <c r="L817" s="240">
        <f>C386+C387+C388+C389</f>
        <v>4691934.8599999994</v>
      </c>
      <c r="M817" s="240">
        <f>C370</f>
        <v>135509.93000000002</v>
      </c>
      <c r="N817" s="180">
        <f>D361</f>
        <v>256133100.03</v>
      </c>
      <c r="O817" s="180">
        <f>C359</f>
        <v>22554006.5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3.3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>
      <c r="J1" s="166" t="s">
        <v>1008</v>
      </c>
    </row>
    <row r="2" spans="2:13" ht="15.45" thickTop="1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45" thickTop="1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45" thickBot="1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>
      <c r="B17" s="141"/>
      <c r="C17" s="150" t="s">
        <v>1014</v>
      </c>
      <c r="D17" s="150"/>
      <c r="E17" s="142" t="str">
        <f>+data!C84</f>
        <v>MultiCare Covington Medical Center</v>
      </c>
      <c r="F17" s="149"/>
      <c r="G17" s="149"/>
      <c r="H17" s="142"/>
      <c r="I17" s="142"/>
      <c r="J17" s="143"/>
    </row>
    <row r="18" spans="2:10" ht="15">
      <c r="B18" s="144"/>
      <c r="C18" s="151" t="s">
        <v>1015</v>
      </c>
      <c r="D18" s="151"/>
      <c r="E18" s="8" t="str">
        <f>+"H-"&amp;data!C83</f>
        <v>H-212</v>
      </c>
      <c r="F18" s="76"/>
      <c r="G18" s="76"/>
      <c r="H18" s="8"/>
      <c r="I18" s="8"/>
      <c r="J18" s="145"/>
    </row>
    <row r="19" spans="2:10" ht="15">
      <c r="B19" s="144"/>
      <c r="C19" s="151" t="s">
        <v>1016</v>
      </c>
      <c r="D19" s="151"/>
      <c r="E19" s="8" t="str">
        <f>+data!C85</f>
        <v>17700 SE 272nd St</v>
      </c>
      <c r="F19" s="76"/>
      <c r="G19" s="76"/>
      <c r="H19" s="8"/>
      <c r="I19" s="8"/>
      <c r="J19" s="145"/>
    </row>
    <row r="20" spans="2:10" ht="1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ht="15">
      <c r="B21" s="144"/>
      <c r="C21" s="151" t="s">
        <v>1018</v>
      </c>
      <c r="D21" s="151"/>
      <c r="E21" s="8" t="str">
        <f>+data!C87</f>
        <v>Covington, WA 98042</v>
      </c>
      <c r="F21" s="76"/>
      <c r="G21" s="76"/>
      <c r="H21" s="8"/>
      <c r="I21" s="8"/>
      <c r="J21" s="145"/>
    </row>
    <row r="22" spans="2:10" ht="15.45" thickBot="1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>
      <c r="B23" s="144"/>
      <c r="C23" s="8"/>
      <c r="D23" s="8"/>
      <c r="E23" s="8"/>
      <c r="F23" s="8"/>
      <c r="G23" s="8"/>
      <c r="H23" s="8"/>
      <c r="I23" s="8"/>
      <c r="J23" s="145"/>
    </row>
    <row r="24" spans="2:10" ht="1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/>
    <row r="44" spans="2:10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>
      <c r="A3" s="7"/>
      <c r="B3" s="5"/>
      <c r="C3" s="5"/>
      <c r="D3" s="5"/>
      <c r="E3" s="5"/>
      <c r="F3" s="5"/>
      <c r="G3" s="5"/>
      <c r="H3" s="7"/>
    </row>
    <row r="4" spans="1:13" ht="20.149999999999999" customHeight="1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H-212</v>
      </c>
      <c r="G4" s="24"/>
      <c r="H4" s="7"/>
    </row>
    <row r="5" spans="1:13" ht="20.149999999999999" customHeight="1">
      <c r="A5" s="13">
        <v>2</v>
      </c>
      <c r="B5" s="49" t="s">
        <v>257</v>
      </c>
      <c r="C5" s="24"/>
      <c r="D5" s="127" t="str">
        <f>"  "&amp;data!C84</f>
        <v xml:space="preserve">  MultiCare Covington Medical Center</v>
      </c>
      <c r="E5" s="70"/>
      <c r="F5" s="70"/>
      <c r="G5" s="24"/>
      <c r="H5" s="7"/>
    </row>
    <row r="6" spans="1:13" ht="20.149999999999999" customHeight="1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49999999999999" customHeight="1">
      <c r="A7" s="13">
        <v>4</v>
      </c>
      <c r="B7" s="49" t="s">
        <v>1029</v>
      </c>
      <c r="C7" s="24"/>
      <c r="D7" s="127" t="str">
        <f>"  "&amp;data!C89</f>
        <v xml:space="preserve">  Bill Robertson</v>
      </c>
      <c r="E7" s="70"/>
      <c r="F7" s="70"/>
      <c r="G7" s="24"/>
      <c r="H7" s="7"/>
    </row>
    <row r="8" spans="1:13" ht="20.149999999999999" customHeight="1">
      <c r="A8" s="13">
        <v>5</v>
      </c>
      <c r="B8" s="49" t="s">
        <v>1030</v>
      </c>
      <c r="C8" s="24"/>
      <c r="D8" s="127" t="str">
        <f>"  "&amp;data!C90</f>
        <v xml:space="preserve">  Jim McManus</v>
      </c>
      <c r="E8" s="70"/>
      <c r="F8" s="70"/>
      <c r="G8" s="24"/>
      <c r="H8" s="7"/>
    </row>
    <row r="9" spans="1:13" ht="20.149999999999999" customHeight="1">
      <c r="A9" s="13">
        <v>6</v>
      </c>
      <c r="B9" s="49" t="s">
        <v>1031</v>
      </c>
      <c r="C9" s="24"/>
      <c r="D9" s="127" t="str">
        <f>"  "&amp;data!C91</f>
        <v xml:space="preserve">  John Wiborg</v>
      </c>
      <c r="E9" s="70"/>
      <c r="F9" s="70"/>
      <c r="G9" s="24"/>
      <c r="H9" s="7"/>
    </row>
    <row r="10" spans="1:13" ht="20.149999999999999" customHeight="1">
      <c r="A10" s="13">
        <v>7</v>
      </c>
      <c r="B10" s="49" t="s">
        <v>1032</v>
      </c>
      <c r="C10" s="24"/>
      <c r="D10" s="127" t="str">
        <f>"  "&amp;data!C92</f>
        <v xml:space="preserve">  (253) 403-1000</v>
      </c>
      <c r="E10" s="70"/>
      <c r="F10" s="70"/>
      <c r="G10" s="24"/>
      <c r="H10" s="7"/>
    </row>
    <row r="11" spans="1:13" ht="20.149999999999999" customHeight="1">
      <c r="A11" s="13">
        <v>8</v>
      </c>
      <c r="B11" s="49" t="s">
        <v>1033</v>
      </c>
      <c r="C11" s="24"/>
      <c r="D11" s="127" t="str">
        <f>"  "&amp;data!C93</f>
        <v xml:space="preserve">  (253) 459-7859</v>
      </c>
      <c r="E11" s="70"/>
      <c r="F11" s="70"/>
      <c r="G11" s="24"/>
      <c r="H11" s="7"/>
    </row>
    <row r="12" spans="1:13" ht="20.149999999999999" customHeight="1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>
      <c r="A23" s="130"/>
      <c r="B23" s="49" t="s">
        <v>1039</v>
      </c>
      <c r="C23" s="38"/>
      <c r="D23" s="38"/>
      <c r="E23" s="38"/>
      <c r="F23" s="13">
        <f>data!C111</f>
        <v>1518</v>
      </c>
      <c r="G23" s="21">
        <f>data!D111</f>
        <v>5700</v>
      </c>
      <c r="H23" s="7"/>
    </row>
    <row r="24" spans="1:9" ht="20.149999999999999" customHeight="1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>
      <c r="A26" s="13">
        <v>11</v>
      </c>
      <c r="B26" s="49" t="s">
        <v>281</v>
      </c>
      <c r="C26" s="38"/>
      <c r="D26" s="38"/>
      <c r="E26" s="38"/>
      <c r="F26" s="13">
        <f>data!C114</f>
        <v>261</v>
      </c>
      <c r="G26" s="13">
        <f>data!D114</f>
        <v>362</v>
      </c>
      <c r="H26" s="7"/>
    </row>
    <row r="27" spans="1:9" ht="20.149999999999999" customHeight="1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>
      <c r="A31" s="130"/>
      <c r="B31" s="97" t="s">
        <v>1043</v>
      </c>
      <c r="C31" s="24"/>
      <c r="D31" s="21">
        <f>data!C117</f>
        <v>48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>
      <c r="A34" s="130"/>
      <c r="B34" s="97" t="s">
        <v>1048</v>
      </c>
      <c r="C34" s="24"/>
      <c r="D34" s="21">
        <f>data!C120</f>
        <v>10</v>
      </c>
      <c r="E34" s="49" t="s">
        <v>291</v>
      </c>
      <c r="F34" s="24"/>
      <c r="G34" s="21">
        <f>data!E127</f>
        <v>58</v>
      </c>
      <c r="H34" s="7"/>
    </row>
    <row r="35" spans="1:8" ht="20.149999999999999" customHeight="1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58</v>
      </c>
      <c r="H36" s="7"/>
    </row>
    <row r="37" spans="1:8" ht="20.149999999999999" customHeight="1">
      <c r="A37" s="130"/>
      <c r="E37" s="49" t="s">
        <v>293</v>
      </c>
      <c r="F37" s="24"/>
      <c r="G37" s="21">
        <f>data!C129</f>
        <v>10</v>
      </c>
      <c r="H37" s="7"/>
    </row>
    <row r="38" spans="1:8" ht="20.149999999999999" customHeight="1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>
      <c r="A2" s="105" t="str">
        <f>"Hospital Name: "&amp;data!C84</f>
        <v>Hospital Name: MultiCare Covington Medical Center</v>
      </c>
      <c r="B2" s="8"/>
      <c r="C2" s="8"/>
      <c r="D2" s="8"/>
      <c r="E2" s="8"/>
      <c r="F2" s="11"/>
      <c r="G2" s="76" t="s">
        <v>1054</v>
      </c>
    </row>
    <row r="3" spans="1:13" ht="20.149999999999999" customHeight="1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>
      <c r="A7" s="23" t="s">
        <v>296</v>
      </c>
      <c r="B7" s="48">
        <f>data!B138</f>
        <v>486.06326304106551</v>
      </c>
      <c r="C7" s="48">
        <f>data!B139</f>
        <v>2134.6135148274184</v>
      </c>
      <c r="D7" s="48">
        <f>data!B140</f>
        <v>10892.612125307987</v>
      </c>
      <c r="E7" s="48">
        <f>data!B141</f>
        <v>19869113.929999992</v>
      </c>
      <c r="F7" s="48">
        <f>data!B142</f>
        <v>54026319.26178325</v>
      </c>
      <c r="G7" s="48">
        <f>data!B141+data!B142</f>
        <v>73895433.191783249</v>
      </c>
    </row>
    <row r="8" spans="1:13" ht="20.149999999999999" customHeight="1">
      <c r="A8" s="23" t="s">
        <v>297</v>
      </c>
      <c r="B8" s="48">
        <f>data!C138</f>
        <v>416.14428412874582</v>
      </c>
      <c r="C8" s="48">
        <f>data!C139</f>
        <v>1971.1229946524065</v>
      </c>
      <c r="D8" s="48">
        <f>data!C140</f>
        <v>14500.375614902192</v>
      </c>
      <c r="E8" s="48">
        <f>data!C141</f>
        <v>13943622.604991127</v>
      </c>
      <c r="F8" s="48">
        <f>data!C142</f>
        <v>71920482.743190661</v>
      </c>
      <c r="G8" s="48">
        <f>data!C141+data!C142</f>
        <v>85864105.348181784</v>
      </c>
    </row>
    <row r="9" spans="1:13" ht="20.149999999999999" customHeight="1">
      <c r="A9" s="23" t="s">
        <v>1058</v>
      </c>
      <c r="B9" s="48">
        <f>data!D138</f>
        <v>615.79245283018872</v>
      </c>
      <c r="C9" s="48">
        <f>data!D139</f>
        <v>1594.2634905201751</v>
      </c>
      <c r="D9" s="48">
        <f>data!D140</f>
        <v>24502.012259789815</v>
      </c>
      <c r="E9" s="48">
        <f>data!D141</f>
        <v>19640452.455008872</v>
      </c>
      <c r="F9" s="48">
        <f>data!D142</f>
        <v>121527648.43502612</v>
      </c>
      <c r="G9" s="48">
        <f>data!D141+data!D142</f>
        <v>141168100.890035</v>
      </c>
    </row>
    <row r="10" spans="1:13" ht="20.149999999999999" customHeight="1">
      <c r="A10" s="111" t="s">
        <v>203</v>
      </c>
      <c r="B10" s="48">
        <f>data!E138</f>
        <v>1518</v>
      </c>
      <c r="C10" s="48">
        <f>data!E139</f>
        <v>5700</v>
      </c>
      <c r="D10" s="48">
        <f>data!E140</f>
        <v>49894.999999999993</v>
      </c>
      <c r="E10" s="48">
        <f>data!E141</f>
        <v>53453188.989999987</v>
      </c>
      <c r="F10" s="48">
        <f>data!E142</f>
        <v>247474450.44000006</v>
      </c>
      <c r="G10" s="48">
        <f>data!E141+data!E142</f>
        <v>300927639.43000007</v>
      </c>
    </row>
    <row r="11" spans="1:13" ht="20.149999999999999" customHeight="1">
      <c r="A11" s="112"/>
      <c r="B11" s="113"/>
      <c r="C11" s="113"/>
      <c r="D11" s="113"/>
      <c r="E11" s="113"/>
      <c r="F11" s="113"/>
      <c r="G11" s="114"/>
    </row>
    <row r="12" spans="1:13" ht="20.149999999999999" customHeight="1">
      <c r="A12" s="73"/>
      <c r="B12" s="30"/>
      <c r="C12" s="30"/>
      <c r="D12" s="30"/>
      <c r="E12" s="30"/>
      <c r="F12" s="30"/>
      <c r="G12" s="20"/>
    </row>
    <row r="13" spans="1:13" ht="20.149999999999999" customHeight="1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>
      <c r="A20" s="112"/>
      <c r="B20" s="113"/>
      <c r="C20" s="113"/>
      <c r="D20" s="113"/>
      <c r="E20" s="113"/>
      <c r="F20" s="113"/>
      <c r="G20" s="114"/>
    </row>
    <row r="21" spans="1:7" ht="20.149999999999999" customHeight="1">
      <c r="A21" s="73"/>
      <c r="B21" s="30"/>
      <c r="C21" s="30"/>
      <c r="D21" s="30"/>
      <c r="E21" s="30"/>
      <c r="F21" s="30"/>
      <c r="G21" s="20"/>
    </row>
    <row r="22" spans="1:7" ht="20.149999999999999" customHeight="1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>
      <c r="A29" s="112"/>
      <c r="B29" s="113"/>
      <c r="C29" s="113"/>
      <c r="D29" s="113"/>
      <c r="E29" s="113"/>
      <c r="F29" s="113"/>
      <c r="G29" s="114"/>
    </row>
    <row r="30" spans="1:7" ht="20.149999999999999" customHeight="1">
      <c r="A30" s="73"/>
      <c r="B30" s="50"/>
      <c r="C30" s="30"/>
      <c r="D30" s="30"/>
      <c r="E30" s="30"/>
      <c r="F30" s="30"/>
      <c r="G30" s="20"/>
    </row>
    <row r="31" spans="1:7" ht="20.149999999999999" customHeight="1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>
      <c r="A1" s="4" t="s">
        <v>305</v>
      </c>
      <c r="B1" s="5"/>
      <c r="C1" s="167" t="s">
        <v>1064</v>
      </c>
    </row>
    <row r="2" spans="1:13" ht="20.149999999999999" customHeight="1">
      <c r="A2" s="94"/>
      <c r="B2" s="8"/>
      <c r="C2" s="8"/>
    </row>
    <row r="3" spans="1:13" ht="20.149999999999999" customHeight="1">
      <c r="A3" s="29" t="str">
        <f>"Hospital: "&amp;data!C84</f>
        <v>Hospital: MultiCare Covington Medical Center</v>
      </c>
      <c r="B3" s="30"/>
      <c r="C3" s="31" t="str">
        <f>"FYE: "&amp;data!C82</f>
        <v>FYE: 12/31/2020</v>
      </c>
    </row>
    <row r="4" spans="1:13" ht="20.149999999999999" customHeight="1">
      <c r="A4" s="30"/>
      <c r="B4" s="8"/>
      <c r="C4" s="8"/>
    </row>
    <row r="5" spans="1:13" ht="20.149999999999999" customHeight="1">
      <c r="A5" s="23">
        <v>1</v>
      </c>
      <c r="B5" s="37" t="s">
        <v>306</v>
      </c>
      <c r="C5" s="95"/>
    </row>
    <row r="6" spans="1:13" ht="20.149999999999999" customHeight="1">
      <c r="A6" s="96">
        <v>2</v>
      </c>
      <c r="B6" s="49" t="s">
        <v>1065</v>
      </c>
      <c r="C6" s="13">
        <f>data!C165</f>
        <v>1915915.5299999998</v>
      </c>
    </row>
    <row r="7" spans="1:13" ht="20.149999999999999" customHeight="1">
      <c r="A7" s="40">
        <v>3</v>
      </c>
      <c r="B7" s="97" t="s">
        <v>308</v>
      </c>
      <c r="C7" s="13">
        <f>data!C166</f>
        <v>0</v>
      </c>
    </row>
    <row r="8" spans="1:13" ht="20.149999999999999" customHeight="1">
      <c r="A8" s="40">
        <v>4</v>
      </c>
      <c r="B8" s="49" t="s">
        <v>309</v>
      </c>
      <c r="C8" s="13">
        <f>data!C167</f>
        <v>0</v>
      </c>
    </row>
    <row r="9" spans="1:13" ht="20.149999999999999" customHeight="1">
      <c r="A9" s="40">
        <v>5</v>
      </c>
      <c r="B9" s="49" t="s">
        <v>310</v>
      </c>
      <c r="C9" s="13">
        <f>data!C168</f>
        <v>3114515.73</v>
      </c>
    </row>
    <row r="10" spans="1:13" ht="20.149999999999999" customHeight="1">
      <c r="A10" s="40">
        <v>6</v>
      </c>
      <c r="B10" s="49" t="s">
        <v>311</v>
      </c>
      <c r="C10" s="13">
        <f>data!C169</f>
        <v>0</v>
      </c>
    </row>
    <row r="11" spans="1:13" ht="20.149999999999999" customHeight="1">
      <c r="A11" s="40">
        <v>7</v>
      </c>
      <c r="B11" s="49" t="s">
        <v>312</v>
      </c>
      <c r="C11" s="13">
        <f>data!C170</f>
        <v>0</v>
      </c>
    </row>
    <row r="12" spans="1:13" ht="20.149999999999999" customHeight="1">
      <c r="A12" s="40">
        <v>8</v>
      </c>
      <c r="B12" s="49" t="s">
        <v>313</v>
      </c>
      <c r="C12" s="13">
        <f>data!C171</f>
        <v>2664734.1599999997</v>
      </c>
    </row>
    <row r="13" spans="1:13" ht="20.149999999999999" customHeight="1">
      <c r="A13" s="40">
        <v>9</v>
      </c>
      <c r="B13" s="49" t="s">
        <v>313</v>
      </c>
      <c r="C13" s="13">
        <f>data!C172</f>
        <v>7782.37</v>
      </c>
    </row>
    <row r="14" spans="1:13" ht="20.149999999999999" customHeight="1">
      <c r="A14" s="40">
        <v>10</v>
      </c>
      <c r="B14" s="49" t="s">
        <v>1066</v>
      </c>
      <c r="C14" s="13">
        <f>data!D173</f>
        <v>7702947.79</v>
      </c>
    </row>
    <row r="15" spans="1:13" ht="20.149999999999999" customHeight="1">
      <c r="A15" s="57"/>
      <c r="B15" s="45"/>
      <c r="C15" s="98"/>
      <c r="M15" s="180"/>
    </row>
    <row r="16" spans="1:13" ht="20.149999999999999" customHeight="1">
      <c r="A16" s="73"/>
      <c r="B16" s="30"/>
      <c r="C16" s="20"/>
    </row>
    <row r="17" spans="1:3" ht="20.149999999999999" customHeight="1">
      <c r="A17" s="99">
        <v>11</v>
      </c>
      <c r="B17" s="100" t="s">
        <v>314</v>
      </c>
      <c r="C17" s="101"/>
    </row>
    <row r="18" spans="1:3" ht="20.149999999999999" customHeight="1">
      <c r="A18" s="13">
        <v>12</v>
      </c>
      <c r="B18" s="49" t="s">
        <v>1067</v>
      </c>
      <c r="C18" s="13">
        <f>data!C175</f>
        <v>131339.90000000002</v>
      </c>
    </row>
    <row r="19" spans="1:3" ht="20.149999999999999" customHeight="1">
      <c r="A19" s="13">
        <v>13</v>
      </c>
      <c r="B19" s="49" t="s">
        <v>1068</v>
      </c>
      <c r="C19" s="13">
        <f>data!C176</f>
        <v>120748.55</v>
      </c>
    </row>
    <row r="20" spans="1:3" ht="20.149999999999999" customHeight="1">
      <c r="A20" s="13">
        <v>14</v>
      </c>
      <c r="B20" s="49" t="s">
        <v>1069</v>
      </c>
      <c r="C20" s="13">
        <f>data!D177</f>
        <v>252088.45</v>
      </c>
    </row>
    <row r="21" spans="1:3" ht="20.149999999999999" customHeight="1">
      <c r="A21" s="57"/>
      <c r="B21" s="45"/>
      <c r="C21" s="98"/>
    </row>
    <row r="22" spans="1:3" ht="20.149999999999999" customHeight="1">
      <c r="A22" s="73"/>
      <c r="B22" s="8"/>
      <c r="C22" s="44"/>
    </row>
    <row r="23" spans="1:3" ht="20.149999999999999" customHeight="1">
      <c r="A23" s="102">
        <v>15</v>
      </c>
      <c r="B23" s="103" t="s">
        <v>317</v>
      </c>
      <c r="C23" s="95"/>
    </row>
    <row r="24" spans="1:3" ht="20.149999999999999" customHeight="1">
      <c r="A24" s="13">
        <v>16</v>
      </c>
      <c r="B24" s="37" t="s">
        <v>1070</v>
      </c>
      <c r="C24" s="104"/>
    </row>
    <row r="25" spans="1:3" ht="20.149999999999999" customHeight="1">
      <c r="A25" s="13">
        <v>17</v>
      </c>
      <c r="B25" s="49" t="s">
        <v>1071</v>
      </c>
      <c r="C25" s="13">
        <f>data!C179</f>
        <v>855199.27</v>
      </c>
    </row>
    <row r="26" spans="1:3" ht="20.149999999999999" customHeight="1">
      <c r="A26" s="13">
        <v>18</v>
      </c>
      <c r="B26" s="49" t="s">
        <v>319</v>
      </c>
      <c r="C26" s="13">
        <f>data!C180</f>
        <v>0</v>
      </c>
    </row>
    <row r="27" spans="1:3" ht="20.149999999999999" customHeight="1">
      <c r="A27" s="13">
        <v>19</v>
      </c>
      <c r="B27" s="49" t="s">
        <v>1072</v>
      </c>
      <c r="C27" s="13">
        <f>data!D181</f>
        <v>855199.27</v>
      </c>
    </row>
    <row r="28" spans="1:3" ht="20.149999999999999" customHeight="1">
      <c r="A28" s="57"/>
      <c r="B28" s="45"/>
      <c r="C28" s="98"/>
    </row>
    <row r="29" spans="1:3" ht="20.149999999999999" customHeight="1">
      <c r="A29" s="73"/>
      <c r="B29" s="30"/>
      <c r="C29" s="20"/>
    </row>
    <row r="30" spans="1:3" ht="20.149999999999999" customHeight="1">
      <c r="A30" s="102">
        <v>20</v>
      </c>
      <c r="B30" s="43" t="s">
        <v>1073</v>
      </c>
      <c r="C30" s="34"/>
    </row>
    <row r="31" spans="1:3" ht="20.149999999999999" customHeight="1">
      <c r="A31" s="13">
        <v>21</v>
      </c>
      <c r="B31" s="49" t="s">
        <v>321</v>
      </c>
      <c r="C31" s="13">
        <f>data!C183</f>
        <v>21386.43</v>
      </c>
    </row>
    <row r="32" spans="1:3" ht="20.149999999999999" customHeight="1">
      <c r="A32" s="13">
        <v>22</v>
      </c>
      <c r="B32" s="49" t="s">
        <v>1074</v>
      </c>
      <c r="C32" s="13">
        <f>data!C184</f>
        <v>972392.95999999996</v>
      </c>
    </row>
    <row r="33" spans="1:3" ht="20.149999999999999" customHeight="1">
      <c r="A33" s="13">
        <v>23</v>
      </c>
      <c r="B33" s="49" t="s">
        <v>132</v>
      </c>
      <c r="C33" s="13">
        <f>data!C185</f>
        <v>0</v>
      </c>
    </row>
    <row r="34" spans="1:3" ht="20.149999999999999" customHeight="1">
      <c r="A34" s="13">
        <v>24</v>
      </c>
      <c r="B34" s="49" t="s">
        <v>1075</v>
      </c>
      <c r="C34" s="13">
        <f>data!D186</f>
        <v>993779.39</v>
      </c>
    </row>
    <row r="35" spans="1:3" ht="20.149999999999999" customHeight="1">
      <c r="A35" s="57"/>
      <c r="B35" s="45"/>
      <c r="C35" s="98"/>
    </row>
    <row r="36" spans="1:3" ht="20.149999999999999" customHeight="1">
      <c r="A36" s="73"/>
      <c r="B36" s="30"/>
      <c r="C36" s="20"/>
    </row>
    <row r="37" spans="1:3" ht="20.149999999999999" customHeight="1">
      <c r="A37" s="102">
        <v>25</v>
      </c>
      <c r="B37" s="43" t="s">
        <v>323</v>
      </c>
      <c r="C37" s="95"/>
    </row>
    <row r="38" spans="1:3" ht="20.149999999999999" customHeight="1">
      <c r="A38" s="13">
        <v>26</v>
      </c>
      <c r="B38" s="49" t="s">
        <v>1076</v>
      </c>
      <c r="C38" s="13">
        <f>data!C188</f>
        <v>0</v>
      </c>
    </row>
    <row r="39" spans="1:3" ht="20.149999999999999" customHeight="1">
      <c r="A39" s="13">
        <v>27</v>
      </c>
      <c r="B39" s="49" t="s">
        <v>325</v>
      </c>
      <c r="C39" s="13">
        <f>data!C189</f>
        <v>3446095.4699999993</v>
      </c>
    </row>
    <row r="40" spans="1:3" ht="20.149999999999999" customHeight="1">
      <c r="A40" s="13">
        <v>28</v>
      </c>
      <c r="B40" s="49" t="s">
        <v>1077</v>
      </c>
      <c r="C40" s="13">
        <f>data!D190</f>
        <v>3446095.4699999993</v>
      </c>
    </row>
    <row r="41" spans="1: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>
      <c r="A2" s="8"/>
      <c r="B2" s="8"/>
      <c r="C2" s="8"/>
      <c r="D2" s="8"/>
      <c r="E2" s="8"/>
      <c r="F2" s="8"/>
    </row>
    <row r="3" spans="1:13" ht="20.149999999999999" customHeight="1">
      <c r="A3" s="10" t="str">
        <f>"Hospital: "&amp;data!C84</f>
        <v>Hospital: MultiCare Covington Medical Center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>
      <c r="A4" s="39" t="s">
        <v>327</v>
      </c>
      <c r="B4" s="36"/>
      <c r="C4" s="36"/>
      <c r="D4" s="71"/>
      <c r="E4" s="71"/>
      <c r="F4" s="36"/>
    </row>
    <row r="5" spans="1:13" ht="20.149999999999999" customHeight="1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>
      <c r="A7" s="13">
        <v>1</v>
      </c>
      <c r="B7" s="14" t="s">
        <v>332</v>
      </c>
      <c r="C7" s="21">
        <f>data!B195</f>
        <v>0</v>
      </c>
      <c r="D7" s="21">
        <f>data!C195</f>
        <v>0</v>
      </c>
      <c r="E7" s="21">
        <f>data!D195</f>
        <v>0</v>
      </c>
      <c r="F7" s="21">
        <f>data!E195</f>
        <v>0</v>
      </c>
    </row>
    <row r="8" spans="1:13" ht="20.149999999999999" customHeight="1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49999999999999" customHeight="1">
      <c r="A9" s="13">
        <v>3</v>
      </c>
      <c r="B9" s="14" t="s">
        <v>334</v>
      </c>
      <c r="C9" s="21">
        <f>data!B197</f>
        <v>115195933.61</v>
      </c>
      <c r="D9" s="21">
        <f>data!C197</f>
        <v>1426587.55</v>
      </c>
      <c r="E9" s="21">
        <f>data!D197</f>
        <v>0</v>
      </c>
      <c r="F9" s="21">
        <f>data!E197</f>
        <v>116622521.16</v>
      </c>
    </row>
    <row r="10" spans="1:13" ht="20.149999999999999" customHeight="1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>
      <c r="A12" s="13">
        <v>6</v>
      </c>
      <c r="B12" s="14" t="s">
        <v>1085</v>
      </c>
      <c r="C12" s="21">
        <f>data!B200</f>
        <v>23233556.75</v>
      </c>
      <c r="D12" s="21">
        <f>data!C200</f>
        <v>1505651.08</v>
      </c>
      <c r="E12" s="21">
        <f>data!D200</f>
        <v>0</v>
      </c>
      <c r="F12" s="21">
        <f>data!E200</f>
        <v>24739207.829999998</v>
      </c>
    </row>
    <row r="13" spans="1:13" ht="20.149999999999999" customHeight="1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>
      <c r="A14" s="13">
        <v>8</v>
      </c>
      <c r="B14" s="14" t="s">
        <v>339</v>
      </c>
      <c r="C14" s="21">
        <f>data!B202</f>
        <v>11721.03</v>
      </c>
      <c r="D14" s="21">
        <f>data!C202</f>
        <v>0</v>
      </c>
      <c r="E14" s="21">
        <f>data!D202</f>
        <v>0</v>
      </c>
      <c r="F14" s="21">
        <f>data!E202</f>
        <v>11721.03</v>
      </c>
    </row>
    <row r="15" spans="1:13" ht="20.149999999999999" customHeight="1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9"/>
    </row>
    <row r="16" spans="1:13" ht="20.149999999999999" customHeight="1">
      <c r="A16" s="13">
        <v>10</v>
      </c>
      <c r="B16" s="14" t="s">
        <v>661</v>
      </c>
      <c r="C16" s="21">
        <f>data!B204</f>
        <v>138441211.39000002</v>
      </c>
      <c r="D16" s="21">
        <f>data!C204</f>
        <v>2932238.63</v>
      </c>
      <c r="E16" s="21">
        <f>data!D204</f>
        <v>0</v>
      </c>
      <c r="F16" s="21">
        <f>data!E204</f>
        <v>141373450.02000001</v>
      </c>
    </row>
    <row r="17" spans="1:6" ht="20.149999999999999" customHeight="1">
      <c r="A17" s="73"/>
      <c r="B17" s="30"/>
      <c r="C17" s="30"/>
      <c r="D17" s="30"/>
      <c r="E17" s="30"/>
      <c r="F17" s="20"/>
    </row>
    <row r="18" spans="1:6" ht="20.149999999999999" customHeight="1">
      <c r="A18" s="74"/>
      <c r="B18" s="8"/>
      <c r="C18" s="8"/>
      <c r="D18" s="8"/>
      <c r="E18" s="8"/>
      <c r="F18" s="28"/>
    </row>
    <row r="19" spans="1:6" ht="20.149999999999999" customHeight="1">
      <c r="A19" s="74"/>
      <c r="B19" s="8"/>
      <c r="C19" s="8"/>
      <c r="D19" s="8"/>
      <c r="E19" s="8"/>
      <c r="F19" s="28"/>
    </row>
    <row r="20" spans="1:6" ht="20.149999999999999" customHeight="1">
      <c r="A20" s="39" t="s">
        <v>341</v>
      </c>
      <c r="B20" s="36"/>
      <c r="C20" s="36"/>
      <c r="D20" s="36"/>
      <c r="E20" s="36"/>
      <c r="F20" s="36"/>
    </row>
    <row r="21" spans="1:6" ht="20.149999999999999" customHeight="1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>
      <c r="A24" s="13">
        <v>12</v>
      </c>
      <c r="B24" s="14" t="s">
        <v>333</v>
      </c>
      <c r="C24" s="21">
        <f>data!B209</f>
        <v>0</v>
      </c>
      <c r="D24" s="21">
        <f>data!C209</f>
        <v>0</v>
      </c>
      <c r="E24" s="21">
        <f>data!D209</f>
        <v>0</v>
      </c>
      <c r="F24" s="21">
        <f>data!E209</f>
        <v>0</v>
      </c>
    </row>
    <row r="25" spans="1:6" ht="20.149999999999999" customHeight="1">
      <c r="A25" s="13">
        <v>13</v>
      </c>
      <c r="B25" s="14" t="s">
        <v>334</v>
      </c>
      <c r="C25" s="21">
        <f>data!B210</f>
        <v>8274227.8600000003</v>
      </c>
      <c r="D25" s="21">
        <f>data!C210</f>
        <v>3264991.24</v>
      </c>
      <c r="E25" s="21">
        <f>data!D210</f>
        <v>0</v>
      </c>
      <c r="F25" s="21">
        <f>data!E210</f>
        <v>11539219.100000001</v>
      </c>
    </row>
    <row r="26" spans="1:6" ht="20.149999999999999" customHeight="1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>
      <c r="A28" s="13">
        <v>16</v>
      </c>
      <c r="B28" s="14" t="s">
        <v>1085</v>
      </c>
      <c r="C28" s="21">
        <f>data!B213</f>
        <v>15368632.109999999</v>
      </c>
      <c r="D28" s="21">
        <f>data!C213</f>
        <v>1990537.890000012</v>
      </c>
      <c r="E28" s="21">
        <f>data!D213</f>
        <v>0</v>
      </c>
      <c r="F28" s="21">
        <f>data!E213</f>
        <v>17359170.000000011</v>
      </c>
    </row>
    <row r="29" spans="1:6" ht="20.149999999999999" customHeight="1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>
      <c r="A30" s="13">
        <v>18</v>
      </c>
      <c r="B30" s="14" t="s">
        <v>339</v>
      </c>
      <c r="C30" s="21">
        <f>data!B215</f>
        <v>11721.03</v>
      </c>
      <c r="D30" s="21">
        <f>data!C215</f>
        <v>0</v>
      </c>
      <c r="E30" s="21">
        <f>data!D215</f>
        <v>0</v>
      </c>
      <c r="F30" s="21">
        <f>data!E215</f>
        <v>11721.03</v>
      </c>
    </row>
    <row r="31" spans="1:6" ht="20.149999999999999" customHeight="1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>
      <c r="A32" s="13">
        <v>20</v>
      </c>
      <c r="B32" s="14" t="s">
        <v>661</v>
      </c>
      <c r="C32" s="21">
        <f>data!B217</f>
        <v>23654581</v>
      </c>
      <c r="D32" s="21">
        <f>data!C217</f>
        <v>5255529.130000012</v>
      </c>
      <c r="E32" s="21">
        <f>data!D217</f>
        <v>0</v>
      </c>
      <c r="F32" s="21">
        <f>data!E217</f>
        <v>28910110.130000014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>
      <c r="A1" s="6" t="s">
        <v>1089</v>
      </c>
      <c r="B1" s="6"/>
      <c r="C1" s="6"/>
      <c r="D1" s="169" t="s">
        <v>1090</v>
      </c>
    </row>
    <row r="2" spans="1:13" ht="20.149999999999999" customHeight="1">
      <c r="A2" s="29" t="str">
        <f>"Hospital: "&amp;data!C84</f>
        <v>Hospital: MultiCare Covington Medical Center</v>
      </c>
      <c r="B2" s="30"/>
      <c r="C2" s="30"/>
      <c r="D2" s="31" t="str">
        <f>"FYE: "&amp;data!C82</f>
        <v>FYE: 12/31/2020</v>
      </c>
    </row>
    <row r="3" spans="1:13" ht="20.149999999999999" customHeight="1">
      <c r="A3" s="42"/>
      <c r="B3" s="52"/>
      <c r="C3" s="52"/>
      <c r="D3" s="52"/>
    </row>
    <row r="4" spans="1:13" ht="20.149999999999999" customHeight="1">
      <c r="A4" s="53"/>
      <c r="B4" s="41" t="s">
        <v>1091</v>
      </c>
      <c r="C4" s="41" t="s">
        <v>1092</v>
      </c>
      <c r="D4" s="54"/>
    </row>
    <row r="5" spans="1:13" ht="20.149999999999999" customHeight="1">
      <c r="A5" s="102">
        <v>1</v>
      </c>
      <c r="B5" s="55"/>
      <c r="C5" s="22" t="s">
        <v>1255</v>
      </c>
      <c r="D5" s="14">
        <f>data!D221</f>
        <v>4071029.9800000004</v>
      </c>
    </row>
    <row r="6" spans="1:13" ht="20.149999999999999" customHeight="1">
      <c r="A6" s="13">
        <v>2</v>
      </c>
      <c r="B6" s="30"/>
      <c r="C6" s="31" t="s">
        <v>432</v>
      </c>
      <c r="D6" s="25"/>
    </row>
    <row r="7" spans="1:13" ht="20.149999999999999" customHeight="1">
      <c r="A7" s="13">
        <v>3</v>
      </c>
      <c r="B7" s="55">
        <v>5810</v>
      </c>
      <c r="C7" s="14" t="s">
        <v>296</v>
      </c>
      <c r="D7" s="14">
        <f>data!C223</f>
        <v>58427805.216420196</v>
      </c>
    </row>
    <row r="8" spans="1:13" ht="20.149999999999999" customHeight="1">
      <c r="A8" s="13">
        <v>4</v>
      </c>
      <c r="B8" s="55">
        <v>5820</v>
      </c>
      <c r="C8" s="14" t="s">
        <v>297</v>
      </c>
      <c r="D8" s="14">
        <f>data!C224</f>
        <v>77343249.164927945</v>
      </c>
    </row>
    <row r="9" spans="1:13" ht="20.149999999999999" customHeight="1">
      <c r="A9" s="13">
        <v>5</v>
      </c>
      <c r="B9" s="55">
        <v>5830</v>
      </c>
      <c r="C9" s="14" t="s">
        <v>309</v>
      </c>
      <c r="D9" s="14">
        <f>data!C225</f>
        <v>2014164.1863082696</v>
      </c>
    </row>
    <row r="10" spans="1:13" ht="20.149999999999999" customHeight="1">
      <c r="A10" s="13">
        <v>6</v>
      </c>
      <c r="B10" s="55">
        <v>5840</v>
      </c>
      <c r="C10" s="14" t="s">
        <v>347</v>
      </c>
      <c r="D10" s="14">
        <f>data!C226</f>
        <v>5930229.2201028289</v>
      </c>
    </row>
    <row r="11" spans="1:13" ht="20.149999999999999" customHeight="1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>
      <c r="A12" s="13">
        <v>8</v>
      </c>
      <c r="B12" s="55">
        <v>5860</v>
      </c>
      <c r="C12" s="14" t="s">
        <v>132</v>
      </c>
      <c r="D12" s="14">
        <f>data!C228</f>
        <v>63808452.052240826</v>
      </c>
    </row>
    <row r="13" spans="1:13" ht="20.149999999999999" customHeight="1">
      <c r="A13" s="23">
        <v>9</v>
      </c>
      <c r="B13" s="24"/>
      <c r="C13" s="14" t="s">
        <v>1094</v>
      </c>
      <c r="D13" s="14">
        <f>data!D229</f>
        <v>207523899.84000003</v>
      </c>
    </row>
    <row r="14" spans="1:13" ht="20.149999999999999" customHeight="1">
      <c r="A14" s="81">
        <v>10</v>
      </c>
      <c r="B14" s="56"/>
      <c r="C14" s="56"/>
      <c r="D14" s="56"/>
    </row>
    <row r="15" spans="1:13" ht="20.149999999999999" customHeight="1">
      <c r="A15" s="23">
        <v>11</v>
      </c>
      <c r="B15" s="58"/>
      <c r="C15" s="9" t="s">
        <v>351</v>
      </c>
      <c r="D15" s="25"/>
    </row>
    <row r="16" spans="1:13" ht="20.149999999999999" customHeight="1">
      <c r="A16" s="81">
        <v>12</v>
      </c>
      <c r="B16" s="56"/>
      <c r="C16" s="49" t="s">
        <v>1095</v>
      </c>
      <c r="D16" s="140">
        <f>+data!C231</f>
        <v>3858</v>
      </c>
      <c r="M16" s="269"/>
    </row>
    <row r="17" spans="1:4" ht="20.149999999999999" customHeight="1">
      <c r="A17" s="23">
        <v>13</v>
      </c>
      <c r="B17" s="58"/>
      <c r="C17" s="45"/>
      <c r="D17" s="83"/>
    </row>
    <row r="18" spans="1:4" ht="20.149999999999999" customHeight="1">
      <c r="A18" s="13">
        <v>14</v>
      </c>
      <c r="B18" s="59">
        <v>5900</v>
      </c>
      <c r="C18" s="14" t="s">
        <v>353</v>
      </c>
      <c r="D18" s="60">
        <f>data!C233</f>
        <v>1439020.4497089151</v>
      </c>
    </row>
    <row r="19" spans="1:4" ht="20.149999999999999" customHeight="1">
      <c r="A19" s="61">
        <v>15</v>
      </c>
      <c r="B19" s="55">
        <v>5910</v>
      </c>
      <c r="C19" s="22" t="s">
        <v>1096</v>
      </c>
      <c r="D19" s="14">
        <f>data!C234</f>
        <v>7929631.1702910848</v>
      </c>
    </row>
    <row r="20" spans="1:4" ht="20.149999999999999" customHeight="1">
      <c r="A20" s="23">
        <v>16</v>
      </c>
      <c r="B20" s="24"/>
      <c r="C20" s="24"/>
      <c r="D20" s="56"/>
    </row>
    <row r="21" spans="1:4" ht="20.149999999999999" customHeight="1">
      <c r="A21" s="23">
        <v>17</v>
      </c>
      <c r="B21" s="56"/>
      <c r="C21" s="56"/>
      <c r="D21" s="56"/>
    </row>
    <row r="22" spans="1:4" ht="20.149999999999999" customHeight="1">
      <c r="A22" s="81">
        <v>18</v>
      </c>
      <c r="B22" s="56"/>
      <c r="C22" s="15" t="s">
        <v>1097</v>
      </c>
      <c r="D22" s="14">
        <f>data!D236</f>
        <v>9368651.6199999992</v>
      </c>
    </row>
    <row r="23" spans="1:4" ht="20.149999999999999" customHeight="1">
      <c r="A23" s="62">
        <v>19</v>
      </c>
      <c r="B23" s="58"/>
      <c r="C23" s="58"/>
      <c r="D23" s="25"/>
    </row>
    <row r="24" spans="1:4" ht="20.149999999999999" customHeight="1">
      <c r="A24" s="275">
        <v>20</v>
      </c>
      <c r="B24" s="55">
        <v>5970</v>
      </c>
      <c r="C24" s="14" t="s">
        <v>357</v>
      </c>
      <c r="D24" s="14">
        <f>data!C238</f>
        <v>1825998.7799999996</v>
      </c>
    </row>
    <row r="25" spans="1:4" ht="20.149999999999999" customHeight="1">
      <c r="A25" s="62">
        <v>21</v>
      </c>
      <c r="B25" s="30"/>
      <c r="C25" s="30"/>
      <c r="D25" s="25"/>
    </row>
    <row r="26" spans="1:4" ht="20.149999999999999" customHeight="1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>
      <c r="A27" s="64">
        <v>23</v>
      </c>
      <c r="B27" s="63" t="s">
        <v>1099</v>
      </c>
      <c r="C27" s="56"/>
      <c r="D27" s="14">
        <f>data!D242</f>
        <v>222789580.22000003</v>
      </c>
    </row>
    <row r="28" spans="1:4" ht="20.149999999999999" customHeight="1">
      <c r="A28" s="126">
        <v>24</v>
      </c>
      <c r="B28" s="65" t="s">
        <v>1100</v>
      </c>
      <c r="C28" s="50"/>
      <c r="D28" s="54"/>
    </row>
    <row r="29" spans="1:4" ht="20.149999999999999" customHeight="1">
      <c r="A29" s="66"/>
      <c r="B29" s="67"/>
      <c r="C29" s="67"/>
      <c r="D29" s="56"/>
    </row>
    <row r="30" spans="1:4" ht="20.149999999999999" customHeight="1">
      <c r="A30" s="68"/>
      <c r="B30" s="38"/>
      <c r="C30" s="38"/>
      <c r="D30" s="56"/>
    </row>
    <row r="31" spans="1:4" ht="20.149999999999999" customHeight="1">
      <c r="A31" s="68"/>
      <c r="B31" s="38"/>
      <c r="C31" s="38"/>
      <c r="D31" s="56"/>
    </row>
    <row r="32" spans="1:4" ht="20.149999999999999" customHeight="1">
      <c r="A32" s="68"/>
      <c r="B32" s="38"/>
      <c r="C32" s="38"/>
      <c r="D32" s="56"/>
    </row>
    <row r="33" spans="1:4" ht="20.149999999999999" customHeight="1">
      <c r="A33" s="68"/>
      <c r="B33" s="38"/>
      <c r="C33" s="38"/>
      <c r="D33" s="24"/>
    </row>
    <row r="34" spans="1:4" ht="20.149999999999999" customHeight="1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>
      <c r="A1" s="4" t="s">
        <v>1101</v>
      </c>
      <c r="B1" s="5"/>
      <c r="C1" s="6"/>
    </row>
    <row r="2" spans="1:13" ht="20.149999999999999" customHeight="1">
      <c r="A2" s="4"/>
      <c r="B2" s="5"/>
      <c r="C2" s="167" t="s">
        <v>1102</v>
      </c>
    </row>
    <row r="3" spans="1:13" ht="20.149999999999999" customHeight="1">
      <c r="A3" s="29" t="str">
        <f>"HOSPITAL: "&amp;data!C84</f>
        <v>HOSPITAL: MultiCare Covington Medical Center</v>
      </c>
      <c r="B3" s="30"/>
      <c r="C3" s="31" t="str">
        <f>" FYE: "&amp;data!C82</f>
        <v xml:space="preserve"> FYE: 12/31/2020</v>
      </c>
    </row>
    <row r="4" spans="1:13" ht="20.149999999999999" customHeight="1">
      <c r="A4" s="32"/>
      <c r="B4" s="33" t="s">
        <v>1103</v>
      </c>
      <c r="C4" s="34"/>
    </row>
    <row r="5" spans="1:13" ht="20.149999999999999" customHeight="1">
      <c r="A5" s="23">
        <v>1</v>
      </c>
      <c r="B5" s="35" t="s">
        <v>361</v>
      </c>
      <c r="C5" s="36"/>
    </row>
    <row r="6" spans="1:13" ht="20.149999999999999" customHeight="1">
      <c r="A6" s="13">
        <v>2</v>
      </c>
      <c r="B6" s="14" t="s">
        <v>362</v>
      </c>
      <c r="C6" s="21">
        <f>data!C250</f>
        <v>17366675.519999981</v>
      </c>
    </row>
    <row r="7" spans="1:13" ht="20.149999999999999" customHeight="1">
      <c r="A7" s="13">
        <v>3</v>
      </c>
      <c r="B7" s="14" t="s">
        <v>363</v>
      </c>
      <c r="C7" s="21">
        <f>data!C251</f>
        <v>0</v>
      </c>
    </row>
    <row r="8" spans="1:13" ht="20.149999999999999" customHeight="1">
      <c r="A8" s="13">
        <v>4</v>
      </c>
      <c r="B8" s="14" t="s">
        <v>364</v>
      </c>
      <c r="C8" s="21">
        <f>data!C252</f>
        <v>9534163.4299999978</v>
      </c>
    </row>
    <row r="9" spans="1:13" ht="20.149999999999999" customHeight="1">
      <c r="A9" s="13">
        <v>5</v>
      </c>
      <c r="B9" s="14" t="s">
        <v>1104</v>
      </c>
      <c r="C9" s="21">
        <f>data!C253</f>
        <v>1861283.8499999968</v>
      </c>
    </row>
    <row r="10" spans="1:13" ht="20.149999999999999" customHeight="1">
      <c r="A10" s="13">
        <v>6</v>
      </c>
      <c r="B10" s="14" t="s">
        <v>1105</v>
      </c>
      <c r="C10" s="21">
        <f>data!C254</f>
        <v>0</v>
      </c>
    </row>
    <row r="11" spans="1:13" ht="20.149999999999999" customHeight="1">
      <c r="A11" s="13">
        <v>7</v>
      </c>
      <c r="B11" s="14" t="s">
        <v>1106</v>
      </c>
      <c r="C11" s="21">
        <f>data!C255</f>
        <v>0</v>
      </c>
    </row>
    <row r="12" spans="1:13" ht="20.149999999999999" customHeight="1">
      <c r="A12" s="13">
        <v>8</v>
      </c>
      <c r="B12" s="14" t="s">
        <v>367</v>
      </c>
      <c r="C12" s="21">
        <f>data!C256</f>
        <v>0</v>
      </c>
    </row>
    <row r="13" spans="1:13" ht="20.149999999999999" customHeight="1">
      <c r="A13" s="13">
        <v>9</v>
      </c>
      <c r="B13" s="14" t="s">
        <v>368</v>
      </c>
      <c r="C13" s="21">
        <f>data!C257</f>
        <v>1429380.02</v>
      </c>
    </row>
    <row r="14" spans="1:13" ht="20.149999999999999" customHeight="1">
      <c r="A14" s="13">
        <v>10</v>
      </c>
      <c r="B14" s="14" t="s">
        <v>369</v>
      </c>
      <c r="C14" s="21">
        <f>data!C258</f>
        <v>0</v>
      </c>
    </row>
    <row r="15" spans="1:13" ht="20.149999999999999" customHeight="1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>
      <c r="A16" s="13">
        <v>12</v>
      </c>
      <c r="B16" s="14" t="s">
        <v>1108</v>
      </c>
      <c r="C16" s="21">
        <f>data!D260</f>
        <v>26468935.119999982</v>
      </c>
    </row>
    <row r="17" spans="1:3" ht="20.149999999999999" customHeight="1">
      <c r="A17" s="13">
        <v>13</v>
      </c>
      <c r="B17" s="24"/>
      <c r="C17" s="24"/>
    </row>
    <row r="18" spans="1:3" ht="20.149999999999999" customHeight="1">
      <c r="A18" s="13">
        <v>14</v>
      </c>
      <c r="B18" s="37" t="s">
        <v>1109</v>
      </c>
      <c r="C18" s="36"/>
    </row>
    <row r="19" spans="1:3" ht="20.149999999999999" customHeight="1">
      <c r="A19" s="13">
        <v>15</v>
      </c>
      <c r="B19" s="14" t="s">
        <v>362</v>
      </c>
      <c r="C19" s="21">
        <f>data!C262</f>
        <v>0</v>
      </c>
    </row>
    <row r="20" spans="1:3" ht="20.149999999999999" customHeight="1">
      <c r="A20" s="13">
        <v>16</v>
      </c>
      <c r="B20" s="14" t="s">
        <v>363</v>
      </c>
      <c r="C20" s="21">
        <f>data!C263</f>
        <v>0</v>
      </c>
    </row>
    <row r="21" spans="1:3" ht="20.149999999999999" customHeight="1">
      <c r="A21" s="13">
        <v>17</v>
      </c>
      <c r="B21" s="14" t="s">
        <v>373</v>
      </c>
      <c r="C21" s="21">
        <f>data!C264</f>
        <v>0</v>
      </c>
    </row>
    <row r="22" spans="1:3" ht="20.149999999999999" customHeight="1">
      <c r="A22" s="13">
        <v>18</v>
      </c>
      <c r="B22" s="14" t="s">
        <v>1110</v>
      </c>
      <c r="C22" s="21">
        <f>data!D265</f>
        <v>0</v>
      </c>
    </row>
    <row r="23" spans="1:3" ht="20.149999999999999" customHeight="1">
      <c r="A23" s="13">
        <v>19</v>
      </c>
      <c r="B23" s="38"/>
      <c r="C23" s="24"/>
    </row>
    <row r="24" spans="1:3" ht="20.149999999999999" customHeight="1">
      <c r="A24" s="13">
        <v>20</v>
      </c>
      <c r="B24" s="37" t="s">
        <v>1111</v>
      </c>
      <c r="C24" s="36"/>
    </row>
    <row r="25" spans="1:3" ht="20.149999999999999" customHeight="1">
      <c r="A25" s="13">
        <v>21</v>
      </c>
      <c r="B25" s="14" t="s">
        <v>332</v>
      </c>
      <c r="C25" s="21">
        <f>data!C267</f>
        <v>0</v>
      </c>
    </row>
    <row r="26" spans="1:3" ht="20.149999999999999" customHeight="1">
      <c r="A26" s="13">
        <v>22</v>
      </c>
      <c r="B26" s="14" t="s">
        <v>333</v>
      </c>
      <c r="C26" s="21">
        <f>data!C268</f>
        <v>0</v>
      </c>
    </row>
    <row r="27" spans="1:3" ht="20.149999999999999" customHeight="1">
      <c r="A27" s="13">
        <v>23</v>
      </c>
      <c r="B27" s="14" t="s">
        <v>334</v>
      </c>
      <c r="C27" s="21">
        <f>data!C269</f>
        <v>116622521.16000001</v>
      </c>
    </row>
    <row r="28" spans="1:3" ht="20.149999999999999" customHeight="1">
      <c r="A28" s="13">
        <v>24</v>
      </c>
      <c r="B28" s="14" t="s">
        <v>1112</v>
      </c>
      <c r="C28" s="21">
        <f>data!C270</f>
        <v>0</v>
      </c>
    </row>
    <row r="29" spans="1:3" ht="20.149999999999999" customHeight="1">
      <c r="A29" s="13">
        <v>25</v>
      </c>
      <c r="B29" s="14" t="s">
        <v>336</v>
      </c>
      <c r="C29" s="21">
        <f>data!C271</f>
        <v>0</v>
      </c>
    </row>
    <row r="30" spans="1:3" ht="20.149999999999999" customHeight="1">
      <c r="A30" s="13">
        <v>26</v>
      </c>
      <c r="B30" s="14" t="s">
        <v>378</v>
      </c>
      <c r="C30" s="21">
        <f>data!C272</f>
        <v>24739207.829999998</v>
      </c>
    </row>
    <row r="31" spans="1:3" ht="20.149999999999999" customHeight="1">
      <c r="A31" s="13">
        <v>27</v>
      </c>
      <c r="B31" s="14" t="s">
        <v>339</v>
      </c>
      <c r="C31" s="21">
        <f>data!C273</f>
        <v>11721.03</v>
      </c>
    </row>
    <row r="32" spans="1:3" ht="20.149999999999999" customHeight="1">
      <c r="A32" s="13">
        <v>28</v>
      </c>
      <c r="B32" s="14" t="s">
        <v>340</v>
      </c>
      <c r="C32" s="21">
        <f>data!C274</f>
        <v>0</v>
      </c>
    </row>
    <row r="33" spans="1:3" ht="20.149999999999999" customHeight="1">
      <c r="A33" s="13">
        <v>29</v>
      </c>
      <c r="B33" s="14" t="s">
        <v>661</v>
      </c>
      <c r="C33" s="21">
        <f>data!D275</f>
        <v>141373450.02000001</v>
      </c>
    </row>
    <row r="34" spans="1:3" ht="20.149999999999999" customHeight="1">
      <c r="A34" s="13">
        <v>30</v>
      </c>
      <c r="B34" s="14" t="s">
        <v>1113</v>
      </c>
      <c r="C34" s="21">
        <f>data!C276</f>
        <v>28910110.130000003</v>
      </c>
    </row>
    <row r="35" spans="1:3" ht="20.149999999999999" customHeight="1">
      <c r="A35" s="13">
        <v>31</v>
      </c>
      <c r="B35" s="14" t="s">
        <v>1114</v>
      </c>
      <c r="C35" s="21">
        <f>data!D277</f>
        <v>112463339.89000002</v>
      </c>
    </row>
    <row r="36" spans="1:3" ht="20.149999999999999" customHeight="1">
      <c r="A36" s="13">
        <v>32</v>
      </c>
      <c r="B36" s="38"/>
      <c r="C36" s="24"/>
    </row>
    <row r="37" spans="1:3" ht="20.149999999999999" customHeight="1">
      <c r="A37" s="23">
        <v>33</v>
      </c>
      <c r="B37" s="37" t="s">
        <v>1115</v>
      </c>
      <c r="C37" s="36"/>
    </row>
    <row r="38" spans="1:3" ht="20.149999999999999" customHeight="1">
      <c r="A38" s="13">
        <v>34</v>
      </c>
      <c r="B38" s="14" t="s">
        <v>1116</v>
      </c>
      <c r="C38" s="21">
        <f>data!C279</f>
        <v>0</v>
      </c>
    </row>
    <row r="39" spans="1:3" ht="20.149999999999999" customHeight="1">
      <c r="A39" s="13">
        <v>35</v>
      </c>
      <c r="B39" s="14" t="s">
        <v>1117</v>
      </c>
      <c r="C39" s="21">
        <f>data!C280</f>
        <v>0</v>
      </c>
    </row>
    <row r="40" spans="1:3" ht="20.149999999999999" customHeight="1">
      <c r="A40" s="13">
        <v>36</v>
      </c>
      <c r="B40" s="14" t="s">
        <v>385</v>
      </c>
      <c r="C40" s="21">
        <f>data!C281</f>
        <v>0</v>
      </c>
    </row>
    <row r="41" spans="1:3" ht="20.149999999999999" customHeight="1">
      <c r="A41" s="13">
        <v>37</v>
      </c>
      <c r="B41" s="14" t="s">
        <v>373</v>
      </c>
      <c r="C41" s="21">
        <f>data!C282</f>
        <v>0</v>
      </c>
    </row>
    <row r="42" spans="1:3" ht="20.149999999999999" customHeight="1">
      <c r="A42" s="13">
        <v>38</v>
      </c>
      <c r="B42" s="14" t="s">
        <v>1118</v>
      </c>
      <c r="C42" s="21">
        <f>data!D283</f>
        <v>0</v>
      </c>
    </row>
    <row r="43" spans="1:3" ht="20.149999999999999" customHeight="1">
      <c r="A43" s="13">
        <v>39</v>
      </c>
      <c r="B43" s="38"/>
      <c r="C43" s="24"/>
    </row>
    <row r="44" spans="1:3" ht="20.149999999999999" customHeight="1">
      <c r="A44" s="23">
        <v>40</v>
      </c>
      <c r="B44" s="37" t="s">
        <v>1119</v>
      </c>
      <c r="C44" s="36"/>
    </row>
    <row r="45" spans="1:3" ht="20.149999999999999" customHeight="1">
      <c r="A45" s="13">
        <v>41</v>
      </c>
      <c r="B45" s="14" t="s">
        <v>388</v>
      </c>
      <c r="C45" s="21">
        <f>data!C286</f>
        <v>0</v>
      </c>
    </row>
    <row r="46" spans="1:3" ht="20.149999999999999" customHeight="1">
      <c r="A46" s="13">
        <v>42</v>
      </c>
      <c r="B46" s="14" t="s">
        <v>389</v>
      </c>
      <c r="C46" s="21">
        <f>data!C287</f>
        <v>0</v>
      </c>
    </row>
    <row r="47" spans="1:3" ht="20.149999999999999" customHeight="1">
      <c r="A47" s="13">
        <v>43</v>
      </c>
      <c r="B47" s="14" t="s">
        <v>1120</v>
      </c>
      <c r="C47" s="21">
        <f>data!C288</f>
        <v>0</v>
      </c>
    </row>
    <row r="48" spans="1:3" ht="20.149999999999999" customHeight="1">
      <c r="A48" s="13">
        <v>44</v>
      </c>
      <c r="B48" s="14" t="s">
        <v>391</v>
      </c>
      <c r="C48" s="21">
        <f>data!C289</f>
        <v>0</v>
      </c>
    </row>
    <row r="49" spans="1:3" ht="20.149999999999999" customHeight="1">
      <c r="A49" s="13">
        <v>45</v>
      </c>
      <c r="B49" s="14" t="s">
        <v>1121</v>
      </c>
      <c r="C49" s="21">
        <f>data!D290</f>
        <v>0</v>
      </c>
    </row>
    <row r="50" spans="1:3" ht="20.149999999999999" customHeight="1">
      <c r="A50" s="40">
        <v>46</v>
      </c>
      <c r="B50" s="41" t="s">
        <v>1122</v>
      </c>
      <c r="C50" s="21">
        <f>data!D292</f>
        <v>138932275.00999999</v>
      </c>
    </row>
    <row r="51" spans="1:3" ht="20.149999999999999" customHeight="1"/>
    <row r="52" spans="1:3" ht="20.149999999999999" customHeight="1"/>
    <row r="53" spans="1:3" ht="20.149999999999999" customHeight="1">
      <c r="A53" s="4" t="s">
        <v>1123</v>
      </c>
      <c r="B53" s="5"/>
      <c r="C53" s="6"/>
    </row>
    <row r="54" spans="1:3" ht="20.149999999999999" customHeight="1">
      <c r="A54" s="4"/>
      <c r="B54" s="5"/>
      <c r="C54" s="167" t="s">
        <v>1124</v>
      </c>
    </row>
    <row r="55" spans="1:3" ht="20.149999999999999" customHeight="1">
      <c r="A55" s="29" t="str">
        <f>"HOSPITAL: "&amp;data!C84</f>
        <v>HOSPITAL: MultiCare Covington Medical Center</v>
      </c>
      <c r="B55" s="30"/>
      <c r="C55" s="31" t="str">
        <f>"FYE: "&amp;data!C82</f>
        <v>FYE: 12/31/2020</v>
      </c>
    </row>
    <row r="56" spans="1:3" ht="20.149999999999999" customHeight="1">
      <c r="A56" s="42"/>
      <c r="B56" s="43" t="s">
        <v>1125</v>
      </c>
      <c r="C56" s="34"/>
    </row>
    <row r="57" spans="1:3" ht="20.149999999999999" customHeight="1">
      <c r="A57" s="16">
        <v>1</v>
      </c>
      <c r="B57" s="4" t="s">
        <v>395</v>
      </c>
      <c r="C57" s="44"/>
    </row>
    <row r="58" spans="1:3" ht="20.149999999999999" customHeight="1">
      <c r="A58" s="13">
        <v>2</v>
      </c>
      <c r="B58" s="14" t="s">
        <v>396</v>
      </c>
      <c r="C58" s="21">
        <f>data!C304</f>
        <v>0</v>
      </c>
    </row>
    <row r="59" spans="1:3" ht="20.149999999999999" customHeight="1">
      <c r="A59" s="13">
        <v>3</v>
      </c>
      <c r="B59" s="14" t="s">
        <v>1126</v>
      </c>
      <c r="C59" s="21">
        <f>data!C305</f>
        <v>935.43000000000006</v>
      </c>
    </row>
    <row r="60" spans="1:3" ht="20.149999999999999" customHeight="1">
      <c r="A60" s="13">
        <v>4</v>
      </c>
      <c r="B60" s="14" t="s">
        <v>1127</v>
      </c>
      <c r="C60" s="21">
        <f>data!C306</f>
        <v>0</v>
      </c>
    </row>
    <row r="61" spans="1:3" ht="20.149999999999999" customHeight="1">
      <c r="A61" s="13">
        <v>5</v>
      </c>
      <c r="B61" s="14" t="s">
        <v>399</v>
      </c>
      <c r="C61" s="21">
        <f>data!C307</f>
        <v>0</v>
      </c>
    </row>
    <row r="62" spans="1:3" ht="20.149999999999999" customHeight="1">
      <c r="A62" s="13">
        <v>6</v>
      </c>
      <c r="B62" s="14" t="s">
        <v>1128</v>
      </c>
      <c r="C62" s="21">
        <f>data!C308</f>
        <v>0</v>
      </c>
    </row>
    <row r="63" spans="1:3" ht="20.149999999999999" customHeight="1">
      <c r="A63" s="13">
        <v>7</v>
      </c>
      <c r="B63" s="14" t="s">
        <v>1129</v>
      </c>
      <c r="C63" s="21">
        <f>data!C309</f>
        <v>200000.00000000006</v>
      </c>
    </row>
    <row r="64" spans="1:3" ht="20.149999999999999" customHeight="1">
      <c r="A64" s="13">
        <v>8</v>
      </c>
      <c r="B64" s="14" t="s">
        <v>401</v>
      </c>
      <c r="C64" s="21">
        <f>data!C310</f>
        <v>0</v>
      </c>
    </row>
    <row r="65" spans="1:3" ht="20.149999999999999" customHeight="1">
      <c r="A65" s="13">
        <v>9</v>
      </c>
      <c r="B65" s="14" t="s">
        <v>402</v>
      </c>
      <c r="C65" s="21">
        <f>data!C311</f>
        <v>0</v>
      </c>
    </row>
    <row r="66" spans="1:3" ht="20.149999999999999" customHeight="1">
      <c r="A66" s="13">
        <v>10</v>
      </c>
      <c r="B66" s="14" t="s">
        <v>403</v>
      </c>
      <c r="C66" s="21">
        <f>data!C312</f>
        <v>3199647.5699999994</v>
      </c>
    </row>
    <row r="67" spans="1:3" ht="20.149999999999999" customHeight="1">
      <c r="A67" s="13">
        <v>11</v>
      </c>
      <c r="B67" s="14" t="s">
        <v>1130</v>
      </c>
      <c r="C67" s="21">
        <f>data!C313</f>
        <v>0</v>
      </c>
    </row>
    <row r="68" spans="1:3" ht="20.149999999999999" customHeight="1">
      <c r="A68" s="13">
        <v>12</v>
      </c>
      <c r="B68" s="14" t="s">
        <v>1131</v>
      </c>
      <c r="C68" s="21">
        <f>data!D314</f>
        <v>3400582.9999999995</v>
      </c>
    </row>
    <row r="69" spans="1:3" ht="20.149999999999999" customHeight="1">
      <c r="A69" s="13">
        <v>13</v>
      </c>
      <c r="B69" s="38"/>
      <c r="C69" s="24"/>
    </row>
    <row r="70" spans="1:3" ht="20.149999999999999" customHeight="1">
      <c r="A70" s="13">
        <v>14</v>
      </c>
      <c r="B70" s="37" t="s">
        <v>1132</v>
      </c>
      <c r="C70" s="36"/>
    </row>
    <row r="71" spans="1:3" ht="20.149999999999999" customHeight="1">
      <c r="A71" s="13">
        <v>15</v>
      </c>
      <c r="B71" s="14" t="s">
        <v>407</v>
      </c>
      <c r="C71" s="21">
        <f>data!C316</f>
        <v>0</v>
      </c>
    </row>
    <row r="72" spans="1:3" ht="20.149999999999999" customHeight="1">
      <c r="A72" s="13">
        <v>16</v>
      </c>
      <c r="B72" s="14" t="s">
        <v>1133</v>
      </c>
      <c r="C72" s="21">
        <f>data!C317</f>
        <v>0</v>
      </c>
    </row>
    <row r="73" spans="1:3" ht="20.149999999999999" customHeight="1">
      <c r="A73" s="13">
        <v>17</v>
      </c>
      <c r="B73" s="14" t="s">
        <v>409</v>
      </c>
      <c r="C73" s="21">
        <f>data!C318</f>
        <v>0</v>
      </c>
    </row>
    <row r="74" spans="1:3" ht="20.149999999999999" customHeight="1">
      <c r="A74" s="13">
        <v>18</v>
      </c>
      <c r="B74" s="14" t="s">
        <v>1134</v>
      </c>
      <c r="C74" s="21">
        <f>data!D319</f>
        <v>0</v>
      </c>
    </row>
    <row r="75" spans="1:3" ht="20.149999999999999" customHeight="1">
      <c r="A75" s="13">
        <v>19</v>
      </c>
      <c r="B75" s="38"/>
      <c r="C75" s="24"/>
    </row>
    <row r="76" spans="1:3" ht="20.149999999999999" customHeight="1">
      <c r="A76" s="23">
        <v>20</v>
      </c>
      <c r="B76" s="37" t="s">
        <v>411</v>
      </c>
      <c r="C76" s="36"/>
    </row>
    <row r="77" spans="1:3" ht="20.149999999999999" customHeight="1">
      <c r="A77" s="13">
        <v>21</v>
      </c>
      <c r="B77" s="14" t="s">
        <v>412</v>
      </c>
      <c r="C77" s="21">
        <f>data!C321</f>
        <v>0</v>
      </c>
    </row>
    <row r="78" spans="1:3" ht="20.149999999999999" customHeight="1">
      <c r="A78" s="13">
        <v>22</v>
      </c>
      <c r="B78" s="14" t="s">
        <v>1135</v>
      </c>
      <c r="C78" s="21">
        <f>data!C322</f>
        <v>0</v>
      </c>
    </row>
    <row r="79" spans="1:3" ht="20.149999999999999" customHeight="1">
      <c r="A79" s="13">
        <v>23</v>
      </c>
      <c r="B79" s="14" t="s">
        <v>414</v>
      </c>
      <c r="C79" s="21">
        <f>data!C323</f>
        <v>0</v>
      </c>
    </row>
    <row r="80" spans="1:3" ht="20.149999999999999" customHeight="1">
      <c r="A80" s="13">
        <v>24</v>
      </c>
      <c r="B80" s="14" t="s">
        <v>1136</v>
      </c>
      <c r="C80" s="21">
        <f>data!C324</f>
        <v>0</v>
      </c>
    </row>
    <row r="81" spans="1:3" ht="20.149999999999999" customHeight="1">
      <c r="A81" s="13">
        <v>25</v>
      </c>
      <c r="B81" s="14" t="s">
        <v>416</v>
      </c>
      <c r="C81" s="21">
        <f>data!C325</f>
        <v>0</v>
      </c>
    </row>
    <row r="82" spans="1:3" ht="20.149999999999999" customHeight="1">
      <c r="A82" s="13">
        <v>26</v>
      </c>
      <c r="B82" s="14" t="s">
        <v>1137</v>
      </c>
      <c r="C82" s="21">
        <f>data!C326</f>
        <v>0</v>
      </c>
    </row>
    <row r="83" spans="1:3" ht="20.149999999999999" customHeight="1">
      <c r="A83" s="13">
        <v>27</v>
      </c>
      <c r="B83" s="14" t="s">
        <v>418</v>
      </c>
      <c r="C83" s="21">
        <f>data!C327</f>
        <v>0</v>
      </c>
    </row>
    <row r="84" spans="1:3" ht="20.149999999999999" customHeight="1">
      <c r="A84" s="13">
        <v>28</v>
      </c>
      <c r="B84" s="14" t="s">
        <v>661</v>
      </c>
      <c r="C84" s="21">
        <f>data!D328</f>
        <v>0</v>
      </c>
    </row>
    <row r="85" spans="1:3" ht="20.149999999999999" customHeight="1">
      <c r="A85" s="13">
        <v>29</v>
      </c>
      <c r="B85" s="14" t="s">
        <v>1138</v>
      </c>
      <c r="C85" s="21">
        <f>data!D329</f>
        <v>0</v>
      </c>
    </row>
    <row r="86" spans="1:3" ht="20.149999999999999" customHeight="1">
      <c r="A86" s="13">
        <v>30</v>
      </c>
      <c r="B86" s="14" t="s">
        <v>1139</v>
      </c>
      <c r="C86" s="21">
        <f>data!D330</f>
        <v>0</v>
      </c>
    </row>
    <row r="87" spans="1:3" ht="20.149999999999999" customHeight="1">
      <c r="A87" s="13">
        <v>31</v>
      </c>
      <c r="B87" s="38"/>
      <c r="C87" s="24"/>
    </row>
    <row r="88" spans="1:3" ht="20.149999999999999" customHeight="1">
      <c r="A88" s="13">
        <v>32</v>
      </c>
      <c r="B88" s="89" t="s">
        <v>1140</v>
      </c>
      <c r="C88" s="21">
        <f>data!C332</f>
        <v>135531692.00999999</v>
      </c>
    </row>
    <row r="89" spans="1:3" ht="20.149999999999999" customHeight="1">
      <c r="A89" s="13">
        <v>33</v>
      </c>
      <c r="B89" s="24"/>
      <c r="C89" s="24"/>
    </row>
    <row r="90" spans="1:3" ht="20.149999999999999" customHeight="1">
      <c r="A90" s="13">
        <v>34</v>
      </c>
      <c r="B90" s="37" t="s">
        <v>1141</v>
      </c>
      <c r="C90" s="36"/>
    </row>
    <row r="91" spans="1:3" ht="20.149999999999999" customHeight="1">
      <c r="A91" s="13">
        <v>35</v>
      </c>
      <c r="B91" s="14" t="s">
        <v>1142</v>
      </c>
      <c r="C91" s="21">
        <f>data!C334</f>
        <v>0</v>
      </c>
    </row>
    <row r="92" spans="1:3" ht="20.149999999999999" customHeight="1">
      <c r="A92" s="13">
        <v>36</v>
      </c>
      <c r="B92" s="38"/>
      <c r="C92" s="24"/>
    </row>
    <row r="93" spans="1:3" ht="20.149999999999999" customHeight="1">
      <c r="A93" s="13">
        <v>37</v>
      </c>
      <c r="B93" s="14" t="s">
        <v>1143</v>
      </c>
      <c r="C93" s="21">
        <f>data!C335</f>
        <v>0</v>
      </c>
    </row>
    <row r="94" spans="1:3" ht="20.149999999999999" customHeight="1">
      <c r="A94" s="13">
        <v>38</v>
      </c>
      <c r="B94" s="38"/>
      <c r="C94" s="24"/>
    </row>
    <row r="95" spans="1:3" ht="20.149999999999999" customHeight="1">
      <c r="A95" s="13">
        <v>39</v>
      </c>
      <c r="B95" s="14" t="s">
        <v>1144</v>
      </c>
      <c r="C95" s="21">
        <f>data!C336</f>
        <v>0</v>
      </c>
    </row>
    <row r="96" spans="1:3" ht="20.149999999999999" customHeight="1">
      <c r="A96" s="13">
        <v>40</v>
      </c>
      <c r="B96" s="38"/>
      <c r="C96" s="24"/>
    </row>
    <row r="97" spans="1:3" ht="20.149999999999999" customHeight="1">
      <c r="A97" s="13">
        <v>41</v>
      </c>
      <c r="B97" s="14" t="s">
        <v>1145</v>
      </c>
      <c r="C97" s="21">
        <f>data!C337</f>
        <v>0</v>
      </c>
    </row>
    <row r="98" spans="1:3" ht="20.149999999999999" customHeight="1">
      <c r="A98" s="13">
        <v>42</v>
      </c>
      <c r="B98" s="14" t="s">
        <v>1146</v>
      </c>
      <c r="C98" s="24"/>
    </row>
    <row r="99" spans="1:3" ht="20.149999999999999" customHeight="1">
      <c r="A99" s="13">
        <v>43</v>
      </c>
      <c r="B99" s="38"/>
      <c r="C99" s="24"/>
    </row>
    <row r="100" spans="1:3" ht="20.149999999999999" customHeight="1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>
      <c r="A101" s="13">
        <v>45</v>
      </c>
      <c r="B101" s="14" t="s">
        <v>1148</v>
      </c>
      <c r="C101" s="21">
        <f>data!C332+data!C334+data!C335+data!C336+data!C337-data!C338</f>
        <v>135531692.00999999</v>
      </c>
    </row>
    <row r="102" spans="1:3" ht="20.149999999999999" customHeight="1">
      <c r="A102" s="13">
        <v>46</v>
      </c>
      <c r="B102" s="14" t="s">
        <v>1149</v>
      </c>
      <c r="C102" s="21">
        <f>data!D339</f>
        <v>138932275.00999999</v>
      </c>
    </row>
    <row r="103" spans="1:3" ht="20.149999999999999" customHeight="1"/>
    <row r="104" spans="1:3" ht="20.149999999999999" customHeight="1"/>
    <row r="105" spans="1:3" ht="20.149999999999999" customHeight="1">
      <c r="A105" s="4" t="s">
        <v>1150</v>
      </c>
      <c r="B105" s="5"/>
      <c r="C105" s="6"/>
    </row>
    <row r="106" spans="1:3" ht="20.149999999999999" customHeight="1">
      <c r="A106" s="45"/>
      <c r="B106" s="8"/>
      <c r="C106" s="167" t="s">
        <v>1151</v>
      </c>
    </row>
    <row r="107" spans="1:3" ht="20.149999999999999" customHeight="1">
      <c r="A107" s="29" t="str">
        <f>"HOSPITAL: "&amp;data!C84</f>
        <v>HOSPITAL: MultiCare Covington Medical Center</v>
      </c>
      <c r="B107" s="30"/>
      <c r="C107" s="31" t="str">
        <f>" FYE: "&amp;data!C82</f>
        <v xml:space="preserve"> FYE: 12/31/2020</v>
      </c>
    </row>
    <row r="108" spans="1:3" ht="20.149999999999999" customHeight="1">
      <c r="A108" s="32"/>
      <c r="B108" s="46"/>
      <c r="C108" s="47"/>
    </row>
    <row r="109" spans="1:3" ht="20.149999999999999" customHeight="1">
      <c r="A109" s="13">
        <v>1</v>
      </c>
      <c r="B109" s="37" t="s">
        <v>1152</v>
      </c>
      <c r="C109" s="36"/>
    </row>
    <row r="110" spans="1:3" ht="20.149999999999999" customHeight="1">
      <c r="A110" s="13">
        <v>2</v>
      </c>
      <c r="B110" s="14" t="s">
        <v>428</v>
      </c>
      <c r="C110" s="21">
        <f>data!C359</f>
        <v>53453188.989999995</v>
      </c>
    </row>
    <row r="111" spans="1:3" ht="20.149999999999999" customHeight="1">
      <c r="A111" s="13">
        <v>3</v>
      </c>
      <c r="B111" s="14" t="s">
        <v>429</v>
      </c>
      <c r="C111" s="21">
        <f>data!C360</f>
        <v>247474450.44</v>
      </c>
    </row>
    <row r="112" spans="1:3" ht="20.149999999999999" customHeight="1">
      <c r="A112" s="13">
        <v>4</v>
      </c>
      <c r="B112" s="14" t="s">
        <v>1153</v>
      </c>
      <c r="C112" s="21">
        <f>data!D361</f>
        <v>300927639.43000001</v>
      </c>
    </row>
    <row r="113" spans="1:3" ht="20.149999999999999" customHeight="1">
      <c r="A113" s="13">
        <v>5</v>
      </c>
      <c r="B113" s="38"/>
      <c r="C113" s="24"/>
    </row>
    <row r="114" spans="1:3" ht="20.149999999999999" customHeight="1">
      <c r="A114" s="13">
        <v>6</v>
      </c>
      <c r="B114" s="37" t="s">
        <v>1154</v>
      </c>
      <c r="C114" s="36"/>
    </row>
    <row r="115" spans="1:3" ht="20.149999999999999" customHeight="1">
      <c r="A115" s="13">
        <v>7</v>
      </c>
      <c r="B115" s="274" t="s">
        <v>450</v>
      </c>
      <c r="C115" s="48">
        <f>data!C363</f>
        <v>4071029.9799999995</v>
      </c>
    </row>
    <row r="116" spans="1:3" ht="20.149999999999999" customHeight="1">
      <c r="A116" s="13">
        <v>8</v>
      </c>
      <c r="B116" s="14" t="s">
        <v>432</v>
      </c>
      <c r="C116" s="48">
        <f>data!C364</f>
        <v>209349898.61999997</v>
      </c>
    </row>
    <row r="117" spans="1:3" ht="20.149999999999999" customHeight="1">
      <c r="A117" s="13">
        <v>9</v>
      </c>
      <c r="B117" s="14" t="s">
        <v>1155</v>
      </c>
      <c r="C117" s="48">
        <f>data!C365</f>
        <v>9368651.6199999992</v>
      </c>
    </row>
    <row r="118" spans="1:3" ht="20.149999999999999" customHeight="1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>
      <c r="A119" s="13">
        <v>11</v>
      </c>
      <c r="B119" s="14" t="s">
        <v>1099</v>
      </c>
      <c r="C119" s="48">
        <f>data!D367</f>
        <v>222789580.21999997</v>
      </c>
    </row>
    <row r="120" spans="1:3" ht="20.149999999999999" customHeight="1">
      <c r="A120" s="13">
        <v>12</v>
      </c>
      <c r="B120" s="14" t="s">
        <v>1157</v>
      </c>
      <c r="C120" s="48">
        <f>data!D368</f>
        <v>78138059.210000038</v>
      </c>
    </row>
    <row r="121" spans="1:3" ht="20.149999999999999" customHeight="1">
      <c r="A121" s="13">
        <v>13</v>
      </c>
      <c r="B121" s="38"/>
      <c r="C121" s="24"/>
    </row>
    <row r="122" spans="1:3" ht="20.149999999999999" customHeight="1">
      <c r="A122" s="13">
        <v>14</v>
      </c>
      <c r="B122" s="37" t="s">
        <v>436</v>
      </c>
      <c r="C122" s="36"/>
    </row>
    <row r="123" spans="1:3" ht="20.149999999999999" customHeight="1">
      <c r="A123" s="13">
        <v>15</v>
      </c>
      <c r="B123" s="14" t="s">
        <v>437</v>
      </c>
      <c r="C123" s="48">
        <f>data!C370</f>
        <v>2506547.6400000006</v>
      </c>
    </row>
    <row r="124" spans="1:3" ht="20.149999999999999" customHeight="1">
      <c r="A124" s="13">
        <v>16</v>
      </c>
      <c r="B124" s="14" t="s">
        <v>438</v>
      </c>
      <c r="C124" s="48">
        <f>data!C371</f>
        <v>0</v>
      </c>
    </row>
    <row r="125" spans="1:3" ht="20.149999999999999" customHeight="1">
      <c r="A125" s="13">
        <v>17</v>
      </c>
      <c r="B125" s="14" t="s">
        <v>1158</v>
      </c>
      <c r="C125" s="48">
        <f>data!D372</f>
        <v>2506547.6400000006</v>
      </c>
    </row>
    <row r="126" spans="1:3" ht="20.149999999999999" customHeight="1">
      <c r="A126" s="13">
        <v>18</v>
      </c>
      <c r="B126" s="14" t="s">
        <v>1159</v>
      </c>
      <c r="C126" s="48">
        <f>data!D373</f>
        <v>80644606.850000039</v>
      </c>
    </row>
    <row r="127" spans="1:3" ht="20.149999999999999" customHeight="1">
      <c r="A127" s="13">
        <v>19</v>
      </c>
      <c r="B127" s="38"/>
      <c r="C127" s="24"/>
    </row>
    <row r="128" spans="1:3" ht="20.149999999999999" customHeight="1">
      <c r="A128" s="13">
        <v>20</v>
      </c>
      <c r="B128" s="37" t="s">
        <v>1160</v>
      </c>
      <c r="C128" s="36"/>
    </row>
    <row r="129" spans="1:3" ht="20.149999999999999" customHeight="1">
      <c r="A129" s="13">
        <v>21</v>
      </c>
      <c r="B129" s="14" t="s">
        <v>442</v>
      </c>
      <c r="C129" s="48">
        <f>data!C378</f>
        <v>35086166.220000006</v>
      </c>
    </row>
    <row r="130" spans="1:3" ht="20.149999999999999" customHeight="1">
      <c r="A130" s="13">
        <v>22</v>
      </c>
      <c r="B130" s="14" t="s">
        <v>3</v>
      </c>
      <c r="C130" s="48">
        <f>data!C379</f>
        <v>7871370.5800000001</v>
      </c>
    </row>
    <row r="131" spans="1:3" ht="20.149999999999999" customHeight="1">
      <c r="A131" s="13">
        <v>23</v>
      </c>
      <c r="B131" s="14" t="s">
        <v>236</v>
      </c>
      <c r="C131" s="48">
        <f>data!C380</f>
        <v>2367869.0700000003</v>
      </c>
    </row>
    <row r="132" spans="1:3" ht="20.149999999999999" customHeight="1">
      <c r="A132" s="13">
        <v>24</v>
      </c>
      <c r="B132" s="14" t="s">
        <v>237</v>
      </c>
      <c r="C132" s="48">
        <f>data!C381</f>
        <v>5305707.3099999996</v>
      </c>
    </row>
    <row r="133" spans="1:3" ht="20.149999999999999" customHeight="1">
      <c r="A133" s="13">
        <v>25</v>
      </c>
      <c r="B133" s="14" t="s">
        <v>1161</v>
      </c>
      <c r="C133" s="48">
        <f>data!C382</f>
        <v>651844.26000000013</v>
      </c>
    </row>
    <row r="134" spans="1:3" ht="20.149999999999999" customHeight="1">
      <c r="A134" s="13">
        <v>26</v>
      </c>
      <c r="B134" s="14" t="s">
        <v>1162</v>
      </c>
      <c r="C134" s="48">
        <f>data!C383</f>
        <v>13425889.710000001</v>
      </c>
    </row>
    <row r="135" spans="1:3" ht="20.149999999999999" customHeight="1">
      <c r="A135" s="13">
        <v>27</v>
      </c>
      <c r="B135" s="14" t="s">
        <v>6</v>
      </c>
      <c r="C135" s="48">
        <f>data!C384</f>
        <v>6458525.8799999999</v>
      </c>
    </row>
    <row r="136" spans="1:3" ht="20.149999999999999" customHeight="1">
      <c r="A136" s="13">
        <v>28</v>
      </c>
      <c r="B136" s="14" t="s">
        <v>1163</v>
      </c>
      <c r="C136" s="48">
        <f>data!C385</f>
        <v>252851.80000000005</v>
      </c>
    </row>
    <row r="137" spans="1:3" ht="20.149999999999999" customHeight="1">
      <c r="A137" s="13">
        <v>29</v>
      </c>
      <c r="B137" s="14" t="s">
        <v>447</v>
      </c>
      <c r="C137" s="48">
        <f>data!C386</f>
        <v>872695.55</v>
      </c>
    </row>
    <row r="138" spans="1:3" ht="20.149999999999999" customHeight="1">
      <c r="A138" s="13">
        <v>30</v>
      </c>
      <c r="B138" s="14" t="s">
        <v>1164</v>
      </c>
      <c r="C138" s="48">
        <f>data!C387</f>
        <v>994319.39</v>
      </c>
    </row>
    <row r="139" spans="1:3" ht="20.149999999999999" customHeight="1">
      <c r="A139" s="13">
        <v>31</v>
      </c>
      <c r="B139" s="14" t="s">
        <v>449</v>
      </c>
      <c r="C139" s="48">
        <f>data!C388</f>
        <v>3446095.4699999993</v>
      </c>
    </row>
    <row r="140" spans="1:3" ht="20.149999999999999" customHeight="1">
      <c r="A140" s="13">
        <v>32</v>
      </c>
      <c r="B140" s="14" t="s">
        <v>241</v>
      </c>
      <c r="C140" s="48">
        <f>data!C389</f>
        <v>1368444.87</v>
      </c>
    </row>
    <row r="141" spans="1:3" ht="20.149999999999999" customHeight="1">
      <c r="A141" s="13">
        <v>34</v>
      </c>
      <c r="B141" s="14" t="s">
        <v>1165</v>
      </c>
      <c r="C141" s="48">
        <f>data!D390</f>
        <v>78101780.109999999</v>
      </c>
    </row>
    <row r="142" spans="1:3" ht="20.149999999999999" customHeight="1">
      <c r="A142" s="13">
        <v>35</v>
      </c>
      <c r="B142" s="14" t="s">
        <v>1166</v>
      </c>
      <c r="C142" s="48">
        <f>data!D391</f>
        <v>2542826.7400000393</v>
      </c>
    </row>
    <row r="143" spans="1:3" ht="20.149999999999999" customHeight="1">
      <c r="A143" s="13">
        <v>36</v>
      </c>
      <c r="B143" s="38"/>
      <c r="C143" s="24"/>
    </row>
    <row r="144" spans="1:3" ht="20.149999999999999" customHeight="1">
      <c r="A144" s="13">
        <v>37</v>
      </c>
      <c r="B144" s="14" t="s">
        <v>1167</v>
      </c>
      <c r="C144" s="48">
        <f>data!C392</f>
        <v>0</v>
      </c>
    </row>
    <row r="145" spans="1:3" ht="20.149999999999999" customHeight="1">
      <c r="A145" s="13">
        <v>38</v>
      </c>
      <c r="B145" s="38"/>
      <c r="C145" s="24"/>
    </row>
    <row r="146" spans="1:3" ht="20.149999999999999" customHeight="1">
      <c r="A146" s="13">
        <v>39</v>
      </c>
      <c r="B146" s="14" t="s">
        <v>1168</v>
      </c>
      <c r="C146" s="21">
        <f>data!D393</f>
        <v>2542826.7400000393</v>
      </c>
    </row>
    <row r="147" spans="1:3" ht="20.149999999999999" customHeight="1">
      <c r="A147" s="13">
        <v>40</v>
      </c>
      <c r="B147" s="38"/>
      <c r="C147" s="24"/>
    </row>
    <row r="148" spans="1:3" ht="20.149999999999999" customHeight="1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>
      <c r="A150" s="13">
        <v>43</v>
      </c>
      <c r="B150" s="38"/>
      <c r="C150" s="24"/>
    </row>
    <row r="151" spans="1:3" ht="20.149999999999999" customHeight="1">
      <c r="A151" s="13">
        <v>44</v>
      </c>
      <c r="B151" s="14" t="s">
        <v>1171</v>
      </c>
      <c r="C151" s="48">
        <f>data!D396</f>
        <v>2542826.7400000393</v>
      </c>
    </row>
    <row r="152" spans="1:3" ht="20.149999999999999" customHeight="1">
      <c r="A152" s="40">
        <v>45</v>
      </c>
      <c r="B152" s="49" t="s">
        <v>1172</v>
      </c>
      <c r="C152" s="24"/>
    </row>
    <row r="153" spans="1:3" ht="20.149999999999999" customHeight="1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>
      <c r="A4" s="79" t="str">
        <f>"HOSPITAL NAME: "&amp;data!C84</f>
        <v>HOSPITAL NAME: MultiCare Covington Medical Center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>
      <c r="A9" s="23">
        <v>4</v>
      </c>
      <c r="B9" s="14" t="s">
        <v>233</v>
      </c>
      <c r="C9" s="14">
        <f>data!C59</f>
        <v>0</v>
      </c>
      <c r="D9" s="14">
        <f>data!D59</f>
        <v>4163</v>
      </c>
      <c r="E9" s="14">
        <f>data!E59</f>
        <v>984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>
      <c r="A10" s="23">
        <v>5</v>
      </c>
      <c r="B10" s="14" t="s">
        <v>234</v>
      </c>
      <c r="C10" s="26">
        <f>data!C60</f>
        <v>0</v>
      </c>
      <c r="D10" s="26">
        <f>data!D60</f>
        <v>37.290529446946501</v>
      </c>
      <c r="E10" s="26">
        <f>data!E60</f>
        <v>6.6234958895036309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>
      <c r="A11" s="23">
        <v>6</v>
      </c>
      <c r="B11" s="14" t="s">
        <v>235</v>
      </c>
      <c r="C11" s="14">
        <f>data!C61</f>
        <v>0</v>
      </c>
      <c r="D11" s="14">
        <f>data!D61</f>
        <v>3454595.41</v>
      </c>
      <c r="E11" s="14">
        <f>data!E61</f>
        <v>612838.68000000005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>
      <c r="A12" s="23">
        <v>7</v>
      </c>
      <c r="B12" s="14" t="s">
        <v>3</v>
      </c>
      <c r="C12" s="14">
        <f>data!C62</f>
        <v>0</v>
      </c>
      <c r="D12" s="14">
        <f>data!D62</f>
        <v>682626</v>
      </c>
      <c r="E12" s="14">
        <f>data!E62</f>
        <v>109646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>
      <c r="A13" s="23">
        <v>8</v>
      </c>
      <c r="B13" s="14" t="s">
        <v>236</v>
      </c>
      <c r="C13" s="14">
        <f>data!C63</f>
        <v>0</v>
      </c>
      <c r="D13" s="14">
        <f>data!D63</f>
        <v>37445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>
      <c r="A14" s="23">
        <v>9</v>
      </c>
      <c r="B14" s="14" t="s">
        <v>237</v>
      </c>
      <c r="C14" s="14">
        <f>data!C64</f>
        <v>0</v>
      </c>
      <c r="D14" s="14">
        <f>data!D64</f>
        <v>326899.19000000006</v>
      </c>
      <c r="E14" s="14">
        <f>data!E64</f>
        <v>209274.33000000002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>
      <c r="A15" s="23">
        <v>10</v>
      </c>
      <c r="B15" s="14" t="s">
        <v>444</v>
      </c>
      <c r="C15" s="14">
        <f>data!C65</f>
        <v>0</v>
      </c>
      <c r="D15" s="14">
        <f>data!D65</f>
        <v>150172.25000000003</v>
      </c>
      <c r="E15" s="14">
        <f>data!E65</f>
        <v>228.82999999999996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>
      <c r="A16" s="23">
        <v>11</v>
      </c>
      <c r="B16" s="14" t="s">
        <v>445</v>
      </c>
      <c r="C16" s="14">
        <f>data!C66</f>
        <v>0</v>
      </c>
      <c r="D16" s="14">
        <f>data!D66</f>
        <v>69994.759999999995</v>
      </c>
      <c r="E16" s="14">
        <f>data!E66</f>
        <v>2479.11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>
      <c r="A17" s="23">
        <v>12</v>
      </c>
      <c r="B17" s="14" t="s">
        <v>6</v>
      </c>
      <c r="C17" s="14">
        <f>data!C67</f>
        <v>0</v>
      </c>
      <c r="D17" s="14">
        <f>data!D67</f>
        <v>1224468</v>
      </c>
      <c r="E17" s="14">
        <f>data!E67</f>
        <v>82021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>
      <c r="A18" s="23">
        <v>13</v>
      </c>
      <c r="B18" s="14" t="s">
        <v>474</v>
      </c>
      <c r="C18" s="14">
        <f>data!C68</f>
        <v>0</v>
      </c>
      <c r="D18" s="14">
        <f>data!D68</f>
        <v>65109.46</v>
      </c>
      <c r="E18" s="14">
        <f>data!E68</f>
        <v>35073.240000000005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>
      <c r="A19" s="23">
        <v>14</v>
      </c>
      <c r="B19" s="14" t="s">
        <v>241</v>
      </c>
      <c r="C19" s="14">
        <f>data!C69</f>
        <v>0</v>
      </c>
      <c r="D19" s="14">
        <f>data!D69</f>
        <v>12902.78999999995</v>
      </c>
      <c r="E19" s="14">
        <f>data!E69</f>
        <v>20000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>
      <c r="A20" s="23">
        <v>15</v>
      </c>
      <c r="B20" s="14" t="s">
        <v>242</v>
      </c>
      <c r="C20" s="14">
        <f>-data!C70</f>
        <v>0</v>
      </c>
      <c r="D20" s="14">
        <f>-data!D70</f>
        <v>-6485.67</v>
      </c>
      <c r="E20" s="14">
        <f>-data!E70</f>
        <v>-50168.1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>
      <c r="A21" s="23">
        <v>16</v>
      </c>
      <c r="B21" s="48" t="s">
        <v>1180</v>
      </c>
      <c r="C21" s="14">
        <f>data!C71</f>
        <v>0</v>
      </c>
      <c r="D21" s="14">
        <f>data!D71</f>
        <v>6017727.1900000004</v>
      </c>
      <c r="E21" s="14">
        <f>data!E71</f>
        <v>1021393.09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>
      <c r="A23" s="23">
        <v>18</v>
      </c>
      <c r="B23" s="14" t="s">
        <v>1181</v>
      </c>
      <c r="C23" s="48">
        <f>+data!M668</f>
        <v>220670</v>
      </c>
      <c r="D23" s="48">
        <f>+data!M669</f>
        <v>7615494</v>
      </c>
      <c r="E23" s="48">
        <f>+data!M670</f>
        <v>607372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>
      <c r="A24" s="23">
        <v>19</v>
      </c>
      <c r="B24" s="48" t="s">
        <v>1182</v>
      </c>
      <c r="C24" s="14">
        <f>data!C73</f>
        <v>0</v>
      </c>
      <c r="D24" s="14">
        <f>data!D73</f>
        <v>12360844</v>
      </c>
      <c r="E24" s="14">
        <f>data!E73</f>
        <v>1917539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>
      <c r="A25" s="23">
        <v>20</v>
      </c>
      <c r="B25" s="48" t="s">
        <v>1183</v>
      </c>
      <c r="C25" s="14">
        <f>data!C74</f>
        <v>0</v>
      </c>
      <c r="D25" s="14">
        <f>data!D74</f>
        <v>2088358.0000000002</v>
      </c>
      <c r="E25" s="14">
        <f>data!E74</f>
        <v>233934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>
      <c r="A26" s="23">
        <v>21</v>
      </c>
      <c r="B26" s="48" t="s">
        <v>1184</v>
      </c>
      <c r="C26" s="14">
        <f>data!C75</f>
        <v>0</v>
      </c>
      <c r="D26" s="14">
        <f>data!D75</f>
        <v>14449202</v>
      </c>
      <c r="E26" s="14">
        <f>data!E75</f>
        <v>2151473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>
      <c r="A28" s="23">
        <v>22</v>
      </c>
      <c r="B28" s="14" t="s">
        <v>1186</v>
      </c>
      <c r="C28" s="14">
        <f>data!C76</f>
        <v>0</v>
      </c>
      <c r="D28" s="14">
        <f>data!D76</f>
        <v>31465.759999999998</v>
      </c>
      <c r="E28" s="14">
        <f>data!E76</f>
        <v>0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>
      <c r="A29" s="23">
        <v>23</v>
      </c>
      <c r="B29" s="14" t="s">
        <v>1187</v>
      </c>
      <c r="C29" s="14">
        <f>data!C77</f>
        <v>3660</v>
      </c>
      <c r="D29" s="14">
        <f>data!D77</f>
        <v>15744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>
      <c r="A30" s="23">
        <v>24</v>
      </c>
      <c r="B30" s="14" t="s">
        <v>1188</v>
      </c>
      <c r="C30" s="14">
        <f>data!C78</f>
        <v>0</v>
      </c>
      <c r="D30" s="14">
        <f>data!D78</f>
        <v>2126</v>
      </c>
      <c r="E30" s="14">
        <f>data!E78</f>
        <v>51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>
      <c r="A31" s="23">
        <v>25</v>
      </c>
      <c r="B31" s="14" t="s">
        <v>1189</v>
      </c>
      <c r="C31" s="14">
        <f>data!C79</f>
        <v>0</v>
      </c>
      <c r="D31" s="14">
        <f>data!D79</f>
        <v>80892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>
      <c r="A32" s="23">
        <v>26</v>
      </c>
      <c r="B32" s="14" t="s">
        <v>252</v>
      </c>
      <c r="C32" s="84">
        <f>data!C80</f>
        <v>0</v>
      </c>
      <c r="D32" s="84">
        <f>data!D80</f>
        <v>19.426241778160787</v>
      </c>
      <c r="E32" s="84">
        <f>data!E80</f>
        <v>3.247760273527704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>
      <c r="A36" s="79" t="str">
        <f>"HOSPITAL NAME: "&amp;data!C84</f>
        <v>HOSPITAL NAME: MultiCare Covington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498</v>
      </c>
      <c r="I41" s="14">
        <f>data!P59</f>
        <v>188455</v>
      </c>
    </row>
    <row r="42" spans="1:9" ht="20.149999999999999" customHeight="1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23.009071914656293</v>
      </c>
      <c r="I42" s="26">
        <f>data!P60</f>
        <v>12.25419040928025</v>
      </c>
    </row>
    <row r="43" spans="1:9" ht="20.149999999999999" customHeight="1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2615152.77</v>
      </c>
      <c r="I43" s="14">
        <f>data!P61</f>
        <v>1192783.9099999999</v>
      </c>
    </row>
    <row r="44" spans="1:9" ht="20.149999999999999" customHeight="1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483923</v>
      </c>
      <c r="I44" s="14">
        <f>data!P62</f>
        <v>269055</v>
      </c>
    </row>
    <row r="45" spans="1:9" ht="20.149999999999999" customHeight="1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168139.98</v>
      </c>
      <c r="I46" s="14">
        <f>data!P64</f>
        <v>1678676.19</v>
      </c>
    </row>
    <row r="47" spans="1:9" ht="20.149999999999999" customHeight="1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79607.990000000005</v>
      </c>
      <c r="I47" s="14">
        <f>data!P65</f>
        <v>28221.360000000001</v>
      </c>
    </row>
    <row r="48" spans="1:9" ht="20.149999999999999" customHeight="1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52171.75</v>
      </c>
      <c r="I48" s="14">
        <f>data!P66</f>
        <v>352653.27</v>
      </c>
    </row>
    <row r="49" spans="1:9" ht="20.149999999999999" customHeight="1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735503</v>
      </c>
      <c r="I49" s="14">
        <f>data!P67</f>
        <v>640304</v>
      </c>
    </row>
    <row r="50" spans="1:9" ht="20.149999999999999" customHeight="1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43.759999999999991</v>
      </c>
      <c r="I50" s="14">
        <f>data!P68</f>
        <v>18725.919999999998</v>
      </c>
    </row>
    <row r="51" spans="1:9" ht="20.149999999999999" customHeight="1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24880.470000000016</v>
      </c>
      <c r="I51" s="14">
        <f>data!P69</f>
        <v>1121.9599999999919</v>
      </c>
    </row>
    <row r="52" spans="1:9" ht="20.149999999999999" customHeight="1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-1065</v>
      </c>
      <c r="I52" s="14">
        <f>-data!P70</f>
        <v>0</v>
      </c>
    </row>
    <row r="53" spans="1:9" ht="20.149999999999999" customHeight="1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4158357.72</v>
      </c>
      <c r="I53" s="14">
        <f>data!P71</f>
        <v>4181541.6099999994</v>
      </c>
    </row>
    <row r="54" spans="1:9" ht="20.149999999999999" customHeight="1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4257083</v>
      </c>
      <c r="I55" s="48" t="e">
        <f>+data!M681</f>
        <v>#REF!</v>
      </c>
    </row>
    <row r="56" spans="1:9" ht="20.149999999999999" customHeight="1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4204451</v>
      </c>
      <c r="I56" s="14">
        <f>data!P73</f>
        <v>7099995</v>
      </c>
    </row>
    <row r="57" spans="1:9" ht="20.149999999999999" customHeight="1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475920</v>
      </c>
      <c r="I57" s="14">
        <f>data!P74</f>
        <v>34674459</v>
      </c>
    </row>
    <row r="58" spans="1:9" ht="20.149999999999999" customHeight="1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4680371</v>
      </c>
      <c r="I58" s="14">
        <f>data!P75</f>
        <v>41774454</v>
      </c>
    </row>
    <row r="59" spans="1:9" ht="20.149999999999999" customHeight="1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16256</v>
      </c>
      <c r="I60" s="14">
        <f>data!P76</f>
        <v>5652.68</v>
      </c>
    </row>
    <row r="61" spans="1:9" ht="20.149999999999999" customHeight="1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2628</v>
      </c>
      <c r="I61" s="14">
        <f>data!P77</f>
        <v>0</v>
      </c>
    </row>
    <row r="62" spans="1:9" ht="20.149999999999999" customHeight="1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2396</v>
      </c>
      <c r="I62" s="14">
        <f>data!P78</f>
        <v>2197</v>
      </c>
    </row>
    <row r="63" spans="1:9" ht="20.149999999999999" customHeight="1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26301</v>
      </c>
      <c r="I63" s="14" t="e">
        <f>data!#REF!</f>
        <v>#REF!</v>
      </c>
    </row>
    <row r="64" spans="1:9" ht="20.149999999999999" customHeight="1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14.127543833681159</v>
      </c>
      <c r="I64" s="26">
        <f>data!P80</f>
        <v>3.3542945200884522</v>
      </c>
    </row>
    <row r="65" spans="1:9" ht="20.149999999999999" customHeight="1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>
      <c r="A68" s="79" t="str">
        <f>"HOSPITAL NAME: "&amp;data!C84</f>
        <v>HOSPITAL NAME: MultiCare Covington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>
      <c r="A73" s="23">
        <v>4</v>
      </c>
      <c r="B73" s="14" t="s">
        <v>233</v>
      </c>
      <c r="C73" s="14">
        <f>data!Q59</f>
        <v>0</v>
      </c>
      <c r="D73" s="48">
        <f>data!R59</f>
        <v>103125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>
      <c r="A74" s="23">
        <v>5</v>
      </c>
      <c r="B74" s="14" t="s">
        <v>234</v>
      </c>
      <c r="C74" s="26">
        <f>data!Q60</f>
        <v>0</v>
      </c>
      <c r="D74" s="26">
        <f>data!R60</f>
        <v>4.0761910953320291</v>
      </c>
      <c r="E74" s="26">
        <f>data!S60</f>
        <v>5.5267828759552362</v>
      </c>
      <c r="F74" s="26">
        <f>data!T60</f>
        <v>0</v>
      </c>
      <c r="G74" s="26">
        <f>data!U60</f>
        <v>18.162751367374966</v>
      </c>
      <c r="H74" s="26">
        <f>data!V60</f>
        <v>0</v>
      </c>
      <c r="I74" s="26">
        <f>data!W60</f>
        <v>2.5588691777316619</v>
      </c>
    </row>
    <row r="75" spans="1:9" ht="20.149999999999999" customHeight="1">
      <c r="A75" s="23">
        <v>6</v>
      </c>
      <c r="B75" s="14" t="s">
        <v>235</v>
      </c>
      <c r="C75" s="14">
        <f>data!Q61</f>
        <v>0</v>
      </c>
      <c r="D75" s="14">
        <f>data!R61</f>
        <v>558039.28999999992</v>
      </c>
      <c r="E75" s="14">
        <f>data!S61</f>
        <v>373001.06999999995</v>
      </c>
      <c r="F75" s="14">
        <f>data!T61</f>
        <v>0</v>
      </c>
      <c r="G75" s="14">
        <f>data!U61</f>
        <v>1303465.4000000001</v>
      </c>
      <c r="H75" s="14">
        <f>data!V61</f>
        <v>0</v>
      </c>
      <c r="I75" s="14">
        <f>data!W61</f>
        <v>298451.58999999997</v>
      </c>
    </row>
    <row r="76" spans="1:9" ht="20.149999999999999" customHeight="1">
      <c r="A76" s="23">
        <v>7</v>
      </c>
      <c r="B76" s="14" t="s">
        <v>3</v>
      </c>
      <c r="C76" s="14">
        <f>data!Q62</f>
        <v>0</v>
      </c>
      <c r="D76" s="14">
        <f>data!R62</f>
        <v>99484</v>
      </c>
      <c r="E76" s="14">
        <f>data!S62</f>
        <v>100704</v>
      </c>
      <c r="F76" s="14">
        <f>data!T62</f>
        <v>0</v>
      </c>
      <c r="G76" s="14">
        <f>data!U62</f>
        <v>389245</v>
      </c>
      <c r="H76" s="14">
        <f>data!V62</f>
        <v>0</v>
      </c>
      <c r="I76" s="14">
        <f>data!W62</f>
        <v>63454</v>
      </c>
    </row>
    <row r="77" spans="1:9" ht="20.149999999999999" customHeight="1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49999999999999" customHeight="1">
      <c r="A78" s="23">
        <v>9</v>
      </c>
      <c r="B78" s="14" t="s">
        <v>237</v>
      </c>
      <c r="C78" s="14">
        <f>data!Q64</f>
        <v>0</v>
      </c>
      <c r="D78" s="14">
        <f>data!R64</f>
        <v>83230.559999999998</v>
      </c>
      <c r="E78" s="14">
        <f>data!S64</f>
        <v>149500.66</v>
      </c>
      <c r="F78" s="14">
        <f>data!T64</f>
        <v>0</v>
      </c>
      <c r="G78" s="14">
        <f>data!U64</f>
        <v>649753.29</v>
      </c>
      <c r="H78" s="14">
        <f>data!V64</f>
        <v>0</v>
      </c>
      <c r="I78" s="14">
        <f>data!W64</f>
        <v>58193.31</v>
      </c>
    </row>
    <row r="79" spans="1:9" ht="20.149999999999999" customHeight="1">
      <c r="A79" s="23">
        <v>10</v>
      </c>
      <c r="B79" s="14" t="s">
        <v>444</v>
      </c>
      <c r="C79" s="14">
        <f>data!Q65</f>
        <v>0</v>
      </c>
      <c r="D79" s="14">
        <f>data!R65</f>
        <v>27183.9</v>
      </c>
      <c r="E79" s="14">
        <f>data!S65</f>
        <v>12077.179999999998</v>
      </c>
      <c r="F79" s="14">
        <f>data!T65</f>
        <v>0</v>
      </c>
      <c r="G79" s="14">
        <f>data!U65</f>
        <v>16680.900000000001</v>
      </c>
      <c r="H79" s="14">
        <f>data!V65</f>
        <v>0</v>
      </c>
      <c r="I79" s="14">
        <f>data!W65</f>
        <v>3474.38</v>
      </c>
    </row>
    <row r="80" spans="1:9" ht="20.149999999999999" customHeight="1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19271.669999999998</v>
      </c>
      <c r="F80" s="14">
        <f>data!T66</f>
        <v>0</v>
      </c>
      <c r="G80" s="14">
        <f>data!U66</f>
        <v>340347.07</v>
      </c>
      <c r="H80" s="14">
        <f>data!V66</f>
        <v>0</v>
      </c>
      <c r="I80" s="14">
        <f>data!W66</f>
        <v>6835.95</v>
      </c>
    </row>
    <row r="81" spans="1:9" ht="20.149999999999999" customHeight="1">
      <c r="A81" s="23">
        <v>12</v>
      </c>
      <c r="B81" s="14" t="s">
        <v>6</v>
      </c>
      <c r="C81" s="14">
        <f>data!Q67</f>
        <v>0</v>
      </c>
      <c r="D81" s="14">
        <f>data!R67</f>
        <v>112728</v>
      </c>
      <c r="E81" s="14">
        <f>data!S67</f>
        <v>163651</v>
      </c>
      <c r="F81" s="14">
        <f>data!T67</f>
        <v>0</v>
      </c>
      <c r="G81" s="14">
        <f>data!U67</f>
        <v>90129</v>
      </c>
      <c r="H81" s="14">
        <f>data!V67</f>
        <v>0</v>
      </c>
      <c r="I81" s="14">
        <f>data!W67</f>
        <v>10558</v>
      </c>
    </row>
    <row r="82" spans="1:9" ht="20.149999999999999" customHeight="1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49999999999999" customHeight="1">
      <c r="A83" s="23">
        <v>14</v>
      </c>
      <c r="B83" s="14" t="s">
        <v>241</v>
      </c>
      <c r="C83" s="14">
        <f>data!Q69</f>
        <v>0</v>
      </c>
      <c r="D83" s="14">
        <f>data!R69</f>
        <v>4142.3500000000022</v>
      </c>
      <c r="E83" s="14">
        <f>data!S69</f>
        <v>3205.9699999999993</v>
      </c>
      <c r="F83" s="14">
        <f>data!T69</f>
        <v>0</v>
      </c>
      <c r="G83" s="14">
        <f>data!U69</f>
        <v>20070.740000000013</v>
      </c>
      <c r="H83" s="14">
        <f>data!V69</f>
        <v>0</v>
      </c>
      <c r="I83" s="14">
        <f>data!W69</f>
        <v>119.6899999999996</v>
      </c>
    </row>
    <row r="84" spans="1:9" ht="20.149999999999999" customHeight="1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-2144.67</v>
      </c>
      <c r="H84" s="14">
        <f>-data!V70</f>
        <v>-9185.09</v>
      </c>
      <c r="I84" s="14">
        <f>-data!W70</f>
        <v>0</v>
      </c>
    </row>
    <row r="85" spans="1:9" ht="20.149999999999999" customHeight="1">
      <c r="A85" s="23">
        <v>16</v>
      </c>
      <c r="B85" s="48" t="s">
        <v>1180</v>
      </c>
      <c r="C85" s="14">
        <f>data!Q71</f>
        <v>0</v>
      </c>
      <c r="D85" s="14">
        <f>data!R71</f>
        <v>884808.09999999986</v>
      </c>
      <c r="E85" s="14">
        <f>data!S71</f>
        <v>821411.55</v>
      </c>
      <c r="F85" s="14">
        <f>data!T71</f>
        <v>0</v>
      </c>
      <c r="G85" s="14">
        <f>data!U71</f>
        <v>2807546.7300000004</v>
      </c>
      <c r="H85" s="14">
        <f>data!V71</f>
        <v>-9185.09</v>
      </c>
      <c r="I85" s="14">
        <f>data!W71</f>
        <v>441086.92</v>
      </c>
    </row>
    <row r="86" spans="1:9" ht="20.149999999999999" customHeight="1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>
      <c r="A87" s="23">
        <v>18</v>
      </c>
      <c r="B87" s="14" t="s">
        <v>1181</v>
      </c>
      <c r="C87" s="48">
        <f>+data!M682</f>
        <v>0</v>
      </c>
      <c r="D87" s="48">
        <f>+data!M683</f>
        <v>1065005</v>
      </c>
      <c r="E87" s="48">
        <f>+data!M684</f>
        <v>672745</v>
      </c>
      <c r="F87" s="48">
        <f>+data!M685</f>
        <v>0</v>
      </c>
      <c r="G87" s="48">
        <f>+data!M686</f>
        <v>2218907</v>
      </c>
      <c r="H87" s="48">
        <f>+data!M687</f>
        <v>23523</v>
      </c>
      <c r="I87" s="48">
        <f>+data!M688</f>
        <v>431823</v>
      </c>
    </row>
    <row r="88" spans="1:9" ht="20.149999999999999" customHeight="1">
      <c r="A88" s="23">
        <v>19</v>
      </c>
      <c r="B88" s="48" t="s">
        <v>1182</v>
      </c>
      <c r="C88" s="14">
        <f>data!Q73</f>
        <v>0</v>
      </c>
      <c r="D88" s="14">
        <f>data!R73</f>
        <v>920477</v>
      </c>
      <c r="E88" s="14">
        <f>data!S73</f>
        <v>0</v>
      </c>
      <c r="F88" s="14">
        <f>data!T73</f>
        <v>0</v>
      </c>
      <c r="G88" s="14">
        <f>data!U73</f>
        <v>4704297</v>
      </c>
      <c r="H88" s="14">
        <f>data!V73</f>
        <v>271788</v>
      </c>
      <c r="I88" s="14">
        <f>data!W73</f>
        <v>971155.88</v>
      </c>
    </row>
    <row r="89" spans="1:9" ht="20.149999999999999" customHeight="1">
      <c r="A89" s="23">
        <v>20</v>
      </c>
      <c r="B89" s="48" t="s">
        <v>1183</v>
      </c>
      <c r="C89" s="14">
        <f>data!Q74</f>
        <v>0</v>
      </c>
      <c r="D89" s="14">
        <f>data!R74</f>
        <v>5019593</v>
      </c>
      <c r="E89" s="14">
        <f>data!S74</f>
        <v>0</v>
      </c>
      <c r="F89" s="14">
        <f>data!T74</f>
        <v>0</v>
      </c>
      <c r="G89" s="14">
        <f>data!U74</f>
        <v>24579216</v>
      </c>
      <c r="H89" s="14">
        <f>data!V74</f>
        <v>2407872</v>
      </c>
      <c r="I89" s="14">
        <f>data!W74</f>
        <v>10346296.370000001</v>
      </c>
    </row>
    <row r="90" spans="1:9" ht="20.149999999999999" customHeight="1">
      <c r="A90" s="23">
        <v>21</v>
      </c>
      <c r="B90" s="48" t="s">
        <v>1184</v>
      </c>
      <c r="C90" s="14">
        <f>data!Q75</f>
        <v>0</v>
      </c>
      <c r="D90" s="14">
        <f>data!R75</f>
        <v>5940070</v>
      </c>
      <c r="E90" s="14">
        <f>data!S75</f>
        <v>0</v>
      </c>
      <c r="F90" s="14">
        <f>data!T75</f>
        <v>0</v>
      </c>
      <c r="G90" s="14">
        <f>data!U75</f>
        <v>29283513</v>
      </c>
      <c r="H90" s="14">
        <f>data!V75</f>
        <v>2679660</v>
      </c>
      <c r="I90" s="14">
        <f>data!W75</f>
        <v>11317452.250000002</v>
      </c>
    </row>
    <row r="91" spans="1:9" ht="20.149999999999999" customHeight="1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>
      <c r="A92" s="23">
        <v>22</v>
      </c>
      <c r="B92" s="14" t="s">
        <v>1186</v>
      </c>
      <c r="C92" s="14">
        <f>data!Q76</f>
        <v>0</v>
      </c>
      <c r="D92" s="14">
        <f>data!R76</f>
        <v>5581.36</v>
      </c>
      <c r="E92" s="14">
        <f>data!S76</f>
        <v>2468.1999999999998</v>
      </c>
      <c r="F92" s="14">
        <f>data!T76</f>
        <v>0</v>
      </c>
      <c r="G92" s="14">
        <f>data!U76</f>
        <v>3319</v>
      </c>
      <c r="H92" s="14">
        <f>data!V76</f>
        <v>0</v>
      </c>
      <c r="I92" s="14">
        <f>data!W76</f>
        <v>693</v>
      </c>
    </row>
    <row r="93" spans="1:9" ht="20.149999999999999" customHeight="1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49999999999999" customHeight="1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data!P79</f>
        <v>39608</v>
      </c>
      <c r="H95" s="14">
        <f>data!V79</f>
        <v>0</v>
      </c>
      <c r="I95" s="14">
        <f>data!W79</f>
        <v>6531</v>
      </c>
    </row>
    <row r="96" spans="1:9" ht="20.149999999999999" customHeight="1">
      <c r="A96" s="23">
        <v>26</v>
      </c>
      <c r="B96" s="14" t="s">
        <v>252</v>
      </c>
      <c r="C96" s="84">
        <f>data!Q80</f>
        <v>0</v>
      </c>
      <c r="D96" s="84">
        <f>data!R80</f>
        <v>3.4438705474734426</v>
      </c>
      <c r="E96" s="84">
        <f>data!S80</f>
        <v>0</v>
      </c>
      <c r="F96" s="84">
        <f>data!T80</f>
        <v>0</v>
      </c>
      <c r="G96" s="84">
        <f>data!U80</f>
        <v>1.4743150682911897E-2</v>
      </c>
      <c r="H96" s="84">
        <f>data!V80</f>
        <v>0</v>
      </c>
      <c r="I96" s="84">
        <f>data!W80</f>
        <v>0</v>
      </c>
    </row>
    <row r="97" spans="1:9" ht="20.149999999999999" customHeight="1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>
      <c r="A100" s="79" t="str">
        <f>"HOSPITAL NAME: "&amp;data!C84</f>
        <v>HOSPITAL NAME: MultiCare Covington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5366.2799999999988</v>
      </c>
      <c r="I105" s="14">
        <f>data!AD59</f>
        <v>0</v>
      </c>
    </row>
    <row r="106" spans="1:9" ht="20.149999999999999" customHeight="1">
      <c r="A106" s="23">
        <v>5</v>
      </c>
      <c r="B106" s="14" t="s">
        <v>234</v>
      </c>
      <c r="C106" s="26">
        <f>data!X60</f>
        <v>6.3056479443416924</v>
      </c>
      <c r="D106" s="26">
        <f>data!Y60</f>
        <v>16.310503422423221</v>
      </c>
      <c r="E106" s="26">
        <f>data!Z60</f>
        <v>0.53838630129611154</v>
      </c>
      <c r="F106" s="26">
        <f>data!AA60</f>
        <v>0</v>
      </c>
      <c r="G106" s="26">
        <f>data!AB60</f>
        <v>8.6531842453899745</v>
      </c>
      <c r="H106" s="26">
        <f>data!AC60</f>
        <v>4.7709267116752159</v>
      </c>
      <c r="I106" s="26">
        <f>data!AD60</f>
        <v>0</v>
      </c>
    </row>
    <row r="107" spans="1:9" ht="20.149999999999999" customHeight="1">
      <c r="A107" s="23">
        <v>6</v>
      </c>
      <c r="B107" s="14" t="s">
        <v>235</v>
      </c>
      <c r="C107" s="14">
        <f>data!X61</f>
        <v>617185.34</v>
      </c>
      <c r="D107" s="14">
        <f>data!Y61</f>
        <v>1724442.2499999998</v>
      </c>
      <c r="E107" s="14">
        <f>data!Z61</f>
        <v>28022.649999999994</v>
      </c>
      <c r="F107" s="14">
        <f>data!AA61</f>
        <v>0</v>
      </c>
      <c r="G107" s="14">
        <f>data!AB61</f>
        <v>1160212.6800000002</v>
      </c>
      <c r="H107" s="14">
        <f>data!AC61</f>
        <v>392903.89</v>
      </c>
      <c r="I107" s="14">
        <f>data!AD61</f>
        <v>0</v>
      </c>
    </row>
    <row r="108" spans="1:9" ht="20.149999999999999" customHeight="1">
      <c r="A108" s="23">
        <v>7</v>
      </c>
      <c r="B108" s="14" t="s">
        <v>3</v>
      </c>
      <c r="C108" s="14">
        <f>data!X62</f>
        <v>141503</v>
      </c>
      <c r="D108" s="14">
        <f>data!Y62</f>
        <v>393526</v>
      </c>
      <c r="E108" s="14">
        <f>data!Z62</f>
        <v>10706</v>
      </c>
      <c r="F108" s="14">
        <f>data!AA62</f>
        <v>0</v>
      </c>
      <c r="G108" s="14">
        <f>data!AB62</f>
        <v>221300</v>
      </c>
      <c r="H108" s="14">
        <f>data!AC62</f>
        <v>106114</v>
      </c>
      <c r="I108" s="14">
        <f>data!AD62</f>
        <v>0</v>
      </c>
    </row>
    <row r="109" spans="1:9" ht="20.149999999999999" customHeight="1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>
      <c r="A110" s="23">
        <v>9</v>
      </c>
      <c r="B110" s="14" t="s">
        <v>237</v>
      </c>
      <c r="C110" s="14">
        <f>data!X64</f>
        <v>144477.38</v>
      </c>
      <c r="D110" s="14">
        <f>data!Y64</f>
        <v>125755.3</v>
      </c>
      <c r="E110" s="14">
        <f>data!Z64</f>
        <v>273.01000000000005</v>
      </c>
      <c r="F110" s="14">
        <f>data!AA64</f>
        <v>0</v>
      </c>
      <c r="G110" s="14">
        <f>data!AB64</f>
        <v>613914.02999999991</v>
      </c>
      <c r="H110" s="14">
        <f>data!AC64</f>
        <v>54248.04</v>
      </c>
      <c r="I110" s="14">
        <f>data!AD64</f>
        <v>0</v>
      </c>
    </row>
    <row r="111" spans="1:9" ht="20.149999999999999" customHeight="1">
      <c r="A111" s="23">
        <v>10</v>
      </c>
      <c r="B111" s="14" t="s">
        <v>444</v>
      </c>
      <c r="C111" s="14">
        <f>data!X65</f>
        <v>4823.9500000000007</v>
      </c>
      <c r="D111" s="14">
        <f>data!Y65</f>
        <v>27562.33</v>
      </c>
      <c r="E111" s="14">
        <f>data!Z65</f>
        <v>0</v>
      </c>
      <c r="F111" s="14">
        <f>data!AA65</f>
        <v>0</v>
      </c>
      <c r="G111" s="14">
        <f>data!AB65</f>
        <v>8135.6699999999992</v>
      </c>
      <c r="H111" s="14">
        <f>data!AC65</f>
        <v>1065.4000000000001</v>
      </c>
      <c r="I111" s="14">
        <f>data!AD65</f>
        <v>0</v>
      </c>
    </row>
    <row r="112" spans="1:9" ht="20.149999999999999" customHeight="1">
      <c r="A112" s="23">
        <v>11</v>
      </c>
      <c r="B112" s="14" t="s">
        <v>445</v>
      </c>
      <c r="C112" s="14">
        <f>data!X66</f>
        <v>12975.83</v>
      </c>
      <c r="D112" s="14">
        <f>data!Y66</f>
        <v>38229.01</v>
      </c>
      <c r="E112" s="14">
        <f>data!Z66</f>
        <v>1065.6500000000001</v>
      </c>
      <c r="F112" s="14">
        <f>data!AA66</f>
        <v>0</v>
      </c>
      <c r="G112" s="14">
        <f>data!AB66</f>
        <v>53689.61</v>
      </c>
      <c r="H112" s="14">
        <f>data!AC66</f>
        <v>3199.26</v>
      </c>
      <c r="I112" s="14">
        <f>data!AD66</f>
        <v>0</v>
      </c>
    </row>
    <row r="113" spans="1:9" ht="20.149999999999999" customHeight="1">
      <c r="A113" s="23">
        <v>12</v>
      </c>
      <c r="B113" s="14" t="s">
        <v>6</v>
      </c>
      <c r="C113" s="14">
        <f>data!X67</f>
        <v>301573</v>
      </c>
      <c r="D113" s="14">
        <f>data!Y67</f>
        <v>211207</v>
      </c>
      <c r="E113" s="14">
        <f>data!Z67</f>
        <v>0</v>
      </c>
      <c r="F113" s="14">
        <f>data!AA67</f>
        <v>0</v>
      </c>
      <c r="G113" s="14">
        <f>data!AB67</f>
        <v>87019</v>
      </c>
      <c r="H113" s="14">
        <f>data!AC67</f>
        <v>26263</v>
      </c>
      <c r="I113" s="14">
        <f>data!AD67</f>
        <v>0</v>
      </c>
    </row>
    <row r="114" spans="1:9" ht="20.149999999999999" customHeight="1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798.21</v>
      </c>
      <c r="I114" s="14">
        <f>data!AD68</f>
        <v>0</v>
      </c>
    </row>
    <row r="115" spans="1:9" ht="20.149999999999999" customHeight="1">
      <c r="A115" s="23">
        <v>14</v>
      </c>
      <c r="B115" s="14" t="s">
        <v>241</v>
      </c>
      <c r="C115" s="14">
        <f>data!X69</f>
        <v>502.41999999999825</v>
      </c>
      <c r="D115" s="14">
        <f>data!Y69</f>
        <v>143.83000000000175</v>
      </c>
      <c r="E115" s="14">
        <f>data!Z69</f>
        <v>0</v>
      </c>
      <c r="F115" s="14">
        <f>data!AA69</f>
        <v>0</v>
      </c>
      <c r="G115" s="14">
        <f>data!AB69</f>
        <v>923.63000000000375</v>
      </c>
      <c r="H115" s="14">
        <f>data!AC69</f>
        <v>1205.5600000000009</v>
      </c>
      <c r="I115" s="14">
        <f>data!AD69</f>
        <v>0</v>
      </c>
    </row>
    <row r="116" spans="1:9" ht="20.149999999999999" customHeight="1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>
      <c r="A117" s="23">
        <v>16</v>
      </c>
      <c r="B117" s="48" t="s">
        <v>1180</v>
      </c>
      <c r="C117" s="14">
        <f>data!X71</f>
        <v>1223040.92</v>
      </c>
      <c r="D117" s="14">
        <f>data!Y71</f>
        <v>2520865.7199999997</v>
      </c>
      <c r="E117" s="14">
        <f>data!Z71</f>
        <v>40067.31</v>
      </c>
      <c r="F117" s="14">
        <f>data!AA71</f>
        <v>0</v>
      </c>
      <c r="G117" s="14">
        <f>data!AB71</f>
        <v>2145194.62</v>
      </c>
      <c r="H117" s="14">
        <f>data!AC71</f>
        <v>585797.3600000001</v>
      </c>
      <c r="I117" s="14">
        <f>data!AD71</f>
        <v>0</v>
      </c>
    </row>
    <row r="118" spans="1:9" ht="20.149999999999999" customHeight="1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>
      <c r="A119" s="23">
        <v>18</v>
      </c>
      <c r="B119" s="14" t="s">
        <v>1181</v>
      </c>
      <c r="C119" s="48">
        <f>+data!M689</f>
        <v>1229577</v>
      </c>
      <c r="D119" s="48">
        <f>+data!M690</f>
        <v>2380083</v>
      </c>
      <c r="E119" s="48">
        <f>+data!M691</f>
        <v>26955</v>
      </c>
      <c r="F119" s="48">
        <f>+data!M692</f>
        <v>0</v>
      </c>
      <c r="G119" s="48">
        <f>+data!M693</f>
        <v>1443070</v>
      </c>
      <c r="H119" s="48">
        <f>+data!M694</f>
        <v>342186</v>
      </c>
      <c r="I119" s="48">
        <f>+data!M695</f>
        <v>0</v>
      </c>
    </row>
    <row r="120" spans="1:9" ht="20.149999999999999" customHeight="1">
      <c r="A120" s="23">
        <v>19</v>
      </c>
      <c r="B120" s="48" t="s">
        <v>1182</v>
      </c>
      <c r="C120" s="14">
        <f>data!X73</f>
        <v>4785833.53</v>
      </c>
      <c r="D120" s="14">
        <f>data!Y73</f>
        <v>891645.05</v>
      </c>
      <c r="E120" s="14">
        <f>data!Z73</f>
        <v>0</v>
      </c>
      <c r="F120" s="14">
        <f>data!AA73</f>
        <v>0</v>
      </c>
      <c r="G120" s="14">
        <f>data!AB73</f>
        <v>4396197.6800000006</v>
      </c>
      <c r="H120" s="14">
        <f>data!AC73</f>
        <v>2075379.9999999998</v>
      </c>
      <c r="I120" s="14">
        <f>data!AD73</f>
        <v>0</v>
      </c>
    </row>
    <row r="121" spans="1:9" ht="20.149999999999999" customHeight="1">
      <c r="A121" s="23">
        <v>20</v>
      </c>
      <c r="B121" s="48" t="s">
        <v>1183</v>
      </c>
      <c r="C121" s="14">
        <f>data!X74</f>
        <v>38837601.019999996</v>
      </c>
      <c r="D121" s="14">
        <f>data!Y74</f>
        <v>20713123.649999999</v>
      </c>
      <c r="E121" s="14">
        <f>data!Z74</f>
        <v>534750</v>
      </c>
      <c r="F121" s="14">
        <f>data!AA74</f>
        <v>0</v>
      </c>
      <c r="G121" s="14">
        <f>data!AB74</f>
        <v>5889743.8199999994</v>
      </c>
      <c r="H121" s="14">
        <f>data!AC74</f>
        <v>418984</v>
      </c>
      <c r="I121" s="14">
        <f>data!AD74</f>
        <v>0</v>
      </c>
    </row>
    <row r="122" spans="1:9" ht="20.149999999999999" customHeight="1">
      <c r="A122" s="23">
        <v>21</v>
      </c>
      <c r="B122" s="48" t="s">
        <v>1184</v>
      </c>
      <c r="C122" s="14">
        <f>data!X75</f>
        <v>43623434.549999997</v>
      </c>
      <c r="D122" s="14">
        <f>data!Y75</f>
        <v>21604768.699999999</v>
      </c>
      <c r="E122" s="14">
        <f>data!Z75</f>
        <v>534750</v>
      </c>
      <c r="F122" s="14">
        <f>data!AA75</f>
        <v>0</v>
      </c>
      <c r="G122" s="14">
        <f>data!AB75</f>
        <v>10285941.5</v>
      </c>
      <c r="H122" s="14">
        <f>data!AC75</f>
        <v>2494364</v>
      </c>
      <c r="I122" s="14">
        <f>data!AD75</f>
        <v>0</v>
      </c>
    </row>
    <row r="123" spans="1:9" ht="20.149999999999999" customHeight="1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>
      <c r="A124" s="23">
        <v>22</v>
      </c>
      <c r="B124" s="14" t="s">
        <v>1186</v>
      </c>
      <c r="C124" s="14">
        <f>data!X76</f>
        <v>958</v>
      </c>
      <c r="D124" s="14">
        <f>data!Y76</f>
        <v>7620</v>
      </c>
      <c r="E124" s="14">
        <f>data!Z76</f>
        <v>0</v>
      </c>
      <c r="F124" s="14">
        <f>data!AA76</f>
        <v>0</v>
      </c>
      <c r="G124" s="14">
        <f>data!AB76</f>
        <v>1514</v>
      </c>
      <c r="H124" s="14">
        <f>data!AC76</f>
        <v>0</v>
      </c>
      <c r="I124" s="14">
        <f>data!AD76</f>
        <v>0</v>
      </c>
    </row>
    <row r="125" spans="1:9" ht="20.149999999999999" customHeight="1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>
      <c r="A126" s="23">
        <v>24</v>
      </c>
      <c r="B126" s="14" t="s">
        <v>1188</v>
      </c>
      <c r="C126" s="14">
        <f>data!X78</f>
        <v>0</v>
      </c>
      <c r="D126" s="14">
        <f>data!Y78</f>
        <v>1147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49999999999999" customHeight="1">
      <c r="A127" s="23">
        <v>25</v>
      </c>
      <c r="B127" s="14" t="s">
        <v>1189</v>
      </c>
      <c r="C127" s="14">
        <f>data!X79</f>
        <v>12281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2268</v>
      </c>
      <c r="H127" s="14">
        <f>data!AC79</f>
        <v>0</v>
      </c>
      <c r="I127" s="14">
        <f>data!AD79</f>
        <v>0</v>
      </c>
    </row>
    <row r="128" spans="1:9" ht="20.149999999999999" customHeight="1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>
      <c r="A132" s="79" t="str">
        <f>"HOSPITAL NAME: "&amp;data!C84</f>
        <v>HOSPITAL NAME: MultiCare Covington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25419</v>
      </c>
      <c r="F137" s="14">
        <f>data!AH59</f>
        <v>0</v>
      </c>
      <c r="G137" s="14">
        <f>data!AI59</f>
        <v>238800</v>
      </c>
      <c r="H137" s="14">
        <f>data!AJ59</f>
        <v>9078</v>
      </c>
      <c r="I137" s="14">
        <f>data!AK59</f>
        <v>0</v>
      </c>
    </row>
    <row r="138" spans="1:9" ht="20.149999999999999" customHeight="1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44.856349993855297</v>
      </c>
      <c r="F138" s="26">
        <f>data!AH60</f>
        <v>0</v>
      </c>
      <c r="G138" s="26">
        <f>data!AI60</f>
        <v>5.7259376704485021</v>
      </c>
      <c r="H138" s="26">
        <f>data!AJ60</f>
        <v>10.823332875229681</v>
      </c>
      <c r="I138" s="26">
        <f>data!AK60</f>
        <v>0</v>
      </c>
    </row>
    <row r="139" spans="1:9" ht="20.149999999999999" customHeight="1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4181517.1500000004</v>
      </c>
      <c r="F139" s="14">
        <f>data!AH61</f>
        <v>0</v>
      </c>
      <c r="G139" s="14">
        <f>data!AI61</f>
        <v>625020.16000000003</v>
      </c>
      <c r="H139" s="14">
        <f>data!AJ61</f>
        <v>1428177.35</v>
      </c>
      <c r="I139" s="14">
        <f>data!AK61</f>
        <v>0</v>
      </c>
    </row>
    <row r="140" spans="1:9" ht="20.149999999999999" customHeight="1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971510</v>
      </c>
      <c r="F140" s="14">
        <f>data!AH62</f>
        <v>0</v>
      </c>
      <c r="G140" s="14">
        <f>data!AI62</f>
        <v>138871</v>
      </c>
      <c r="H140" s="14">
        <f>data!AJ62</f>
        <v>263087</v>
      </c>
      <c r="I140" s="14">
        <f>data!AK62</f>
        <v>0</v>
      </c>
    </row>
    <row r="141" spans="1:9" ht="20.149999999999999" customHeight="1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309465.5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554610.16999999993</v>
      </c>
      <c r="F142" s="14">
        <f>data!AH64</f>
        <v>0</v>
      </c>
      <c r="G142" s="14">
        <f>data!AI64</f>
        <v>26333.31</v>
      </c>
      <c r="H142" s="14">
        <f>data!AJ64</f>
        <v>40179.65</v>
      </c>
      <c r="I142" s="14">
        <f>data!AK64</f>
        <v>0</v>
      </c>
    </row>
    <row r="143" spans="1:9" ht="20.149999999999999" customHeight="1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86131.549999999988</v>
      </c>
      <c r="F143" s="14">
        <f>data!AH65</f>
        <v>0</v>
      </c>
      <c r="G143" s="14">
        <f>data!AI65</f>
        <v>94.82</v>
      </c>
      <c r="H143" s="14">
        <f>data!AJ65</f>
        <v>24150.059999999998</v>
      </c>
      <c r="I143" s="14">
        <f>data!AK65</f>
        <v>0</v>
      </c>
    </row>
    <row r="144" spans="1:9" ht="20.149999999999999" customHeight="1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133989.63</v>
      </c>
      <c r="F144" s="14">
        <f>data!AH66</f>
        <v>0</v>
      </c>
      <c r="G144" s="14">
        <f>data!AI66</f>
        <v>3499.6</v>
      </c>
      <c r="H144" s="14">
        <f>data!AJ66</f>
        <v>8323.15</v>
      </c>
      <c r="I144" s="14">
        <f>data!AK66</f>
        <v>0</v>
      </c>
    </row>
    <row r="145" spans="1:9" ht="20.149999999999999" customHeight="1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701721</v>
      </c>
      <c r="F145" s="14">
        <f>data!AH67</f>
        <v>0</v>
      </c>
      <c r="G145" s="14">
        <f>data!AI67</f>
        <v>46139</v>
      </c>
      <c r="H145" s="14">
        <f>data!AJ67</f>
        <v>115402</v>
      </c>
      <c r="I145" s="14">
        <f>data!AK67</f>
        <v>0</v>
      </c>
    </row>
    <row r="146" spans="1:9" ht="20.149999999999999" customHeight="1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868.88</v>
      </c>
      <c r="F146" s="14">
        <f>data!AH68</f>
        <v>0</v>
      </c>
      <c r="G146" s="14">
        <f>data!AI68</f>
        <v>0</v>
      </c>
      <c r="H146" s="14">
        <f>data!AJ68</f>
        <v>763.34999999999991</v>
      </c>
      <c r="I146" s="14">
        <f>data!AK68</f>
        <v>0</v>
      </c>
    </row>
    <row r="147" spans="1:9" ht="20.149999999999999" customHeight="1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32935.679999999993</v>
      </c>
      <c r="F147" s="14">
        <f>data!AH69</f>
        <v>0</v>
      </c>
      <c r="G147" s="14">
        <f>data!AI69</f>
        <v>1.5347723092418164E-12</v>
      </c>
      <c r="H147" s="14">
        <f>data!AJ69</f>
        <v>82938.290000000008</v>
      </c>
      <c r="I147" s="14">
        <f>data!AK69</f>
        <v>0</v>
      </c>
    </row>
    <row r="148" spans="1:9" ht="20.149999999999999" customHeight="1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-25791.83</v>
      </c>
      <c r="F148" s="14">
        <f>-data!AH70</f>
        <v>0</v>
      </c>
      <c r="G148" s="14">
        <f>-data!AI70</f>
        <v>0</v>
      </c>
      <c r="H148" s="14">
        <f>-data!AJ70</f>
        <v>-4026.24</v>
      </c>
      <c r="I148" s="14">
        <f>-data!AK70</f>
        <v>0</v>
      </c>
    </row>
    <row r="149" spans="1:9" ht="20.149999999999999" customHeight="1">
      <c r="A149" s="23">
        <v>16</v>
      </c>
      <c r="B149" s="48" t="s">
        <v>1180</v>
      </c>
      <c r="C149" s="14">
        <f>data!AE71</f>
        <v>0</v>
      </c>
      <c r="D149" s="14">
        <f>data!AF71</f>
        <v>0</v>
      </c>
      <c r="E149" s="14">
        <f>data!AG71</f>
        <v>6946957.7299999995</v>
      </c>
      <c r="F149" s="14">
        <f>data!AH71</f>
        <v>0</v>
      </c>
      <c r="G149" s="14">
        <f>data!AI71</f>
        <v>839957.89</v>
      </c>
      <c r="H149" s="14">
        <f>data!AJ71</f>
        <v>1958994.61</v>
      </c>
      <c r="I149" s="14">
        <f>data!AK71</f>
        <v>0</v>
      </c>
    </row>
    <row r="150" spans="1:9" ht="20.149999999999999" customHeight="1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>
      <c r="A151" s="23">
        <v>18</v>
      </c>
      <c r="B151" s="14" t="s">
        <v>1181</v>
      </c>
      <c r="C151" s="48">
        <f>+data!M696</f>
        <v>0</v>
      </c>
      <c r="D151" s="48">
        <f>+data!M697</f>
        <v>0</v>
      </c>
      <c r="E151" s="48">
        <f>+data!M698</f>
        <v>6774313</v>
      </c>
      <c r="F151" s="48">
        <f>+data!M699</f>
        <v>0</v>
      </c>
      <c r="G151" s="48">
        <f>+data!M700</f>
        <v>481257</v>
      </c>
      <c r="H151" s="48">
        <f>+data!M701</f>
        <v>2478342</v>
      </c>
      <c r="I151" s="48">
        <f>+data!M702</f>
        <v>0</v>
      </c>
    </row>
    <row r="152" spans="1:9" ht="20.149999999999999" customHeight="1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7069388.25</v>
      </c>
      <c r="F152" s="14">
        <f>data!AH73</f>
        <v>0</v>
      </c>
      <c r="G152" s="14">
        <f>data!AI73</f>
        <v>10498</v>
      </c>
      <c r="H152" s="14">
        <f>data!AJ73</f>
        <v>0</v>
      </c>
      <c r="I152" s="14">
        <f>data!AK73</f>
        <v>0</v>
      </c>
    </row>
    <row r="153" spans="1:9" ht="20.149999999999999" customHeight="1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90035478.329999998</v>
      </c>
      <c r="F153" s="14">
        <f>data!AH74</f>
        <v>0</v>
      </c>
      <c r="G153" s="14">
        <f>data!AI74</f>
        <v>901238.00000000012</v>
      </c>
      <c r="H153" s="14">
        <f>data!AJ74</f>
        <v>2732049.25</v>
      </c>
      <c r="I153" s="14">
        <f>data!AK74</f>
        <v>0</v>
      </c>
    </row>
    <row r="154" spans="1:9" ht="20.149999999999999" customHeight="1">
      <c r="A154" s="23">
        <v>21</v>
      </c>
      <c r="B154" s="48" t="s">
        <v>1184</v>
      </c>
      <c r="C154" s="14">
        <f>data!AE75</f>
        <v>0</v>
      </c>
      <c r="D154" s="14">
        <f>data!AF75</f>
        <v>0</v>
      </c>
      <c r="E154" s="14">
        <f>data!AG75</f>
        <v>97104866.579999998</v>
      </c>
      <c r="F154" s="14">
        <f>data!AH75</f>
        <v>0</v>
      </c>
      <c r="G154" s="14">
        <f>data!AI75</f>
        <v>911736.00000000012</v>
      </c>
      <c r="H154" s="14">
        <f>data!AJ75</f>
        <v>2732049.25</v>
      </c>
      <c r="I154" s="14">
        <f>data!AK75</f>
        <v>0</v>
      </c>
    </row>
    <row r="155" spans="1:9" ht="20.149999999999999" customHeight="1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17600</v>
      </c>
      <c r="F156" s="14">
        <f>data!AH76</f>
        <v>0</v>
      </c>
      <c r="G156" s="14">
        <f>data!AI76</f>
        <v>0</v>
      </c>
      <c r="H156" s="14">
        <f>data!AJ76</f>
        <v>4949</v>
      </c>
      <c r="I156" s="14">
        <f>data!AK76</f>
        <v>0</v>
      </c>
    </row>
    <row r="157" spans="1:9" ht="20.149999999999999" customHeight="1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690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954</v>
      </c>
      <c r="F158" s="14">
        <f>data!AH78</f>
        <v>0</v>
      </c>
      <c r="G158" s="14">
        <f>data!AI78</f>
        <v>0</v>
      </c>
      <c r="H158" s="14">
        <f>data!AJ78</f>
        <v>9644</v>
      </c>
      <c r="I158" s="14">
        <f>data!AK78</f>
        <v>0</v>
      </c>
    </row>
    <row r="159" spans="1:9" ht="20.149999999999999" customHeight="1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92121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24.585510270604725</v>
      </c>
      <c r="F160" s="26">
        <f>data!AH80</f>
        <v>0</v>
      </c>
      <c r="G160" s="26">
        <f>data!AI80</f>
        <v>4.0712287665655857</v>
      </c>
      <c r="H160" s="26">
        <f>data!AJ80</f>
        <v>2.3571061640606703</v>
      </c>
      <c r="I160" s="26">
        <f>data!AK80</f>
        <v>0</v>
      </c>
    </row>
    <row r="161" spans="1:9" ht="20.149999999999999" customHeight="1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>
      <c r="A164" s="79" t="str">
        <f>"HOSPITAL NAME: "&amp;data!C84</f>
        <v>HOSPITAL NAME: MultiCare Covington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>
      <c r="A196" s="79" t="str">
        <f>"HOSPITAL NAME: "&amp;data!C84</f>
        <v>HOSPITAL NAME: MultiCare Covington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22722</v>
      </c>
    </row>
    <row r="202" spans="1:9" ht="20.149999999999999" customHeight="1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7.8159363002991871</v>
      </c>
      <c r="G202" s="26">
        <f>data!AW60</f>
        <v>2.5037417804789395</v>
      </c>
      <c r="H202" s="26">
        <f>data!AX60</f>
        <v>0</v>
      </c>
      <c r="I202" s="26">
        <f>data!AY60</f>
        <v>8.166602738607315</v>
      </c>
    </row>
    <row r="203" spans="1:9" ht="20.149999999999999" customHeight="1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1178543.95</v>
      </c>
      <c r="G203" s="14">
        <f>data!AW61</f>
        <v>189193.21000000002</v>
      </c>
      <c r="H203" s="14">
        <f>data!AX61</f>
        <v>0</v>
      </c>
      <c r="I203" s="14">
        <f>data!AY61</f>
        <v>398090.15</v>
      </c>
    </row>
    <row r="204" spans="1:9" ht="20.149999999999999" customHeight="1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201455</v>
      </c>
      <c r="G204" s="14">
        <f>data!AW62</f>
        <v>53815</v>
      </c>
      <c r="H204" s="14">
        <f>data!AX62</f>
        <v>0</v>
      </c>
      <c r="I204" s="14">
        <f>data!AY62</f>
        <v>160966</v>
      </c>
    </row>
    <row r="205" spans="1:9" ht="20.149999999999999" customHeight="1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307863.00000000006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112284.6</v>
      </c>
      <c r="G206" s="14">
        <f>data!AW64</f>
        <v>0</v>
      </c>
      <c r="H206" s="14">
        <f>data!AX64</f>
        <v>0</v>
      </c>
      <c r="I206" s="14">
        <f>data!AY64</f>
        <v>182394.79</v>
      </c>
    </row>
    <row r="207" spans="1:9" ht="20.149999999999999" customHeight="1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6250.06</v>
      </c>
      <c r="G207" s="14">
        <f>data!AW65</f>
        <v>0</v>
      </c>
      <c r="H207" s="14">
        <f>data!AX65</f>
        <v>0</v>
      </c>
      <c r="I207" s="14">
        <f>data!AY65</f>
        <v>18958.62</v>
      </c>
    </row>
    <row r="208" spans="1:9" ht="20.149999999999999" customHeight="1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17549.509999999998</v>
      </c>
      <c r="G208" s="14">
        <f>data!AW66</f>
        <v>0</v>
      </c>
      <c r="H208" s="14">
        <f>data!AX66</f>
        <v>0</v>
      </c>
      <c r="I208" s="14">
        <f>data!AY66</f>
        <v>16044.59</v>
      </c>
    </row>
    <row r="209" spans="1:9" ht="20.149999999999999" customHeight="1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137281</v>
      </c>
      <c r="G209" s="14">
        <f>data!AW67</f>
        <v>0</v>
      </c>
      <c r="H209" s="14">
        <f>data!AX67</f>
        <v>0</v>
      </c>
      <c r="I209" s="14">
        <f>data!AY67</f>
        <v>97429</v>
      </c>
    </row>
    <row r="210" spans="1:9" ht="20.149999999999999" customHeight="1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1997.6799999999976</v>
      </c>
      <c r="G211" s="14">
        <f>data!AW69</f>
        <v>0</v>
      </c>
      <c r="H211" s="14">
        <f>data!AX69</f>
        <v>0</v>
      </c>
      <c r="I211" s="14">
        <f>data!AY69</f>
        <v>347.2799999999952</v>
      </c>
    </row>
    <row r="212" spans="1:9" ht="20.149999999999999" customHeight="1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-166622.16000000003</v>
      </c>
    </row>
    <row r="213" spans="1:9" ht="20.149999999999999" customHeight="1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1963224.8</v>
      </c>
      <c r="G213" s="14">
        <f>data!AW71</f>
        <v>243008.21000000002</v>
      </c>
      <c r="H213" s="14">
        <f>data!AX71</f>
        <v>0</v>
      </c>
      <c r="I213" s="14">
        <f>data!AY71</f>
        <v>707608.27</v>
      </c>
    </row>
    <row r="214" spans="1:9" ht="20.149999999999999" customHeight="1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1219195</v>
      </c>
      <c r="G215" s="22"/>
      <c r="H215" s="14"/>
      <c r="I215" s="14"/>
    </row>
    <row r="216" spans="1:9" ht="20.149999999999999" customHeight="1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1713206.4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5429918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7143124.4000000004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864</v>
      </c>
      <c r="G220" s="14">
        <f>data!AW76</f>
        <v>0</v>
      </c>
      <c r="H220" s="14">
        <f>data!AX76</f>
        <v>0</v>
      </c>
      <c r="I220" s="85">
        <f>data!AY76</f>
        <v>2988</v>
      </c>
    </row>
    <row r="221" spans="1:9" ht="20.149999999999999" customHeight="1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/>
      </c>
    </row>
    <row r="224" spans="1:9" ht="20.149999999999999" customHeight="1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2.3141280818747769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>
      <c r="A228" s="79" t="str">
        <f>"HOSPITAL NAME: "&amp;data!C84</f>
        <v>HOSPITAL NAME: MultiCare Covington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122909</v>
      </c>
      <c r="I233" s="212"/>
    </row>
    <row r="234" spans="1:9" ht="20.149999999999999" customHeight="1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2.4727499996612665</v>
      </c>
      <c r="F234" s="26">
        <f>data!BC60</f>
        <v>0</v>
      </c>
      <c r="G234" s="26">
        <f>data!BD60</f>
        <v>2.2640061640734239</v>
      </c>
      <c r="H234" s="26">
        <f>data!BE60</f>
        <v>7.3261232866676549</v>
      </c>
      <c r="I234" s="26">
        <f>data!BF60</f>
        <v>12.904667806451418</v>
      </c>
    </row>
    <row r="235" spans="1:9" ht="20.149999999999999" customHeight="1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278965.93</v>
      </c>
      <c r="F235" s="14">
        <f>data!BC61</f>
        <v>0</v>
      </c>
      <c r="G235" s="14">
        <f>data!BD61</f>
        <v>116415.94</v>
      </c>
      <c r="H235" s="14">
        <f>data!BE61</f>
        <v>613013.89</v>
      </c>
      <c r="I235" s="14">
        <f>data!BF61</f>
        <v>530423.21000000008</v>
      </c>
    </row>
    <row r="236" spans="1:9" ht="20.149999999999999" customHeight="1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60977</v>
      </c>
      <c r="F236" s="14">
        <f>data!BC62</f>
        <v>0</v>
      </c>
      <c r="G236" s="14">
        <f>data!BD62</f>
        <v>44822</v>
      </c>
      <c r="H236" s="14">
        <f>data!BE62</f>
        <v>166253</v>
      </c>
      <c r="I236" s="14">
        <f>data!BF62</f>
        <v>247567</v>
      </c>
    </row>
    <row r="237" spans="1:9" ht="20.149999999999999" customHeight="1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>
      <c r="A238" s="23">
        <v>9</v>
      </c>
      <c r="B238" s="14" t="s">
        <v>237</v>
      </c>
      <c r="C238" s="14">
        <f>data!AZ64</f>
        <v>0</v>
      </c>
      <c r="D238" s="14">
        <f>data!BA64</f>
        <v>5822.670000000001</v>
      </c>
      <c r="E238" s="14">
        <f>data!BB64</f>
        <v>36.409999999999997</v>
      </c>
      <c r="F238" s="14">
        <f>data!BC64</f>
        <v>0</v>
      </c>
      <c r="G238" s="14">
        <f>data!BD64</f>
        <v>19045.34</v>
      </c>
      <c r="H238" s="14">
        <f>data!BE64</f>
        <v>3789.6899999999996</v>
      </c>
      <c r="I238" s="14">
        <f>data!BF64</f>
        <v>27471.51</v>
      </c>
    </row>
    <row r="239" spans="1:9" ht="20.149999999999999" customHeight="1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309.08999999999997</v>
      </c>
      <c r="F239" s="14">
        <f>data!BC65</f>
        <v>0</v>
      </c>
      <c r="G239" s="14">
        <f>data!BD65</f>
        <v>6187.7400000000007</v>
      </c>
      <c r="H239" s="14">
        <f>data!BE65</f>
        <v>43254.92</v>
      </c>
      <c r="I239" s="14">
        <f>data!BF65</f>
        <v>13970.39</v>
      </c>
    </row>
    <row r="240" spans="1:9" ht="20.149999999999999" customHeight="1">
      <c r="A240" s="23">
        <v>11</v>
      </c>
      <c r="B240" s="14" t="s">
        <v>445</v>
      </c>
      <c r="C240" s="14">
        <f>data!AZ66</f>
        <v>0</v>
      </c>
      <c r="D240" s="14">
        <f>data!BA66</f>
        <v>250092.89</v>
      </c>
      <c r="E240" s="14">
        <f>data!BB66</f>
        <v>0</v>
      </c>
      <c r="F240" s="14">
        <f>data!BC66</f>
        <v>0</v>
      </c>
      <c r="G240" s="14">
        <f>data!BD66</f>
        <v>3316.71</v>
      </c>
      <c r="H240" s="14">
        <f>data!BE66</f>
        <v>358597.03</v>
      </c>
      <c r="I240" s="14">
        <f>data!BF66</f>
        <v>224331.21</v>
      </c>
    </row>
    <row r="241" spans="1:9" ht="20.149999999999999" customHeight="1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43360</v>
      </c>
      <c r="H241" s="14">
        <f>data!BE67</f>
        <v>293851</v>
      </c>
      <c r="I241" s="14">
        <f>data!BF67</f>
        <v>79885</v>
      </c>
    </row>
    <row r="242" spans="1:9" ht="20.149999999999999" customHeight="1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15.040000000000004</v>
      </c>
      <c r="H242" s="14">
        <f>data!BE68</f>
        <v>25.61999999999999</v>
      </c>
      <c r="I242" s="14">
        <f>data!BF68</f>
        <v>20.700000000000003</v>
      </c>
    </row>
    <row r="243" spans="1:9" ht="20.149999999999999" customHeight="1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7500.0000000000009</v>
      </c>
      <c r="F243" s="14">
        <f>data!BC69</f>
        <v>0</v>
      </c>
      <c r="G243" s="14">
        <f>data!BD69</f>
        <v>31.849999999998545</v>
      </c>
      <c r="H243" s="14">
        <f>data!BE69</f>
        <v>10769.510000000009</v>
      </c>
      <c r="I243" s="14">
        <f>data!BF69</f>
        <v>61436.479999999996</v>
      </c>
    </row>
    <row r="244" spans="1:9" ht="20.149999999999999" customHeight="1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-2188.5300000000002</v>
      </c>
      <c r="F244" s="14">
        <f>-data!BC70</f>
        <v>0</v>
      </c>
      <c r="G244" s="14">
        <f>-data!BD70</f>
        <v>-804.86</v>
      </c>
      <c r="H244" s="14">
        <f>-data!BE70</f>
        <v>-248.57</v>
      </c>
      <c r="I244" s="14">
        <f>-data!BF70</f>
        <v>-1911.47</v>
      </c>
    </row>
    <row r="245" spans="1:9" ht="20.149999999999999" customHeight="1">
      <c r="A245" s="23">
        <v>16</v>
      </c>
      <c r="B245" s="48" t="s">
        <v>1180</v>
      </c>
      <c r="C245" s="14">
        <f>data!AZ71</f>
        <v>0</v>
      </c>
      <c r="D245" s="14">
        <f>data!BA71</f>
        <v>255915.56000000003</v>
      </c>
      <c r="E245" s="14">
        <f>data!BB71</f>
        <v>345599.89999999997</v>
      </c>
      <c r="F245" s="14">
        <f>data!BC71</f>
        <v>0</v>
      </c>
      <c r="G245" s="14">
        <f>data!BD71</f>
        <v>232389.76000000001</v>
      </c>
      <c r="H245" s="14">
        <f>data!BE71</f>
        <v>1489306.09</v>
      </c>
      <c r="I245" s="14">
        <f>data!BF71</f>
        <v>1183194.03</v>
      </c>
    </row>
    <row r="246" spans="1:9" ht="20.149999999999999" customHeight="1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1248</v>
      </c>
      <c r="H252" s="85">
        <f>data!BE76</f>
        <v>7866</v>
      </c>
      <c r="I252" s="85">
        <f>data!BF76</f>
        <v>0</v>
      </c>
    </row>
    <row r="253" spans="1:9" ht="20.149999999999999" customHeight="1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>
        <f>IF(data!BD79&gt;0,data!BD79,"")</f>
        <v>3231</v>
      </c>
      <c r="H255" s="213" t="str">
        <f>IF(data!BE79&gt;0,data!BE79,"")</f>
        <v>x</v>
      </c>
      <c r="I255" s="213">
        <f>IF(data!BF79&gt;0,data!BF79,"")</f>
        <v>13748</v>
      </c>
    </row>
    <row r="256" spans="1:9" ht="20.149999999999999" customHeight="1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>
      <c r="A260" s="79" t="str">
        <f>"HOSPITAL NAME: "&amp;data!C84</f>
        <v>HOSPITAL NAME: MultiCare Covington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16.371504107346368</v>
      </c>
      <c r="I266" s="26">
        <f>data!BM60</f>
        <v>0</v>
      </c>
    </row>
    <row r="267" spans="1:9" ht="20.149999999999999" customHeight="1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884238.87</v>
      </c>
      <c r="I267" s="14">
        <f>data!BM61</f>
        <v>0</v>
      </c>
    </row>
    <row r="268" spans="1:9" ht="20.149999999999999" customHeight="1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328267</v>
      </c>
      <c r="I268" s="14">
        <f>data!BM62</f>
        <v>0</v>
      </c>
    </row>
    <row r="269" spans="1:9" ht="20.149999999999999" customHeight="1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1421.58</v>
      </c>
      <c r="I270" s="14">
        <f>data!BM64</f>
        <v>0</v>
      </c>
    </row>
    <row r="271" spans="1:9" ht="20.149999999999999" customHeight="1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120</v>
      </c>
      <c r="I271" s="14">
        <f>data!BM65</f>
        <v>0</v>
      </c>
    </row>
    <row r="272" spans="1:9" ht="20.149999999999999" customHeight="1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49999999999999" customHeight="1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49999999999999" customHeight="1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49999999999999" customHeight="1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-328.37</v>
      </c>
      <c r="I276" s="14">
        <f>-data!BM70</f>
        <v>0</v>
      </c>
    </row>
    <row r="277" spans="1:9" ht="20.149999999999999" customHeight="1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1213719.08</v>
      </c>
      <c r="I277" s="14">
        <f>data!BM71</f>
        <v>0</v>
      </c>
    </row>
    <row r="278" spans="1:9" ht="20.149999999999999" customHeight="1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49999999999999" customHeight="1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>
      <c r="A292" s="79" t="str">
        <f>"HOSPITAL NAME: "&amp;data!C84</f>
        <v>HOSPITAL NAME: MultiCare Covington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>
      <c r="A298" s="23">
        <v>5</v>
      </c>
      <c r="B298" s="14" t="s">
        <v>234</v>
      </c>
      <c r="C298" s="26">
        <f>data!BN60</f>
        <v>3.3373219173510513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49999999999999" customHeight="1">
      <c r="A299" s="23">
        <v>6</v>
      </c>
      <c r="B299" s="14" t="s">
        <v>235</v>
      </c>
      <c r="C299" s="14">
        <f>data!BN61</f>
        <v>371581.00000000006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49999999999999" customHeight="1">
      <c r="A300" s="23">
        <v>7</v>
      </c>
      <c r="B300" s="14" t="s">
        <v>3</v>
      </c>
      <c r="C300" s="14">
        <f>data!BN62</f>
        <v>80656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49999999999999" customHeight="1">
      <c r="A301" s="23">
        <v>8</v>
      </c>
      <c r="B301" s="14" t="s">
        <v>236</v>
      </c>
      <c r="C301" s="14">
        <f>data!BN63</f>
        <v>1398290.5500000003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>
      <c r="A302" s="23">
        <v>9</v>
      </c>
      <c r="B302" s="14" t="s">
        <v>237</v>
      </c>
      <c r="C302" s="14">
        <f>data!BN64</f>
        <v>6458.9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49999999999999" customHeight="1">
      <c r="A303" s="23">
        <v>10</v>
      </c>
      <c r="B303" s="14" t="s">
        <v>444</v>
      </c>
      <c r="C303" s="14">
        <f>data!BN65</f>
        <v>88525.22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>
      <c r="A304" s="23">
        <v>11</v>
      </c>
      <c r="B304" s="14" t="s">
        <v>445</v>
      </c>
      <c r="C304" s="14">
        <f>data!BN66</f>
        <v>51405.41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49999999999999" customHeight="1">
      <c r="A305" s="23">
        <v>12</v>
      </c>
      <c r="B305" s="14" t="s">
        <v>6</v>
      </c>
      <c r="C305" s="14">
        <f>data!BN67</f>
        <v>470210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49999999999999" customHeight="1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>
      <c r="A307" s="23">
        <v>14</v>
      </c>
      <c r="B307" s="14" t="s">
        <v>241</v>
      </c>
      <c r="C307" s="14">
        <f>data!BN69</f>
        <v>22788.939999999988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49999999999999" customHeight="1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>
      <c r="A309" s="23">
        <v>16</v>
      </c>
      <c r="B309" s="48" t="s">
        <v>1180</v>
      </c>
      <c r="C309" s="14">
        <f>data!BN71</f>
        <v>2489916.02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49999999999999" customHeight="1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>
      <c r="A316" s="23">
        <v>22</v>
      </c>
      <c r="B316" s="14" t="s">
        <v>1186</v>
      </c>
      <c r="C316" s="85">
        <f>data!BN76</f>
        <v>10264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49999999999999" customHeight="1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>
      <c r="A319" s="23">
        <v>25</v>
      </c>
      <c r="B319" s="14" t="s">
        <v>1189</v>
      </c>
      <c r="C319" s="213" t="str">
        <f>IF(data!BN79&gt;0,data!BN79,"")</f>
        <v/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>
      <c r="A320" s="23">
        <v>26</v>
      </c>
      <c r="B320" s="14" t="s">
        <v>252</v>
      </c>
      <c r="C320" s="216" t="str">
        <f>IF(data!BN80&gt;0,data!BN80,"")</f>
        <v/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>
      <c r="A324" s="79" t="str">
        <f>"HOSPITAL NAME: "&amp;data!C84</f>
        <v>HOSPITAL NAME: MultiCare Covington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1.693501369631027</v>
      </c>
      <c r="G330" s="26">
        <f>data!BY60</f>
        <v>1.0216739724627846</v>
      </c>
      <c r="H330" s="26">
        <f>data!BZ60</f>
        <v>0</v>
      </c>
      <c r="I330" s="26">
        <f>data!CA60</f>
        <v>0</v>
      </c>
    </row>
    <row r="331" spans="1:9" ht="20.149999999999999" customHeight="1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196080.58000000002</v>
      </c>
      <c r="G331" s="86">
        <f>data!BY61</f>
        <v>167760.73000000001</v>
      </c>
      <c r="H331" s="86">
        <f>data!BZ61</f>
        <v>0</v>
      </c>
      <c r="I331" s="86">
        <f>data!CA61</f>
        <v>0</v>
      </c>
    </row>
    <row r="332" spans="1:9" ht="20.149999999999999" customHeight="1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42428</v>
      </c>
      <c r="G332" s="86">
        <f>data!BY62</f>
        <v>29407</v>
      </c>
      <c r="H332" s="86">
        <f>data!BZ62</f>
        <v>0</v>
      </c>
      <c r="I332" s="86">
        <f>data!CA62</f>
        <v>0</v>
      </c>
    </row>
    <row r="333" spans="1:9" ht="20.149999999999999" customHeight="1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19923.480000000003</v>
      </c>
      <c r="H333" s="86">
        <f>data!BZ63</f>
        <v>0</v>
      </c>
      <c r="I333" s="86">
        <f>data!CA63</f>
        <v>0</v>
      </c>
    </row>
    <row r="334" spans="1:9" ht="20.149999999999999" customHeight="1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1039.9699999999998</v>
      </c>
      <c r="G334" s="86">
        <f>data!BY64</f>
        <v>315.95</v>
      </c>
      <c r="H334" s="86">
        <f>data!BZ64</f>
        <v>0</v>
      </c>
      <c r="I334" s="86">
        <f>data!CA64</f>
        <v>0</v>
      </c>
    </row>
    <row r="335" spans="1:9" ht="20.149999999999999" customHeight="1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120</v>
      </c>
      <c r="H335" s="86">
        <f>data!BZ65</f>
        <v>0</v>
      </c>
      <c r="I335" s="86">
        <f>data!CA65</f>
        <v>0</v>
      </c>
    </row>
    <row r="336" spans="1:9" ht="20.149999999999999" customHeight="1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11066.85</v>
      </c>
      <c r="G336" s="86">
        <f>data!BY66</f>
        <v>23697</v>
      </c>
      <c r="H336" s="86">
        <f>data!BZ66</f>
        <v>0</v>
      </c>
      <c r="I336" s="86">
        <f>data!CA66</f>
        <v>0</v>
      </c>
    </row>
    <row r="337" spans="1:9" ht="20.149999999999999" customHeight="1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11416</v>
      </c>
      <c r="H337" s="86">
        <f>data!BZ67</f>
        <v>0</v>
      </c>
      <c r="I337" s="86">
        <f>data!CA67</f>
        <v>0</v>
      </c>
    </row>
    <row r="338" spans="1:9" ht="20.149999999999999" customHeight="1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15000</v>
      </c>
      <c r="G339" s="86">
        <f>data!BY69</f>
        <v>37132.600000000006</v>
      </c>
      <c r="H339" s="86">
        <f>data!BZ69</f>
        <v>0</v>
      </c>
      <c r="I339" s="86">
        <f>data!CA69</f>
        <v>0</v>
      </c>
    </row>
    <row r="340" spans="1:9" ht="20.149999999999999" customHeight="1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>
      <c r="A341" s="23">
        <v>16</v>
      </c>
      <c r="B341" s="48" t="s">
        <v>1180</v>
      </c>
      <c r="C341" s="14">
        <f>data!BU71</f>
        <v>0</v>
      </c>
      <c r="D341" s="14">
        <f>data!BV71</f>
        <v>0</v>
      </c>
      <c r="E341" s="14">
        <f>data!BW71</f>
        <v>0</v>
      </c>
      <c r="F341" s="14">
        <f>data!BX71</f>
        <v>265615.40000000002</v>
      </c>
      <c r="G341" s="14">
        <f>data!BY71</f>
        <v>289772.76</v>
      </c>
      <c r="H341" s="14">
        <f>data!BZ71</f>
        <v>0</v>
      </c>
      <c r="I341" s="14">
        <f>data!CA71</f>
        <v>0</v>
      </c>
    </row>
    <row r="342" spans="1:9" ht="20.149999999999999" customHeight="1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49999999999999" customHeight="1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>
      <c r="A356" s="79" t="str">
        <f>"HOSPITAL NAME: "&amp;data!C84</f>
        <v>HOSPITAL NAME: MultiCare Covington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>
      <c r="A362" s="23">
        <v>5</v>
      </c>
      <c r="B362" s="14" t="s">
        <v>234</v>
      </c>
      <c r="C362" s="26">
        <f>data!CB60</f>
        <v>0</v>
      </c>
      <c r="D362" s="26">
        <f>data!CC60</f>
        <v>85.921212316997085</v>
      </c>
      <c r="E362" s="217"/>
      <c r="F362" s="211"/>
      <c r="G362" s="211"/>
      <c r="H362" s="211"/>
      <c r="I362" s="87">
        <f>data!CE60</f>
        <v>359.28519310146783</v>
      </c>
    </row>
    <row r="363" spans="1:9" ht="20.149999999999999" customHeight="1">
      <c r="A363" s="23">
        <v>6</v>
      </c>
      <c r="B363" s="14" t="s">
        <v>235</v>
      </c>
      <c r="C363" s="86">
        <f>data!CB61</f>
        <v>0</v>
      </c>
      <c r="D363" s="86">
        <f>data!CC61</f>
        <v>9596049.1700000018</v>
      </c>
      <c r="E363" s="218"/>
      <c r="F363" s="219"/>
      <c r="G363" s="219"/>
      <c r="H363" s="219"/>
      <c r="I363" s="86">
        <f>data!CE61</f>
        <v>35086166.220000006</v>
      </c>
    </row>
    <row r="364" spans="1:9" ht="20.149999999999999" customHeight="1">
      <c r="A364" s="23">
        <v>7</v>
      </c>
      <c r="B364" s="14" t="s">
        <v>3</v>
      </c>
      <c r="C364" s="86">
        <f>data!CB62</f>
        <v>0</v>
      </c>
      <c r="D364" s="86">
        <f>data!CC62</f>
        <v>2010005</v>
      </c>
      <c r="E364" s="218"/>
      <c r="F364" s="219"/>
      <c r="G364" s="219"/>
      <c r="H364" s="219"/>
      <c r="I364" s="86">
        <f>data!CE62</f>
        <v>7871372</v>
      </c>
    </row>
    <row r="365" spans="1:9" ht="20.149999999999999" customHeight="1">
      <c r="A365" s="23">
        <v>8</v>
      </c>
      <c r="B365" s="14" t="s">
        <v>236</v>
      </c>
      <c r="C365" s="86">
        <f>data!CB63</f>
        <v>0</v>
      </c>
      <c r="D365" s="86">
        <f>data!CC63</f>
        <v>294881.53999999998</v>
      </c>
      <c r="E365" s="218"/>
      <c r="F365" s="219"/>
      <c r="G365" s="219"/>
      <c r="H365" s="219"/>
      <c r="I365" s="86">
        <f>data!CE63</f>
        <v>2367869.0700000003</v>
      </c>
    </row>
    <row r="366" spans="1:9" ht="20.149999999999999" customHeight="1">
      <c r="A366" s="23">
        <v>9</v>
      </c>
      <c r="B366" s="14" t="s">
        <v>237</v>
      </c>
      <c r="C366" s="86">
        <f>data!CB64</f>
        <v>0</v>
      </c>
      <c r="D366" s="86">
        <f>data!CC64</f>
        <v>62167.5</v>
      </c>
      <c r="E366" s="218"/>
      <c r="F366" s="219"/>
      <c r="G366" s="219"/>
      <c r="H366" s="219"/>
      <c r="I366" s="86">
        <f>data!CE64</f>
        <v>5305707.3099999996</v>
      </c>
    </row>
    <row r="367" spans="1:9" ht="20.149999999999999" customHeight="1">
      <c r="A367" s="23">
        <v>10</v>
      </c>
      <c r="B367" s="14" t="s">
        <v>444</v>
      </c>
      <c r="C367" s="86">
        <f>data!CB65</f>
        <v>0</v>
      </c>
      <c r="D367" s="86">
        <f>data!CC65</f>
        <v>4537.6499999999996</v>
      </c>
      <c r="E367" s="218"/>
      <c r="F367" s="219"/>
      <c r="G367" s="219"/>
      <c r="H367" s="219"/>
      <c r="I367" s="86">
        <f>data!CE65</f>
        <v>651844.26000000013</v>
      </c>
    </row>
    <row r="368" spans="1:9" ht="20.149999999999999" customHeight="1">
      <c r="A368" s="23">
        <v>11</v>
      </c>
      <c r="B368" s="14" t="s">
        <v>445</v>
      </c>
      <c r="C368" s="86">
        <f>data!CB66</f>
        <v>0</v>
      </c>
      <c r="D368" s="86">
        <f>data!CC66</f>
        <v>11371063.190000001</v>
      </c>
      <c r="E368" s="218"/>
      <c r="F368" s="219"/>
      <c r="G368" s="219"/>
      <c r="H368" s="219"/>
      <c r="I368" s="86">
        <f>data!CE66</f>
        <v>13425889.710000001</v>
      </c>
    </row>
    <row r="369" spans="1:9" ht="20.149999999999999" customHeight="1">
      <c r="A369" s="23">
        <v>12</v>
      </c>
      <c r="B369" s="14" t="s">
        <v>6</v>
      </c>
      <c r="C369" s="86">
        <f>data!CB67</f>
        <v>0</v>
      </c>
      <c r="D369" s="86">
        <f>data!CC67</f>
        <v>776408</v>
      </c>
      <c r="E369" s="218"/>
      <c r="F369" s="219"/>
      <c r="G369" s="219"/>
      <c r="H369" s="219"/>
      <c r="I369" s="86">
        <f>data!CE67</f>
        <v>6458526</v>
      </c>
    </row>
    <row r="370" spans="1:9" ht="20.149999999999999" customHeight="1">
      <c r="A370" s="23">
        <v>13</v>
      </c>
      <c r="B370" s="14" t="s">
        <v>474</v>
      </c>
      <c r="C370" s="86">
        <f>data!CB68</f>
        <v>0</v>
      </c>
      <c r="D370" s="86">
        <f>data!CC68</f>
        <v>131407.62000000002</v>
      </c>
      <c r="E370" s="218"/>
      <c r="F370" s="219"/>
      <c r="G370" s="219"/>
      <c r="H370" s="219"/>
      <c r="I370" s="86">
        <f>data!CE68</f>
        <v>252851.80000000005</v>
      </c>
    </row>
    <row r="371" spans="1:9" ht="20.149999999999999" customHeight="1">
      <c r="A371" s="23">
        <v>14</v>
      </c>
      <c r="B371" s="14" t="s">
        <v>241</v>
      </c>
      <c r="C371" s="86">
        <f>data!CB69</f>
        <v>0</v>
      </c>
      <c r="D371" s="86">
        <f>data!CC69</f>
        <v>1006347.15</v>
      </c>
      <c r="E371" s="86">
        <f>data!CD69</f>
        <v>5313110.4099999992</v>
      </c>
      <c r="F371" s="219"/>
      <c r="G371" s="219"/>
      <c r="H371" s="219"/>
      <c r="I371" s="86">
        <f>data!CE69</f>
        <v>6681555.2799999993</v>
      </c>
    </row>
    <row r="372" spans="1:9" ht="20.149999999999999" customHeight="1">
      <c r="A372" s="23">
        <v>15</v>
      </c>
      <c r="B372" s="14" t="s">
        <v>242</v>
      </c>
      <c r="C372" s="14">
        <f>-data!CB70</f>
        <v>0</v>
      </c>
      <c r="D372" s="14">
        <f>-data!CC70</f>
        <v>-2235577.08</v>
      </c>
      <c r="E372" s="229">
        <f>data!CD70</f>
        <v>0</v>
      </c>
      <c r="F372" s="220"/>
      <c r="G372" s="220"/>
      <c r="H372" s="220"/>
      <c r="I372" s="14">
        <f>-data!CE70</f>
        <v>-2506547.64</v>
      </c>
    </row>
    <row r="373" spans="1:9" ht="20.149999999999999" customHeight="1">
      <c r="A373" s="23">
        <v>16</v>
      </c>
      <c r="B373" s="48" t="s">
        <v>1180</v>
      </c>
      <c r="C373" s="86">
        <f>data!CB71</f>
        <v>0</v>
      </c>
      <c r="D373" s="86">
        <f>data!CC71</f>
        <v>23017289.740000002</v>
      </c>
      <c r="E373" s="86">
        <f>data!CD71</f>
        <v>5313110.4099999992</v>
      </c>
      <c r="F373" s="219"/>
      <c r="G373" s="219"/>
      <c r="H373" s="219"/>
      <c r="I373" s="14">
        <f>data!CE71</f>
        <v>75595234.010000005</v>
      </c>
    </row>
    <row r="374" spans="1:9" ht="20.149999999999999" customHeight="1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>
      <c r="A376" s="23">
        <v>19</v>
      </c>
      <c r="B376" s="48" t="s">
        <v>1182</v>
      </c>
      <c r="C376" s="213" t="str">
        <f>IF(data!CB73&gt;0,data!CB73,"")</f>
        <v>x</v>
      </c>
      <c r="D376" s="213">
        <f>IF(data!CC73&gt;0,data!CC73,"")</f>
        <v>60493.2</v>
      </c>
      <c r="E376" s="214"/>
      <c r="F376" s="211"/>
      <c r="G376" s="211"/>
      <c r="H376" s="211"/>
      <c r="I376" s="85">
        <f>data!CE73</f>
        <v>53453188.989999995</v>
      </c>
    </row>
    <row r="377" spans="1:9" ht="20.149999999999999" customHeight="1">
      <c r="A377" s="23">
        <v>20</v>
      </c>
      <c r="B377" s="48" t="s">
        <v>1183</v>
      </c>
      <c r="C377" s="213" t="str">
        <f>IF(data!CB74&gt;0,data!CB74,"")</f>
        <v>x</v>
      </c>
      <c r="D377" s="213">
        <f>IF(data!CC74&gt;0,data!CC74,"")</f>
        <v>2155916</v>
      </c>
      <c r="E377" s="214"/>
      <c r="F377" s="211"/>
      <c r="G377" s="211"/>
      <c r="H377" s="211"/>
      <c r="I377" s="85">
        <f>data!CE74</f>
        <v>247474450.44</v>
      </c>
    </row>
    <row r="378" spans="1:9" ht="20.149999999999999" customHeight="1">
      <c r="A378" s="23">
        <v>21</v>
      </c>
      <c r="B378" s="48" t="s">
        <v>1184</v>
      </c>
      <c r="C378" s="213" t="str">
        <f>IF(data!CB75&gt;0,data!CB75,"")</f>
        <v>x</v>
      </c>
      <c r="D378" s="213">
        <f>IF(data!CC75&gt;0,data!CC75,"")</f>
        <v>2216409.2000000002</v>
      </c>
      <c r="E378" s="214"/>
      <c r="F378" s="211"/>
      <c r="G378" s="211"/>
      <c r="H378" s="211"/>
      <c r="I378" s="85">
        <f>data!CE75</f>
        <v>300927639.42999995</v>
      </c>
    </row>
    <row r="379" spans="1:9" ht="20.149999999999999" customHeight="1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>
      <c r="A380" s="23">
        <v>22</v>
      </c>
      <c r="B380" s="14" t="s">
        <v>1186</v>
      </c>
      <c r="C380" s="85">
        <f>data!CB76</f>
        <v>0</v>
      </c>
      <c r="D380" s="85">
        <f>data!CC76</f>
        <v>1602</v>
      </c>
      <c r="E380" s="214"/>
      <c r="F380" s="211"/>
      <c r="G380" s="211"/>
      <c r="H380" s="211"/>
      <c r="I380" s="14">
        <f>data!CE76</f>
        <v>122909</v>
      </c>
    </row>
    <row r="381" spans="1:9" ht="20.149999999999999" customHeight="1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22722</v>
      </c>
    </row>
    <row r="382" spans="1:9" ht="20.149999999999999" customHeight="1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18515</v>
      </c>
    </row>
    <row r="383" spans="1:9" ht="20.149999999999999" customHeight="1">
      <c r="A383" s="23">
        <v>25</v>
      </c>
      <c r="B383" s="14" t="s">
        <v>1189</v>
      </c>
      <c r="C383" s="14" t="str">
        <f>IF(data!CB79&gt;0,data!CB79,"")</f>
        <v/>
      </c>
      <c r="D383" s="213">
        <f>IF(data!CC79&gt;0,data!CC79,"")</f>
        <v>1134</v>
      </c>
      <c r="E383" s="214"/>
      <c r="F383" s="211"/>
      <c r="G383" s="211"/>
      <c r="H383" s="211"/>
      <c r="I383" s="14">
        <f>data!CE79</f>
        <v>278115</v>
      </c>
    </row>
    <row r="384" spans="1:9" ht="20.149999999999999" customHeight="1">
      <c r="A384" s="23">
        <v>26</v>
      </c>
      <c r="B384" s="14" t="s">
        <v>252</v>
      </c>
      <c r="C384" s="213" t="str">
        <f>IF(data!CB80&gt;0,data!CB80,"")</f>
        <v/>
      </c>
      <c r="D384" s="213">
        <f>IF(data!CC80&gt;0,data!CC80,"")</f>
        <v>3.3629821913201399</v>
      </c>
      <c r="E384" s="217"/>
      <c r="F384" s="211"/>
      <c r="G384" s="211"/>
      <c r="H384" s="211"/>
      <c r="I384" s="84">
        <f>data!CE80</f>
        <v>80.30540957804034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 2019</vt:lpstr>
      <vt:lpstr>Prior Year 2018</vt:lpstr>
      <vt:lpstr>'Prior Year 2019'!Costcenter</vt:lpstr>
      <vt:lpstr>Costcenter</vt:lpstr>
      <vt:lpstr>'Prior Year 2018'!Edit</vt:lpstr>
      <vt:lpstr>'Prior Year 2019'!Edit</vt:lpstr>
      <vt:lpstr>Edit</vt:lpstr>
      <vt:lpstr>'Prior Year 2019'!Funds</vt:lpstr>
      <vt:lpstr>Funds</vt:lpstr>
      <vt:lpstr>'Prior Year 2019'!Hospital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 2018'!Print_Area</vt:lpstr>
      <vt:lpstr>'Prior Year 2019'!Print_Area</vt:lpstr>
      <vt:lpstr>SS2_3_5_6!Print_Area</vt:lpstr>
      <vt:lpstr>'SS4'!Print_Area</vt:lpstr>
      <vt:lpstr>'SS8'!Print_Area</vt:lpstr>
      <vt:lpstr>'Prior Year 2019'!Support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2021-08-11T20:23:25Z</dcterms:modified>
</cp:coreProperties>
</file>