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BS48" i="10" s="1"/>
  <c r="BS62" i="10" s="1"/>
  <c r="CE77" i="10"/>
  <c r="BK48" i="10"/>
  <c r="BK62" i="10" s="1"/>
  <c r="BC48" i="10"/>
  <c r="BC62" i="10" s="1"/>
  <c r="AW48" i="10"/>
  <c r="AW62" i="10" s="1"/>
  <c r="T48" i="10"/>
  <c r="T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H814" i="10" s="1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/>
  <c r="C444" i="10"/>
  <c r="D389" i="10"/>
  <c r="B441" i="10" s="1"/>
  <c r="CE70" i="10"/>
  <c r="B437" i="10"/>
  <c r="B440" i="10" s="1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D463" i="10" s="1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/>
  <c r="CF80" i="10"/>
  <c r="CE80" i="10"/>
  <c r="S815" i="10" s="1"/>
  <c r="CE79" i="10"/>
  <c r="I611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C462" i="10" s="1"/>
  <c r="O815" i="10"/>
  <c r="CE71" i="10"/>
  <c r="C457" i="10" s="1"/>
  <c r="CE69" i="10"/>
  <c r="CE68" i="10"/>
  <c r="K815" i="10"/>
  <c r="CE66" i="10"/>
  <c r="I815" i="10" s="1"/>
  <c r="CE64" i="10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M815" i="10"/>
  <c r="G815" i="10"/>
  <c r="F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C472" i="10"/>
  <c r="D434" i="10"/>
  <c r="F521" i="10"/>
  <c r="F525" i="10"/>
  <c r="F529" i="10"/>
  <c r="F533" i="10"/>
  <c r="F537" i="10"/>
  <c r="C429" i="10"/>
  <c r="C433" i="10"/>
  <c r="L611" i="10"/>
  <c r="A493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B445" i="1" s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E197" i="1"/>
  <c r="C470" i="1" s="1"/>
  <c r="E198" i="1"/>
  <c r="E199" i="1"/>
  <c r="E200" i="1"/>
  <c r="E201" i="1"/>
  <c r="C473" i="1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32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34" i="5"/>
  <c r="F12" i="6"/>
  <c r="C469" i="1"/>
  <c r="F8" i="6"/>
  <c r="I377" i="9"/>
  <c r="C464" i="1"/>
  <c r="I26" i="9"/>
  <c r="H58" i="9"/>
  <c r="F90" i="9"/>
  <c r="D366" i="9"/>
  <c r="CE64" i="1"/>
  <c r="F612" i="1" s="1"/>
  <c r="D368" i="9"/>
  <c r="C276" i="9"/>
  <c r="CE70" i="1"/>
  <c r="C458" i="1" s="1"/>
  <c r="CE76" i="1"/>
  <c r="I380" i="9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AE48" i="1"/>
  <c r="AE62" i="1" s="1"/>
  <c r="CD71" i="1"/>
  <c r="E373" i="9" s="1"/>
  <c r="AO48" i="1"/>
  <c r="AO62" i="1" s="1"/>
  <c r="C615" i="1"/>
  <c r="I612" i="1"/>
  <c r="E372" i="9"/>
  <c r="BT48" i="1"/>
  <c r="BT62" i="1" s="1"/>
  <c r="AJ48" i="1"/>
  <c r="AJ62" i="1" s="1"/>
  <c r="C575" i="1"/>
  <c r="C141" i="8"/>
  <c r="G10" i="4"/>
  <c r="C430" i="1"/>
  <c r="I366" i="9" l="1"/>
  <c r="AL48" i="1"/>
  <c r="AL62" i="1" s="1"/>
  <c r="AW48" i="1"/>
  <c r="AW62" i="1" s="1"/>
  <c r="BZ48" i="1"/>
  <c r="BZ62" i="1" s="1"/>
  <c r="H332" i="9" s="1"/>
  <c r="F13" i="6"/>
  <c r="AN48" i="1"/>
  <c r="AN62" i="1" s="1"/>
  <c r="BE48" i="1"/>
  <c r="BE62" i="1" s="1"/>
  <c r="C33" i="8"/>
  <c r="AZ48" i="1"/>
  <c r="AZ62" i="1" s="1"/>
  <c r="BA48" i="1"/>
  <c r="BA62" i="1" s="1"/>
  <c r="D5" i="7"/>
  <c r="B476" i="1"/>
  <c r="D330" i="1"/>
  <c r="C86" i="8" s="1"/>
  <c r="BB48" i="1"/>
  <c r="BB62" i="1" s="1"/>
  <c r="J48" i="1"/>
  <c r="J62" i="1" s="1"/>
  <c r="BD48" i="1"/>
  <c r="BD62" i="1" s="1"/>
  <c r="G236" i="9" s="1"/>
  <c r="BG48" i="1"/>
  <c r="BG62" i="1" s="1"/>
  <c r="C268" i="9" s="1"/>
  <c r="D48" i="1"/>
  <c r="D62" i="1" s="1"/>
  <c r="K48" i="1"/>
  <c r="K62" i="1" s="1"/>
  <c r="BQ48" i="1"/>
  <c r="BQ62" i="1" s="1"/>
  <c r="F300" i="9" s="1"/>
  <c r="O48" i="1"/>
  <c r="O62" i="1" s="1"/>
  <c r="H48" i="1"/>
  <c r="H62" i="1" s="1"/>
  <c r="H12" i="9" s="1"/>
  <c r="N48" i="1"/>
  <c r="N62" i="1" s="1"/>
  <c r="BP48" i="1"/>
  <c r="BP62" i="1" s="1"/>
  <c r="E300" i="9" s="1"/>
  <c r="BO48" i="1"/>
  <c r="BO62" i="1" s="1"/>
  <c r="D300" i="9" s="1"/>
  <c r="R48" i="1"/>
  <c r="R62" i="1" s="1"/>
  <c r="BR48" i="1"/>
  <c r="BR62" i="1" s="1"/>
  <c r="BW48" i="1"/>
  <c r="BW62" i="1" s="1"/>
  <c r="BC48" i="1"/>
  <c r="BC62" i="1" s="1"/>
  <c r="F236" i="9" s="1"/>
  <c r="L48" i="1"/>
  <c r="L62" i="1" s="1"/>
  <c r="D13" i="7"/>
  <c r="C448" i="1"/>
  <c r="AP48" i="1"/>
  <c r="AP62" i="1" s="1"/>
  <c r="BF48" i="1"/>
  <c r="BF62" i="1" s="1"/>
  <c r="BV48" i="1"/>
  <c r="BV62" i="1" s="1"/>
  <c r="S48" i="1"/>
  <c r="S62" i="1" s="1"/>
  <c r="CC48" i="1"/>
  <c r="CC62" i="1" s="1"/>
  <c r="BM48" i="1"/>
  <c r="BM62" i="1" s="1"/>
  <c r="M48" i="1"/>
  <c r="M62" i="1" s="1"/>
  <c r="P48" i="1"/>
  <c r="P62" i="1" s="1"/>
  <c r="I44" i="9" s="1"/>
  <c r="E10" i="4"/>
  <c r="C112" i="8"/>
  <c r="B465" i="1"/>
  <c r="D186" i="9"/>
  <c r="D276" i="10"/>
  <c r="V48" i="1"/>
  <c r="V62" i="1" s="1"/>
  <c r="Z48" i="1"/>
  <c r="Z62" i="1" s="1"/>
  <c r="AR48" i="1"/>
  <c r="AR62" i="1" s="1"/>
  <c r="I172" i="9" s="1"/>
  <c r="BH48" i="1"/>
  <c r="BH62" i="1" s="1"/>
  <c r="BX48" i="1"/>
  <c r="BX62" i="1" s="1"/>
  <c r="CB48" i="1"/>
  <c r="CB62" i="1" s="1"/>
  <c r="C364" i="9" s="1"/>
  <c r="AA48" i="1"/>
  <c r="AA62" i="1" s="1"/>
  <c r="F108" i="9" s="1"/>
  <c r="I48" i="1"/>
  <c r="I62" i="1" s="1"/>
  <c r="I12" i="9" s="1"/>
  <c r="BU48" i="1"/>
  <c r="BU62" i="1" s="1"/>
  <c r="C332" i="9" s="1"/>
  <c r="BS48" i="1"/>
  <c r="BS62" i="1" s="1"/>
  <c r="T48" i="1"/>
  <c r="T62" i="1" s="1"/>
  <c r="F76" i="9" s="1"/>
  <c r="C421" i="1"/>
  <c r="C429" i="1"/>
  <c r="BQ48" i="10"/>
  <c r="BQ62" i="10" s="1"/>
  <c r="AD48" i="1"/>
  <c r="AD62" i="1" s="1"/>
  <c r="I108" i="9" s="1"/>
  <c r="AT48" i="1"/>
  <c r="AT62" i="1" s="1"/>
  <c r="D204" i="9" s="1"/>
  <c r="BJ48" i="1"/>
  <c r="BJ62" i="1" s="1"/>
  <c r="F268" i="9" s="1"/>
  <c r="BY48" i="1"/>
  <c r="BY62" i="1" s="1"/>
  <c r="C48" i="1"/>
  <c r="C62" i="1" s="1"/>
  <c r="C12" i="9" s="1"/>
  <c r="AI48" i="1"/>
  <c r="AI62" i="1" s="1"/>
  <c r="G140" i="9" s="1"/>
  <c r="Q48" i="1"/>
  <c r="Q62" i="1" s="1"/>
  <c r="E48" i="1"/>
  <c r="E62" i="1" s="1"/>
  <c r="C427" i="1"/>
  <c r="AU48" i="1"/>
  <c r="AU62" i="1" s="1"/>
  <c r="X48" i="1"/>
  <c r="X62" i="1" s="1"/>
  <c r="C84" i="8"/>
  <c r="C431" i="10"/>
  <c r="AF48" i="1"/>
  <c r="AF62" i="1" s="1"/>
  <c r="D140" i="9" s="1"/>
  <c r="Y48" i="1"/>
  <c r="Y62" i="1" s="1"/>
  <c r="BI48" i="1"/>
  <c r="BI62" i="1" s="1"/>
  <c r="E268" i="9" s="1"/>
  <c r="AB48" i="1"/>
  <c r="AB62" i="1" s="1"/>
  <c r="G108" i="9" s="1"/>
  <c r="E218" i="10"/>
  <c r="C477" i="10" s="1"/>
  <c r="T814" i="10"/>
  <c r="F814" i="10"/>
  <c r="AV48" i="1"/>
  <c r="AV62" i="1" s="1"/>
  <c r="F204" i="9" s="1"/>
  <c r="BL48" i="1"/>
  <c r="BL62" i="1" s="1"/>
  <c r="CA48" i="1"/>
  <c r="CA62" i="1" s="1"/>
  <c r="AQ48" i="1"/>
  <c r="AQ62" i="1" s="1"/>
  <c r="U48" i="1"/>
  <c r="U62" i="1" s="1"/>
  <c r="AC48" i="1"/>
  <c r="AC62" i="1" s="1"/>
  <c r="H108" i="9" s="1"/>
  <c r="F48" i="1"/>
  <c r="F62" i="1" s="1"/>
  <c r="F12" i="9" s="1"/>
  <c r="AH48" i="1"/>
  <c r="AH62" i="1" s="1"/>
  <c r="AX48" i="1"/>
  <c r="AX62" i="1" s="1"/>
  <c r="H204" i="9" s="1"/>
  <c r="BN48" i="1"/>
  <c r="BN62" i="1" s="1"/>
  <c r="AY48" i="1"/>
  <c r="AY62" i="1" s="1"/>
  <c r="AG48" i="1"/>
  <c r="AG62" i="1" s="1"/>
  <c r="AK48" i="1"/>
  <c r="AK62" i="1" s="1"/>
  <c r="AM48" i="1"/>
  <c r="AM62" i="1" s="1"/>
  <c r="D172" i="9" s="1"/>
  <c r="G48" i="1"/>
  <c r="G62" i="1" s="1"/>
  <c r="G12" i="9" s="1"/>
  <c r="C218" i="9"/>
  <c r="D368" i="1"/>
  <c r="C120" i="8" s="1"/>
  <c r="I363" i="9"/>
  <c r="I365" i="9"/>
  <c r="K814" i="10"/>
  <c r="R814" i="10"/>
  <c r="D48" i="10"/>
  <c r="D62" i="10" s="1"/>
  <c r="B464" i="10"/>
  <c r="D329" i="10"/>
  <c r="D338" i="10" s="1"/>
  <c r="C481" i="10" s="1"/>
  <c r="D291" i="10"/>
  <c r="D340" i="10" s="1"/>
  <c r="C480" i="10" s="1"/>
  <c r="D462" i="10"/>
  <c r="D464" i="10" s="1"/>
  <c r="S814" i="10"/>
  <c r="P814" i="10"/>
  <c r="R815" i="10"/>
  <c r="G611" i="10"/>
  <c r="J611" i="10"/>
  <c r="Q815" i="10"/>
  <c r="Q814" i="10"/>
  <c r="CE76" i="10"/>
  <c r="K611" i="10" s="1"/>
  <c r="O814" i="10"/>
  <c r="C574" i="10"/>
  <c r="M814" i="10"/>
  <c r="L814" i="10"/>
  <c r="I814" i="10"/>
  <c r="G814" i="10"/>
  <c r="L48" i="10"/>
  <c r="L62" i="10" s="1"/>
  <c r="BY48" i="10"/>
  <c r="BY62" i="10" s="1"/>
  <c r="E807" i="10" s="1"/>
  <c r="R48" i="10"/>
  <c r="R62" i="10" s="1"/>
  <c r="X48" i="10"/>
  <c r="X62" i="10" s="1"/>
  <c r="E754" i="10" s="1"/>
  <c r="BI729" i="10"/>
  <c r="H611" i="10"/>
  <c r="AG48" i="10"/>
  <c r="AG62" i="10" s="1"/>
  <c r="AC48" i="10"/>
  <c r="AC62" i="10" s="1"/>
  <c r="E759" i="10" s="1"/>
  <c r="AM48" i="10"/>
  <c r="AM62" i="10" s="1"/>
  <c r="G48" i="10"/>
  <c r="G62" i="10" s="1"/>
  <c r="E737" i="10" s="1"/>
  <c r="AQ48" i="10"/>
  <c r="AQ62" i="10" s="1"/>
  <c r="E48" i="10"/>
  <c r="E62" i="10" s="1"/>
  <c r="E735" i="10" s="1"/>
  <c r="M48" i="10"/>
  <c r="M62" i="10" s="1"/>
  <c r="U48" i="10"/>
  <c r="U62" i="10" s="1"/>
  <c r="E751" i="10" s="1"/>
  <c r="AI48" i="10"/>
  <c r="AI62" i="10" s="1"/>
  <c r="AY48" i="10"/>
  <c r="AY62" i="10" s="1"/>
  <c r="BU48" i="10"/>
  <c r="BU62" i="10" s="1"/>
  <c r="E803" i="10" s="1"/>
  <c r="F48" i="10"/>
  <c r="F62" i="10" s="1"/>
  <c r="E736" i="10" s="1"/>
  <c r="N48" i="10"/>
  <c r="N62" i="10" s="1"/>
  <c r="V48" i="10"/>
  <c r="V62" i="10" s="1"/>
  <c r="E752" i="10" s="1"/>
  <c r="BA48" i="10"/>
  <c r="BA62" i="10" s="1"/>
  <c r="BW48" i="10"/>
  <c r="BW62" i="10" s="1"/>
  <c r="E805" i="10" s="1"/>
  <c r="H48" i="10"/>
  <c r="H62" i="10" s="1"/>
  <c r="E738" i="10" s="1"/>
  <c r="O48" i="10"/>
  <c r="O62" i="10" s="1"/>
  <c r="E745" i="10" s="1"/>
  <c r="Y48" i="10"/>
  <c r="Y62" i="10" s="1"/>
  <c r="E755" i="10" s="1"/>
  <c r="AO48" i="10"/>
  <c r="AO62" i="10" s="1"/>
  <c r="E771" i="10" s="1"/>
  <c r="BE48" i="10"/>
  <c r="BE62" i="10" s="1"/>
  <c r="CA48" i="10"/>
  <c r="CA62" i="10" s="1"/>
  <c r="I48" i="10"/>
  <c r="I62" i="10" s="1"/>
  <c r="Q48" i="10"/>
  <c r="Q62" i="10" s="1"/>
  <c r="E747" i="10" s="1"/>
  <c r="AA48" i="10"/>
  <c r="AA62" i="10" s="1"/>
  <c r="BI48" i="10"/>
  <c r="BI62" i="10" s="1"/>
  <c r="E791" i="10" s="1"/>
  <c r="C48" i="10"/>
  <c r="C62" i="10" s="1"/>
  <c r="K48" i="10"/>
  <c r="K62" i="10" s="1"/>
  <c r="E741" i="10" s="1"/>
  <c r="S48" i="10"/>
  <c r="S62" i="10" s="1"/>
  <c r="AE48" i="10"/>
  <c r="AE62" i="10" s="1"/>
  <c r="AU48" i="10"/>
  <c r="AU62" i="10" s="1"/>
  <c r="BM48" i="10"/>
  <c r="BM62" i="10" s="1"/>
  <c r="D814" i="10"/>
  <c r="J48" i="10"/>
  <c r="J62" i="10" s="1"/>
  <c r="E740" i="10" s="1"/>
  <c r="P48" i="10"/>
  <c r="P62" i="10" s="1"/>
  <c r="E746" i="10" s="1"/>
  <c r="W48" i="10"/>
  <c r="W62" i="10" s="1"/>
  <c r="AK48" i="10"/>
  <c r="AK62" i="10" s="1"/>
  <c r="BO48" i="10"/>
  <c r="BO62" i="10" s="1"/>
  <c r="E801" i="10"/>
  <c r="C814" i="10"/>
  <c r="AS48" i="10"/>
  <c r="AS62" i="10" s="1"/>
  <c r="E775" i="10" s="1"/>
  <c r="BG48" i="10"/>
  <c r="BG62" i="10" s="1"/>
  <c r="E742" i="10"/>
  <c r="E734" i="10"/>
  <c r="E748" i="10"/>
  <c r="E785" i="10"/>
  <c r="E793" i="10"/>
  <c r="F9" i="6"/>
  <c r="D435" i="1"/>
  <c r="D428" i="1"/>
  <c r="B10" i="4"/>
  <c r="CF76" i="1"/>
  <c r="U52" i="1" s="1"/>
  <c r="U67" i="1" s="1"/>
  <c r="U71" i="1" s="1"/>
  <c r="G85" i="9" s="1"/>
  <c r="BP52" i="1"/>
  <c r="BP67" i="1" s="1"/>
  <c r="E305" i="9" s="1"/>
  <c r="R52" i="1"/>
  <c r="R67" i="1" s="1"/>
  <c r="R71" i="1" s="1"/>
  <c r="D85" i="9" s="1"/>
  <c r="AO52" i="1"/>
  <c r="AO67" i="1" s="1"/>
  <c r="F177" i="9" s="1"/>
  <c r="D612" i="1"/>
  <c r="P52" i="1"/>
  <c r="P67" i="1" s="1"/>
  <c r="AV52" i="1"/>
  <c r="AV67" i="1" s="1"/>
  <c r="W52" i="1"/>
  <c r="W67" i="1" s="1"/>
  <c r="I381" i="9"/>
  <c r="G612" i="1"/>
  <c r="I90" i="9"/>
  <c r="G122" i="9"/>
  <c r="I372" i="9"/>
  <c r="BT52" i="1"/>
  <c r="BT67" i="1" s="1"/>
  <c r="K52" i="1"/>
  <c r="K67" i="1" s="1"/>
  <c r="K71" i="1" s="1"/>
  <c r="E44" i="9"/>
  <c r="H300" i="9"/>
  <c r="D236" i="9"/>
  <c r="D44" i="9"/>
  <c r="I362" i="9"/>
  <c r="G76" i="9"/>
  <c r="I332" i="9"/>
  <c r="F332" i="9"/>
  <c r="E108" i="9"/>
  <c r="F172" i="9"/>
  <c r="H268" i="9"/>
  <c r="D268" i="9"/>
  <c r="H236" i="9"/>
  <c r="E140" i="9"/>
  <c r="AS48" i="1"/>
  <c r="AS62" i="1" s="1"/>
  <c r="W48" i="1"/>
  <c r="W62" i="1" s="1"/>
  <c r="I76" i="9" s="1"/>
  <c r="I300" i="9"/>
  <c r="D76" i="9"/>
  <c r="H140" i="9"/>
  <c r="C76" i="9"/>
  <c r="C236" i="9"/>
  <c r="C140" i="9"/>
  <c r="I268" i="9"/>
  <c r="E172" i="9"/>
  <c r="C44" i="9"/>
  <c r="I140" i="9"/>
  <c r="F140" i="9"/>
  <c r="D12" i="9"/>
  <c r="G332" i="9"/>
  <c r="G172" i="9"/>
  <c r="I236" i="9"/>
  <c r="D332" i="9"/>
  <c r="G44" i="9"/>
  <c r="C172" i="9"/>
  <c r="E236" i="9"/>
  <c r="G300" i="9"/>
  <c r="F44" i="9"/>
  <c r="H44" i="9"/>
  <c r="B446" i="1"/>
  <c r="D242" i="1"/>
  <c r="E779" i="10"/>
  <c r="E332" i="9"/>
  <c r="E12" i="9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P815" i="10"/>
  <c r="D611" i="10"/>
  <c r="G204" i="9"/>
  <c r="D108" i="9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AM71" i="1" s="1"/>
  <c r="BF52" i="1"/>
  <c r="BF67" i="1" s="1"/>
  <c r="BF71" i="1" s="1"/>
  <c r="BQ52" i="1"/>
  <c r="BQ67" i="1" s="1"/>
  <c r="BQ71" i="1" s="1"/>
  <c r="BY52" i="1"/>
  <c r="BY67" i="1" s="1"/>
  <c r="BY71" i="1" s="1"/>
  <c r="AY52" i="1"/>
  <c r="AY67" i="1" s="1"/>
  <c r="BM52" i="1"/>
  <c r="BM67" i="1" s="1"/>
  <c r="CB52" i="1"/>
  <c r="CB67" i="1" s="1"/>
  <c r="CB71" i="1" s="1"/>
  <c r="AW52" i="1"/>
  <c r="AW67" i="1" s="1"/>
  <c r="AW71" i="1" s="1"/>
  <c r="T52" i="1"/>
  <c r="T67" i="1" s="1"/>
  <c r="BN52" i="1"/>
  <c r="BN67" i="1" s="1"/>
  <c r="BN71" i="1" s="1"/>
  <c r="AK52" i="1"/>
  <c r="AK67" i="1" s="1"/>
  <c r="AK71" i="1" s="1"/>
  <c r="BV52" i="1"/>
  <c r="BV67" i="1" s="1"/>
  <c r="BV71" i="1" s="1"/>
  <c r="D52" i="1"/>
  <c r="D67" i="1" s="1"/>
  <c r="AA52" i="1"/>
  <c r="AA67" i="1" s="1"/>
  <c r="BE52" i="1"/>
  <c r="BE67" i="1" s="1"/>
  <c r="BE71" i="1" s="1"/>
  <c r="AX52" i="1"/>
  <c r="AX67" i="1" s="1"/>
  <c r="G52" i="1"/>
  <c r="G67" i="1" s="1"/>
  <c r="G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C468" i="10"/>
  <c r="E205" i="10"/>
  <c r="C475" i="10" s="1"/>
  <c r="C440" i="10"/>
  <c r="L815" i="10"/>
  <c r="E739" i="10"/>
  <c r="E749" i="10"/>
  <c r="N814" i="10"/>
  <c r="D435" i="10"/>
  <c r="D437" i="10"/>
  <c r="E743" i="10"/>
  <c r="E767" i="10"/>
  <c r="E783" i="10"/>
  <c r="E799" i="10"/>
  <c r="C428" i="10"/>
  <c r="C447" i="10"/>
  <c r="D366" i="10"/>
  <c r="D371" i="10" s="1"/>
  <c r="D390" i="10" s="1"/>
  <c r="D392" i="10" s="1"/>
  <c r="D395" i="10" s="1"/>
  <c r="E744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T71" i="1" l="1"/>
  <c r="P71" i="1"/>
  <c r="I53" i="9" s="1"/>
  <c r="BD71" i="1"/>
  <c r="C549" i="1" s="1"/>
  <c r="AX71" i="1"/>
  <c r="C108" i="9"/>
  <c r="H172" i="9"/>
  <c r="H76" i="9"/>
  <c r="AI52" i="1"/>
  <c r="AI67" i="1" s="1"/>
  <c r="AI71" i="1" s="1"/>
  <c r="C528" i="1" s="1"/>
  <c r="G528" i="1" s="1"/>
  <c r="BJ52" i="1"/>
  <c r="BJ67" i="1" s="1"/>
  <c r="BS52" i="1"/>
  <c r="BS67" i="1" s="1"/>
  <c r="BS71" i="1" s="1"/>
  <c r="C639" i="1" s="1"/>
  <c r="BM71" i="1"/>
  <c r="C638" i="1" s="1"/>
  <c r="I204" i="9"/>
  <c r="AV71" i="1"/>
  <c r="C541" i="1" s="1"/>
  <c r="AA71" i="1"/>
  <c r="N815" i="10"/>
  <c r="AY71" i="1"/>
  <c r="I213" i="9" s="1"/>
  <c r="C464" i="10"/>
  <c r="C300" i="9"/>
  <c r="E76" i="9"/>
  <c r="AL52" i="1"/>
  <c r="AL67" i="1" s="1"/>
  <c r="C177" i="9" s="1"/>
  <c r="E204" i="9"/>
  <c r="Z52" i="1"/>
  <c r="Z67" i="1" s="1"/>
  <c r="Z71" i="1" s="1"/>
  <c r="C691" i="1" s="1"/>
  <c r="I52" i="10"/>
  <c r="I67" i="10" s="1"/>
  <c r="J739" i="10" s="1"/>
  <c r="AB52" i="10"/>
  <c r="AB67" i="10" s="1"/>
  <c r="J758" i="10" s="1"/>
  <c r="BH52" i="10"/>
  <c r="BH67" i="10" s="1"/>
  <c r="J790" i="10" s="1"/>
  <c r="BX52" i="10"/>
  <c r="BX67" i="10" s="1"/>
  <c r="J806" i="10" s="1"/>
  <c r="BV52" i="10"/>
  <c r="BV67" i="10" s="1"/>
  <c r="J804" i="10" s="1"/>
  <c r="AR52" i="10"/>
  <c r="AR67" i="10" s="1"/>
  <c r="J774" i="10" s="1"/>
  <c r="Q52" i="10"/>
  <c r="Q67" i="10" s="1"/>
  <c r="J747" i="10" s="1"/>
  <c r="Y52" i="10"/>
  <c r="Y67" i="10" s="1"/>
  <c r="J755" i="10" s="1"/>
  <c r="AT52" i="10"/>
  <c r="AT67" i="10" s="1"/>
  <c r="J776" i="10" s="1"/>
  <c r="BZ52" i="10"/>
  <c r="BZ67" i="10" s="1"/>
  <c r="J808" i="10" s="1"/>
  <c r="E763" i="10"/>
  <c r="E733" i="10"/>
  <c r="E757" i="10"/>
  <c r="AP52" i="10"/>
  <c r="AP67" i="10" s="1"/>
  <c r="J772" i="10" s="1"/>
  <c r="J52" i="10"/>
  <c r="J67" i="10" s="1"/>
  <c r="I72" i="10"/>
  <c r="B502" i="1" s="1"/>
  <c r="E795" i="10"/>
  <c r="E769" i="10"/>
  <c r="E773" i="10"/>
  <c r="E787" i="10"/>
  <c r="E781" i="10"/>
  <c r="E765" i="10"/>
  <c r="E761" i="10"/>
  <c r="E777" i="10"/>
  <c r="CA72" i="10"/>
  <c r="E809" i="10"/>
  <c r="E797" i="10"/>
  <c r="E753" i="10"/>
  <c r="Z62" i="10"/>
  <c r="CE62" i="10" s="1"/>
  <c r="CE48" i="10"/>
  <c r="E789" i="10"/>
  <c r="H305" i="9"/>
  <c r="AR52" i="1"/>
  <c r="AR67" i="1" s="1"/>
  <c r="V52" i="1"/>
  <c r="V67" i="1" s="1"/>
  <c r="H81" i="9" s="1"/>
  <c r="AP52" i="1"/>
  <c r="AP67" i="1" s="1"/>
  <c r="S52" i="1"/>
  <c r="S67" i="1" s="1"/>
  <c r="E81" i="9" s="1"/>
  <c r="BZ52" i="1"/>
  <c r="BZ67" i="1" s="1"/>
  <c r="N52" i="1"/>
  <c r="N67" i="1" s="1"/>
  <c r="O52" i="1"/>
  <c r="O67" i="1" s="1"/>
  <c r="CA52" i="1"/>
  <c r="CA67" i="1" s="1"/>
  <c r="BR52" i="1"/>
  <c r="BR67" i="1" s="1"/>
  <c r="BR71" i="1" s="1"/>
  <c r="M52" i="1"/>
  <c r="M67" i="1" s="1"/>
  <c r="M71" i="1" s="1"/>
  <c r="C678" i="1" s="1"/>
  <c r="F52" i="1"/>
  <c r="F67" i="1" s="1"/>
  <c r="F71" i="1" s="1"/>
  <c r="F21" i="9" s="1"/>
  <c r="Q52" i="1"/>
  <c r="Q67" i="1" s="1"/>
  <c r="Q71" i="1" s="1"/>
  <c r="C682" i="1" s="1"/>
  <c r="W71" i="1"/>
  <c r="C516" i="1" s="1"/>
  <c r="G516" i="1" s="1"/>
  <c r="I81" i="9"/>
  <c r="BP71" i="1"/>
  <c r="C561" i="1" s="1"/>
  <c r="AL71" i="1"/>
  <c r="G177" i="9"/>
  <c r="BC52" i="1"/>
  <c r="BC67" i="1" s="1"/>
  <c r="AB52" i="1"/>
  <c r="AB67" i="1" s="1"/>
  <c r="L52" i="1"/>
  <c r="L67" i="1" s="1"/>
  <c r="AN52" i="1"/>
  <c r="AN67" i="1" s="1"/>
  <c r="AC52" i="1"/>
  <c r="AC67" i="1" s="1"/>
  <c r="BO52" i="1"/>
  <c r="BO67" i="1" s="1"/>
  <c r="C52" i="1"/>
  <c r="C67" i="1" s="1"/>
  <c r="AT52" i="1"/>
  <c r="AT67" i="1" s="1"/>
  <c r="AE52" i="1"/>
  <c r="AE67" i="1" s="1"/>
  <c r="AH52" i="1"/>
  <c r="AH67" i="1" s="1"/>
  <c r="BG52" i="1"/>
  <c r="BG67" i="1" s="1"/>
  <c r="BK52" i="1"/>
  <c r="BK67" i="1" s="1"/>
  <c r="BH52" i="1"/>
  <c r="BH67" i="1" s="1"/>
  <c r="BW52" i="1"/>
  <c r="BW67" i="1" s="1"/>
  <c r="I52" i="1"/>
  <c r="I67" i="1" s="1"/>
  <c r="E52" i="1"/>
  <c r="E67" i="1" s="1"/>
  <c r="BB52" i="1"/>
  <c r="BB67" i="1" s="1"/>
  <c r="X52" i="1"/>
  <c r="X67" i="1" s="1"/>
  <c r="BI52" i="1"/>
  <c r="BI67" i="1" s="1"/>
  <c r="Y52" i="1"/>
  <c r="Y67" i="1" s="1"/>
  <c r="J52" i="1"/>
  <c r="J67" i="1" s="1"/>
  <c r="CC52" i="1"/>
  <c r="CC67" i="1" s="1"/>
  <c r="AD52" i="1"/>
  <c r="AD67" i="1" s="1"/>
  <c r="AJ52" i="1"/>
  <c r="AJ67" i="1" s="1"/>
  <c r="AQ52" i="1"/>
  <c r="AQ67" i="1" s="1"/>
  <c r="BX52" i="1"/>
  <c r="BX67" i="1" s="1"/>
  <c r="AZ52" i="1"/>
  <c r="AZ67" i="1" s="1"/>
  <c r="BA52" i="1"/>
  <c r="BA67" i="1" s="1"/>
  <c r="BU52" i="1"/>
  <c r="BU67" i="1" s="1"/>
  <c r="AG52" i="1"/>
  <c r="AG67" i="1" s="1"/>
  <c r="AS52" i="1"/>
  <c r="AS67" i="1" s="1"/>
  <c r="AS71" i="1" s="1"/>
  <c r="CA71" i="1"/>
  <c r="C647" i="1" s="1"/>
  <c r="AU52" i="1"/>
  <c r="AU67" i="1" s="1"/>
  <c r="AU71" i="1" s="1"/>
  <c r="E213" i="9" s="1"/>
  <c r="AF52" i="1"/>
  <c r="AF67" i="1" s="1"/>
  <c r="BL52" i="1"/>
  <c r="BL67" i="1" s="1"/>
  <c r="BL71" i="1" s="1"/>
  <c r="C557" i="1" s="1"/>
  <c r="H52" i="1"/>
  <c r="H67" i="1" s="1"/>
  <c r="H309" i="9"/>
  <c r="F209" i="9"/>
  <c r="I49" i="9"/>
  <c r="D81" i="9"/>
  <c r="I305" i="9"/>
  <c r="S71" i="1"/>
  <c r="C512" i="1" s="1"/>
  <c r="G512" i="1" s="1"/>
  <c r="G81" i="9"/>
  <c r="AR71" i="1"/>
  <c r="C537" i="1" s="1"/>
  <c r="G537" i="1" s="1"/>
  <c r="C81" i="9"/>
  <c r="I177" i="9"/>
  <c r="BT71" i="1"/>
  <c r="C640" i="1" s="1"/>
  <c r="AO71" i="1"/>
  <c r="F181" i="9" s="1"/>
  <c r="F309" i="9"/>
  <c r="C562" i="1"/>
  <c r="C564" i="1"/>
  <c r="C671" i="1"/>
  <c r="C499" i="1"/>
  <c r="G499" i="1" s="1"/>
  <c r="C530" i="1"/>
  <c r="G530" i="1" s="1"/>
  <c r="I149" i="9"/>
  <c r="G213" i="9"/>
  <c r="C542" i="1"/>
  <c r="C532" i="1"/>
  <c r="G532" i="1" s="1"/>
  <c r="D181" i="9"/>
  <c r="C704" i="1"/>
  <c r="D71" i="1"/>
  <c r="D21" i="9" s="1"/>
  <c r="AP71" i="1"/>
  <c r="C707" i="1" s="1"/>
  <c r="D49" i="9"/>
  <c r="C631" i="1"/>
  <c r="C702" i="1"/>
  <c r="F213" i="9"/>
  <c r="C686" i="1"/>
  <c r="C514" i="1"/>
  <c r="G514" i="1" s="1"/>
  <c r="G245" i="9"/>
  <c r="C624" i="1"/>
  <c r="C623" i="1"/>
  <c r="I277" i="9"/>
  <c r="D53" i="9"/>
  <c r="C504" i="1"/>
  <c r="G504" i="1" s="1"/>
  <c r="C676" i="1"/>
  <c r="C713" i="1"/>
  <c r="CE62" i="1"/>
  <c r="C681" i="1"/>
  <c r="C509" i="1"/>
  <c r="G509" i="1" s="1"/>
  <c r="H245" i="9"/>
  <c r="C550" i="1"/>
  <c r="G550" i="1" s="1"/>
  <c r="C614" i="1"/>
  <c r="C621" i="1"/>
  <c r="C204" i="9"/>
  <c r="CE48" i="1"/>
  <c r="E117" i="9"/>
  <c r="C519" i="1"/>
  <c r="G519" i="1" s="1"/>
  <c r="E309" i="9"/>
  <c r="C685" i="1"/>
  <c r="C513" i="1"/>
  <c r="G513" i="1" s="1"/>
  <c r="F85" i="9"/>
  <c r="C511" i="1"/>
  <c r="G511" i="1" s="1"/>
  <c r="C683" i="1"/>
  <c r="C85" i="9"/>
  <c r="C510" i="1"/>
  <c r="G510" i="1" s="1"/>
  <c r="AB72" i="10"/>
  <c r="B521" i="1" s="1"/>
  <c r="E758" i="10"/>
  <c r="E774" i="10"/>
  <c r="E798" i="10"/>
  <c r="G17" i="9"/>
  <c r="I273" i="9"/>
  <c r="AW52" i="10"/>
  <c r="AW67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E776" i="10"/>
  <c r="E784" i="10"/>
  <c r="E792" i="10"/>
  <c r="E800" i="10"/>
  <c r="BZ72" i="10"/>
  <c r="B571" i="1" s="1"/>
  <c r="E808" i="10"/>
  <c r="D341" i="1"/>
  <c r="C481" i="1" s="1"/>
  <c r="C50" i="8"/>
  <c r="H209" i="9"/>
  <c r="D337" i="9"/>
  <c r="F81" i="9"/>
  <c r="I209" i="9"/>
  <c r="I241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C520" i="1"/>
  <c r="G520" i="1" s="1"/>
  <c r="C692" i="1"/>
  <c r="F117" i="9"/>
  <c r="C616" i="1"/>
  <c r="C543" i="1"/>
  <c r="H213" i="9"/>
  <c r="C619" i="1"/>
  <c r="C559" i="1"/>
  <c r="C309" i="9"/>
  <c r="E766" i="10"/>
  <c r="BH72" i="10"/>
  <c r="B553" i="1" s="1"/>
  <c r="E790" i="10"/>
  <c r="C126" i="8"/>
  <c r="D391" i="1"/>
  <c r="F32" i="6"/>
  <c r="C478" i="1"/>
  <c r="C305" i="9"/>
  <c r="R52" i="10"/>
  <c r="R67" i="10" s="1"/>
  <c r="AG52" i="10"/>
  <c r="AG67" i="10" s="1"/>
  <c r="J763" i="10" s="1"/>
  <c r="BM52" i="10"/>
  <c r="BM67" i="10" s="1"/>
  <c r="J795" i="10" s="1"/>
  <c r="C102" i="8"/>
  <c r="C482" i="1"/>
  <c r="E760" i="10"/>
  <c r="E770" i="10"/>
  <c r="E786" i="10"/>
  <c r="E802" i="10"/>
  <c r="E810" i="10"/>
  <c r="H241" i="9"/>
  <c r="I145" i="9"/>
  <c r="G209" i="9"/>
  <c r="G337" i="9"/>
  <c r="D177" i="9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U52" i="10"/>
  <c r="U67" i="10" s="1"/>
  <c r="J751" i="10" s="1"/>
  <c r="F52" i="10"/>
  <c r="F67" i="10" s="1"/>
  <c r="J736" i="10" s="1"/>
  <c r="N52" i="10"/>
  <c r="N67" i="10" s="1"/>
  <c r="V52" i="10"/>
  <c r="V67" i="10" s="1"/>
  <c r="J752" i="10" s="1"/>
  <c r="AC52" i="10"/>
  <c r="AC67" i="10" s="1"/>
  <c r="AK52" i="10"/>
  <c r="AK67" i="10" s="1"/>
  <c r="J767" i="10" s="1"/>
  <c r="AS52" i="10"/>
  <c r="AS67" i="10" s="1"/>
  <c r="J775" i="10" s="1"/>
  <c r="BA52" i="10"/>
  <c r="BA67" i="10" s="1"/>
  <c r="BI52" i="10"/>
  <c r="BI67" i="10" s="1"/>
  <c r="J791" i="10" s="1"/>
  <c r="BQ52" i="10"/>
  <c r="BQ67" i="10" s="1"/>
  <c r="BY52" i="10"/>
  <c r="BY67" i="10" s="1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E782" i="10"/>
  <c r="E806" i="10"/>
  <c r="D17" i="9"/>
  <c r="F305" i="9"/>
  <c r="AO52" i="10"/>
  <c r="AO67" i="10" s="1"/>
  <c r="C622" i="1"/>
  <c r="C373" i="9"/>
  <c r="C573" i="1"/>
  <c r="C181" i="9"/>
  <c r="C703" i="1"/>
  <c r="C531" i="1"/>
  <c r="G531" i="1" s="1"/>
  <c r="E762" i="10"/>
  <c r="AV72" i="10"/>
  <c r="B541" i="1" s="1"/>
  <c r="E778" i="10"/>
  <c r="E794" i="10"/>
  <c r="E764" i="10"/>
  <c r="E772" i="10"/>
  <c r="E780" i="10"/>
  <c r="BF72" i="10"/>
  <c r="B551" i="1" s="1"/>
  <c r="E788" i="10"/>
  <c r="E796" i="10"/>
  <c r="E804" i="10"/>
  <c r="E811" i="10"/>
  <c r="G305" i="9"/>
  <c r="F113" i="9"/>
  <c r="C369" i="9"/>
  <c r="F17" i="9"/>
  <c r="G241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BK52" i="10"/>
  <c r="BK67" i="10" s="1"/>
  <c r="BS52" i="10"/>
  <c r="BS67" i="10" s="1"/>
  <c r="V71" i="1" l="1"/>
  <c r="F53" i="9"/>
  <c r="F49" i="9"/>
  <c r="C506" i="1"/>
  <c r="G506" i="1" s="1"/>
  <c r="C700" i="1"/>
  <c r="G149" i="9"/>
  <c r="G145" i="9"/>
  <c r="E113" i="9"/>
  <c r="H49" i="9"/>
  <c r="BJ71" i="1"/>
  <c r="C544" i="1"/>
  <c r="G544" i="1" s="1"/>
  <c r="CB72" i="10"/>
  <c r="B573" i="1" s="1"/>
  <c r="C558" i="1"/>
  <c r="C625" i="1"/>
  <c r="F273" i="9"/>
  <c r="O71" i="1"/>
  <c r="C680" i="1" s="1"/>
  <c r="I341" i="9"/>
  <c r="C572" i="1"/>
  <c r="AX72" i="10"/>
  <c r="B543" i="1" s="1"/>
  <c r="BX72" i="10"/>
  <c r="B569" i="1" s="1"/>
  <c r="AI72" i="10"/>
  <c r="BV72" i="10"/>
  <c r="B567" i="1" s="1"/>
  <c r="AP72" i="10"/>
  <c r="B535" i="1" s="1"/>
  <c r="AZ72" i="10"/>
  <c r="B545" i="1" s="1"/>
  <c r="AR72" i="10"/>
  <c r="B537" i="1" s="1"/>
  <c r="Q72" i="10"/>
  <c r="B510" i="1" s="1"/>
  <c r="H510" i="1" s="1"/>
  <c r="CC72" i="10"/>
  <c r="B574" i="1" s="1"/>
  <c r="Y72" i="10"/>
  <c r="H72" i="10"/>
  <c r="C500" i="10" s="1"/>
  <c r="G500" i="10" s="1"/>
  <c r="BM72" i="10"/>
  <c r="B558" i="1" s="1"/>
  <c r="BJ72" i="10"/>
  <c r="B555" i="1" s="1"/>
  <c r="BO72" i="10"/>
  <c r="C626" i="10" s="1"/>
  <c r="AN72" i="10"/>
  <c r="B533" i="1" s="1"/>
  <c r="BI72" i="10"/>
  <c r="B554" i="1" s="1"/>
  <c r="BL72" i="10"/>
  <c r="B557" i="1" s="1"/>
  <c r="AT72" i="10"/>
  <c r="B539" i="1" s="1"/>
  <c r="C673" i="10"/>
  <c r="AS72" i="10"/>
  <c r="B538" i="1" s="1"/>
  <c r="H538" i="1" s="1"/>
  <c r="C501" i="10"/>
  <c r="G501" i="10" s="1"/>
  <c r="J783" i="10"/>
  <c r="BA72" i="10"/>
  <c r="J743" i="10"/>
  <c r="M72" i="10"/>
  <c r="J734" i="10"/>
  <c r="D72" i="10"/>
  <c r="AM72" i="10"/>
  <c r="C703" i="10" s="1"/>
  <c r="P72" i="10"/>
  <c r="AK72" i="10"/>
  <c r="J748" i="10"/>
  <c r="R72" i="10"/>
  <c r="J771" i="10"/>
  <c r="AO72" i="10"/>
  <c r="J759" i="10"/>
  <c r="AC72" i="10"/>
  <c r="AD72" i="10"/>
  <c r="B523" i="1" s="1"/>
  <c r="BB72" i="10"/>
  <c r="B547" i="1" s="1"/>
  <c r="BG72" i="10"/>
  <c r="B552" i="1" s="1"/>
  <c r="AY72" i="10"/>
  <c r="B544" i="1" s="1"/>
  <c r="AQ72" i="10"/>
  <c r="B536" i="1" s="1"/>
  <c r="AA72" i="10"/>
  <c r="J749" i="10"/>
  <c r="S72" i="10"/>
  <c r="AF72" i="10"/>
  <c r="B525" i="1" s="1"/>
  <c r="AJ72" i="10"/>
  <c r="B529" i="1" s="1"/>
  <c r="C637" i="10"/>
  <c r="U72" i="10"/>
  <c r="J807" i="10"/>
  <c r="BY72" i="10"/>
  <c r="J744" i="10"/>
  <c r="N72" i="10"/>
  <c r="BT72" i="10"/>
  <c r="B565" i="1" s="1"/>
  <c r="J779" i="10"/>
  <c r="AW72" i="10"/>
  <c r="BE72" i="10"/>
  <c r="C549" i="10" s="1"/>
  <c r="O72" i="10"/>
  <c r="E72" i="10"/>
  <c r="AG72" i="10"/>
  <c r="J741" i="10"/>
  <c r="K72" i="10"/>
  <c r="J740" i="10"/>
  <c r="J72" i="10"/>
  <c r="J801" i="10"/>
  <c r="BS72" i="10"/>
  <c r="J785" i="10"/>
  <c r="BC72" i="10"/>
  <c r="BN72" i="10"/>
  <c r="B559" i="1" s="1"/>
  <c r="AH72" i="10"/>
  <c r="B527" i="1" s="1"/>
  <c r="J799" i="10"/>
  <c r="BQ72" i="10"/>
  <c r="J750" i="10"/>
  <c r="T72" i="10"/>
  <c r="AU72" i="10"/>
  <c r="C711" i="10" s="1"/>
  <c r="BW72" i="10"/>
  <c r="V72" i="10"/>
  <c r="BU72" i="10"/>
  <c r="J754" i="10"/>
  <c r="X72" i="10"/>
  <c r="J793" i="10"/>
  <c r="BK72" i="10"/>
  <c r="J737" i="10"/>
  <c r="G72" i="10"/>
  <c r="BD72" i="10"/>
  <c r="B549" i="1" s="1"/>
  <c r="J742" i="10"/>
  <c r="L72" i="10"/>
  <c r="BR72" i="10"/>
  <c r="B563" i="1" s="1"/>
  <c r="AL72" i="10"/>
  <c r="B531" i="1" s="1"/>
  <c r="BP72" i="10"/>
  <c r="B561" i="1" s="1"/>
  <c r="W72" i="10"/>
  <c r="B516" i="1" s="1"/>
  <c r="F72" i="10"/>
  <c r="AE72" i="10"/>
  <c r="B501" i="1"/>
  <c r="F501" i="1" s="1"/>
  <c r="C537" i="10"/>
  <c r="G537" i="10" s="1"/>
  <c r="C427" i="10"/>
  <c r="B528" i="1"/>
  <c r="C527" i="10"/>
  <c r="G527" i="10" s="1"/>
  <c r="C699" i="10"/>
  <c r="B572" i="1"/>
  <c r="C646" i="10"/>
  <c r="C571" i="10"/>
  <c r="E756" i="10"/>
  <c r="E814" i="10" s="1"/>
  <c r="E815" i="10"/>
  <c r="Z72" i="10"/>
  <c r="B519" i="1" s="1"/>
  <c r="H337" i="9"/>
  <c r="BZ71" i="1"/>
  <c r="N71" i="1"/>
  <c r="I337" i="9"/>
  <c r="G49" i="9"/>
  <c r="C688" i="1"/>
  <c r="C534" i="1"/>
  <c r="G534" i="1" s="1"/>
  <c r="I85" i="9"/>
  <c r="E17" i="9"/>
  <c r="E71" i="1"/>
  <c r="I71" i="1"/>
  <c r="I17" i="9"/>
  <c r="H177" i="9"/>
  <c r="AQ71" i="1"/>
  <c r="BB71" i="1"/>
  <c r="E241" i="9"/>
  <c r="C145" i="9"/>
  <c r="AE71" i="1"/>
  <c r="F241" i="9"/>
  <c r="BC71" i="1"/>
  <c r="E145" i="9"/>
  <c r="AG71" i="1"/>
  <c r="D369" i="9"/>
  <c r="CC71" i="1"/>
  <c r="E337" i="9"/>
  <c r="BW71" i="1"/>
  <c r="BO71" i="1"/>
  <c r="D305" i="9"/>
  <c r="C71" i="1"/>
  <c r="C17" i="9"/>
  <c r="C706" i="1"/>
  <c r="CE52" i="1"/>
  <c r="H17" i="9"/>
  <c r="H71" i="1"/>
  <c r="C337" i="9"/>
  <c r="BU71" i="1"/>
  <c r="C49" i="9"/>
  <c r="J71" i="1"/>
  <c r="D273" i="9"/>
  <c r="BH71" i="1"/>
  <c r="H113" i="9"/>
  <c r="AC71" i="1"/>
  <c r="D209" i="9"/>
  <c r="AT71" i="1"/>
  <c r="C209" i="9"/>
  <c r="H273" i="9"/>
  <c r="D241" i="9"/>
  <c r="BA71" i="1"/>
  <c r="D113" i="9"/>
  <c r="Y71" i="1"/>
  <c r="BK71" i="1"/>
  <c r="G273" i="9"/>
  <c r="E177" i="9"/>
  <c r="AN71" i="1"/>
  <c r="H145" i="9"/>
  <c r="AJ71" i="1"/>
  <c r="I181" i="9"/>
  <c r="CE67" i="1"/>
  <c r="CE71" i="1" s="1"/>
  <c r="C716" i="1" s="1"/>
  <c r="D145" i="9"/>
  <c r="AF71" i="1"/>
  <c r="C241" i="9"/>
  <c r="AZ71" i="1"/>
  <c r="E273" i="9"/>
  <c r="BI71" i="1"/>
  <c r="BG71" i="1"/>
  <c r="C273" i="9"/>
  <c r="E49" i="9"/>
  <c r="L71" i="1"/>
  <c r="AD71" i="1"/>
  <c r="I113" i="9"/>
  <c r="C709" i="1"/>
  <c r="E209" i="9"/>
  <c r="BX71" i="1"/>
  <c r="F337" i="9"/>
  <c r="X71" i="1"/>
  <c r="C113" i="9"/>
  <c r="F145" i="9"/>
  <c r="AH71" i="1"/>
  <c r="AB71" i="1"/>
  <c r="G113" i="9"/>
  <c r="E85" i="9"/>
  <c r="H277" i="9"/>
  <c r="C637" i="1"/>
  <c r="C684" i="1"/>
  <c r="I309" i="9"/>
  <c r="C712" i="1"/>
  <c r="C565" i="1"/>
  <c r="C540" i="1"/>
  <c r="G540" i="1" s="1"/>
  <c r="C497" i="1"/>
  <c r="G497" i="1" s="1"/>
  <c r="C535" i="1"/>
  <c r="G535" i="1" s="1"/>
  <c r="C669" i="1"/>
  <c r="C428" i="1"/>
  <c r="G181" i="9"/>
  <c r="I364" i="9"/>
  <c r="D615" i="1"/>
  <c r="C710" i="1"/>
  <c r="C213" i="9"/>
  <c r="C538" i="1"/>
  <c r="G538" i="1" s="1"/>
  <c r="C142" i="8"/>
  <c r="D393" i="1"/>
  <c r="C552" i="10"/>
  <c r="C635" i="10"/>
  <c r="C572" i="10"/>
  <c r="C621" i="10"/>
  <c r="C564" i="10"/>
  <c r="H502" i="1"/>
  <c r="F502" i="1"/>
  <c r="C618" i="10"/>
  <c r="C558" i="10"/>
  <c r="C550" i="10"/>
  <c r="C628" i="10"/>
  <c r="C540" i="10"/>
  <c r="C712" i="10"/>
  <c r="C544" i="10"/>
  <c r="C67" i="10"/>
  <c r="C72" i="10" s="1"/>
  <c r="CE52" i="10"/>
  <c r="C645" i="10"/>
  <c r="C570" i="10"/>
  <c r="C554" i="10"/>
  <c r="C520" i="10"/>
  <c r="C692" i="10"/>
  <c r="H53" i="9" l="1"/>
  <c r="C508" i="1"/>
  <c r="G508" i="1" s="1"/>
  <c r="H85" i="9"/>
  <c r="C687" i="1"/>
  <c r="C515" i="1"/>
  <c r="G515" i="1" s="1"/>
  <c r="C539" i="10"/>
  <c r="G539" i="10" s="1"/>
  <c r="C555" i="1"/>
  <c r="F277" i="9"/>
  <c r="C617" i="1"/>
  <c r="C636" i="10"/>
  <c r="C542" i="10"/>
  <c r="I369" i="9"/>
  <c r="C643" i="10"/>
  <c r="C568" i="10"/>
  <c r="C615" i="10"/>
  <c r="C623" i="10"/>
  <c r="C700" i="10"/>
  <c r="C566" i="10"/>
  <c r="C536" i="10"/>
  <c r="G536" i="10" s="1"/>
  <c r="C559" i="10"/>
  <c r="C528" i="10"/>
  <c r="G528" i="10" s="1"/>
  <c r="H528" i="10" s="1"/>
  <c r="C641" i="10"/>
  <c r="B560" i="1"/>
  <c r="C627" i="10"/>
  <c r="F538" i="1"/>
  <c r="C556" i="10"/>
  <c r="C708" i="10"/>
  <c r="C534" i="10"/>
  <c r="C526" i="10"/>
  <c r="G526" i="10" s="1"/>
  <c r="C639" i="10"/>
  <c r="F510" i="1"/>
  <c r="C616" i="10"/>
  <c r="C553" i="10"/>
  <c r="C633" i="10"/>
  <c r="C704" i="10"/>
  <c r="C706" i="10"/>
  <c r="C696" i="10"/>
  <c r="C532" i="10"/>
  <c r="G532" i="10" s="1"/>
  <c r="C573" i="10"/>
  <c r="C619" i="10"/>
  <c r="C681" i="10"/>
  <c r="C509" i="10"/>
  <c r="G509" i="10" s="1"/>
  <c r="B540" i="1"/>
  <c r="F540" i="1" s="1"/>
  <c r="C687" i="10"/>
  <c r="C515" i="10"/>
  <c r="G515" i="10" s="1"/>
  <c r="H515" i="10" s="1"/>
  <c r="B518" i="1"/>
  <c r="F518" i="1" s="1"/>
  <c r="C517" i="10"/>
  <c r="G517" i="10" s="1"/>
  <c r="H517" i="10" s="1"/>
  <c r="C689" i="10"/>
  <c r="H500" i="10"/>
  <c r="C672" i="10"/>
  <c r="C557" i="10"/>
  <c r="C538" i="10"/>
  <c r="G538" i="10" s="1"/>
  <c r="C710" i="10"/>
  <c r="C531" i="10"/>
  <c r="G531" i="10" s="1"/>
  <c r="B532" i="1"/>
  <c r="F532" i="1" s="1"/>
  <c r="C709" i="10"/>
  <c r="C698" i="10"/>
  <c r="C562" i="10"/>
  <c r="B550" i="1"/>
  <c r="F550" i="1" s="1"/>
  <c r="H550" i="1" s="1"/>
  <c r="H501" i="1"/>
  <c r="C707" i="10"/>
  <c r="C617" i="10"/>
  <c r="C620" i="10"/>
  <c r="C548" i="10"/>
  <c r="C522" i="10"/>
  <c r="H522" i="10" s="1"/>
  <c r="C546" i="10"/>
  <c r="C551" i="10"/>
  <c r="C560" i="10"/>
  <c r="C524" i="10"/>
  <c r="G524" i="10" s="1"/>
  <c r="C694" i="10"/>
  <c r="C631" i="10"/>
  <c r="B503" i="1"/>
  <c r="C674" i="10"/>
  <c r="C502" i="10"/>
  <c r="G502" i="10" s="1"/>
  <c r="C613" i="10"/>
  <c r="D614" i="10" s="1"/>
  <c r="C555" i="10"/>
  <c r="B556" i="1"/>
  <c r="C634" i="10"/>
  <c r="B513" i="1"/>
  <c r="C684" i="10"/>
  <c r="C512" i="10"/>
  <c r="B564" i="1"/>
  <c r="C563" i="10"/>
  <c r="C638" i="10"/>
  <c r="B508" i="1"/>
  <c r="C507" i="10"/>
  <c r="C679" i="10"/>
  <c r="B570" i="1"/>
  <c r="C569" i="10"/>
  <c r="C644" i="10"/>
  <c r="B520" i="1"/>
  <c r="C519" i="10"/>
  <c r="C691" i="10"/>
  <c r="C668" i="10"/>
  <c r="C496" i="10"/>
  <c r="G496" i="10" s="1"/>
  <c r="B497" i="1"/>
  <c r="C535" i="10"/>
  <c r="G535" i="10" s="1"/>
  <c r="C688" i="10"/>
  <c r="C516" i="10"/>
  <c r="B517" i="1"/>
  <c r="B562" i="1"/>
  <c r="C561" i="10"/>
  <c r="C622" i="10"/>
  <c r="B506" i="1"/>
  <c r="C505" i="10"/>
  <c r="G505" i="10" s="1"/>
  <c r="C677" i="10"/>
  <c r="C625" i="10"/>
  <c r="B505" i="1"/>
  <c r="C676" i="10"/>
  <c r="C504" i="10"/>
  <c r="G504" i="10" s="1"/>
  <c r="B542" i="1"/>
  <c r="C541" i="10"/>
  <c r="C630" i="10"/>
  <c r="B511" i="1"/>
  <c r="C510" i="10"/>
  <c r="C682" i="10"/>
  <c r="C624" i="10"/>
  <c r="B566" i="1"/>
  <c r="C565" i="10"/>
  <c r="C640" i="10"/>
  <c r="B504" i="1"/>
  <c r="C675" i="10"/>
  <c r="C503" i="10"/>
  <c r="G503" i="10" s="1"/>
  <c r="B546" i="1"/>
  <c r="C629" i="10"/>
  <c r="C545" i="10"/>
  <c r="B496" i="1"/>
  <c r="C495" i="10"/>
  <c r="C667" i="10"/>
  <c r="C543" i="10"/>
  <c r="G543" i="10" s="1"/>
  <c r="B524" i="1"/>
  <c r="C695" i="10"/>
  <c r="C523" i="10"/>
  <c r="C514" i="10"/>
  <c r="B515" i="1"/>
  <c r="C686" i="10"/>
  <c r="B530" i="1"/>
  <c r="C701" i="10"/>
  <c r="C529" i="10"/>
  <c r="B514" i="1"/>
  <c r="C685" i="10"/>
  <c r="C513" i="10"/>
  <c r="C702" i="10"/>
  <c r="C670" i="10"/>
  <c r="B499" i="1"/>
  <c r="C498" i="10"/>
  <c r="G498" i="10" s="1"/>
  <c r="B500" i="1"/>
  <c r="C499" i="10"/>
  <c r="G499" i="10" s="1"/>
  <c r="C671" i="10"/>
  <c r="C642" i="10"/>
  <c r="C567" i="10"/>
  <c r="B568" i="1"/>
  <c r="C632" i="10"/>
  <c r="C547" i="10"/>
  <c r="B548" i="1"/>
  <c r="B526" i="1"/>
  <c r="C697" i="10"/>
  <c r="C525" i="10"/>
  <c r="B507" i="1"/>
  <c r="C506" i="10"/>
  <c r="G506" i="10" s="1"/>
  <c r="C678" i="10"/>
  <c r="B512" i="1"/>
  <c r="C511" i="10"/>
  <c r="C683" i="10"/>
  <c r="B509" i="1"/>
  <c r="C508" i="10"/>
  <c r="C680" i="10"/>
  <c r="B534" i="1"/>
  <c r="C705" i="10"/>
  <c r="C533" i="10"/>
  <c r="G533" i="10" s="1"/>
  <c r="C530" i="10"/>
  <c r="H530" i="10" s="1"/>
  <c r="C669" i="10"/>
  <c r="C497" i="10"/>
  <c r="B498" i="1"/>
  <c r="B522" i="1"/>
  <c r="C521" i="10"/>
  <c r="C693" i="10"/>
  <c r="C690" i="10"/>
  <c r="C518" i="10"/>
  <c r="H518" i="10" s="1"/>
  <c r="H536" i="1"/>
  <c r="F536" i="1"/>
  <c r="F544" i="1"/>
  <c r="H544" i="1" s="1"/>
  <c r="G549" i="10"/>
  <c r="H549" i="10" s="1"/>
  <c r="F528" i="1"/>
  <c r="H528" i="1"/>
  <c r="F516" i="1"/>
  <c r="H516" i="1" s="1"/>
  <c r="C571" i="1"/>
  <c r="C646" i="1"/>
  <c r="H341" i="9"/>
  <c r="G53" i="9"/>
  <c r="C507" i="1"/>
  <c r="G507" i="1" s="1"/>
  <c r="C679" i="1"/>
  <c r="I373" i="9"/>
  <c r="C433" i="1"/>
  <c r="C441" i="1" s="1"/>
  <c r="C518" i="1"/>
  <c r="G518" i="1" s="1"/>
  <c r="D117" i="9"/>
  <c r="C690" i="1"/>
  <c r="C524" i="1"/>
  <c r="G524" i="1" s="1"/>
  <c r="C696" i="1"/>
  <c r="C149" i="9"/>
  <c r="C553" i="1"/>
  <c r="D277" i="9"/>
  <c r="C636" i="1"/>
  <c r="C501" i="1"/>
  <c r="G501" i="1" s="1"/>
  <c r="H21" i="9"/>
  <c r="C673" i="1"/>
  <c r="C517" i="1"/>
  <c r="G517" i="1" s="1"/>
  <c r="C689" i="1"/>
  <c r="C117" i="9"/>
  <c r="C618" i="1"/>
  <c r="C552" i="1"/>
  <c r="C277" i="9"/>
  <c r="C697" i="1"/>
  <c r="D149" i="9"/>
  <c r="C525" i="1"/>
  <c r="G525" i="1" s="1"/>
  <c r="C705" i="1"/>
  <c r="E181" i="9"/>
  <c r="C533" i="1"/>
  <c r="G533" i="1" s="1"/>
  <c r="C627" i="1"/>
  <c r="C560" i="1"/>
  <c r="D309" i="9"/>
  <c r="C698" i="1"/>
  <c r="E149" i="9"/>
  <c r="C526" i="1"/>
  <c r="G526" i="1" s="1"/>
  <c r="C711" i="1"/>
  <c r="D213" i="9"/>
  <c r="C539" i="1"/>
  <c r="G539" i="1" s="1"/>
  <c r="C53" i="9"/>
  <c r="C503" i="1"/>
  <c r="G503" i="1" s="1"/>
  <c r="C675" i="1"/>
  <c r="C502" i="1"/>
  <c r="G502" i="1" s="1"/>
  <c r="C674" i="1"/>
  <c r="I21" i="9"/>
  <c r="C634" i="1"/>
  <c r="E277" i="9"/>
  <c r="C554" i="1"/>
  <c r="C546" i="1"/>
  <c r="G546" i="1" s="1"/>
  <c r="D245" i="9"/>
  <c r="C630" i="1"/>
  <c r="C568" i="1"/>
  <c r="C643" i="1"/>
  <c r="E341" i="9"/>
  <c r="E245" i="9"/>
  <c r="C632" i="1"/>
  <c r="C547" i="1"/>
  <c r="G117" i="9"/>
  <c r="C693" i="1"/>
  <c r="C521" i="1"/>
  <c r="G521" i="1" s="1"/>
  <c r="F341" i="9"/>
  <c r="C569" i="1"/>
  <c r="C644" i="1"/>
  <c r="C695" i="1"/>
  <c r="C523" i="1"/>
  <c r="G523" i="1" s="1"/>
  <c r="I117" i="9"/>
  <c r="C633" i="1"/>
  <c r="C548" i="1"/>
  <c r="F245" i="9"/>
  <c r="C498" i="1"/>
  <c r="G498" i="1" s="1"/>
  <c r="E21" i="9"/>
  <c r="C670" i="1"/>
  <c r="C527" i="1"/>
  <c r="G527" i="1" s="1"/>
  <c r="F149" i="9"/>
  <c r="C699" i="1"/>
  <c r="C505" i="1"/>
  <c r="G505" i="1" s="1"/>
  <c r="C677" i="1"/>
  <c r="E53" i="9"/>
  <c r="G277" i="9"/>
  <c r="C635" i="1"/>
  <c r="C556" i="1"/>
  <c r="C522" i="1"/>
  <c r="G522" i="1" s="1"/>
  <c r="C694" i="1"/>
  <c r="H117" i="9"/>
  <c r="C641" i="1"/>
  <c r="C566" i="1"/>
  <c r="C341" i="9"/>
  <c r="H181" i="9"/>
  <c r="C536" i="1"/>
  <c r="G536" i="1" s="1"/>
  <c r="C708" i="1"/>
  <c r="C545" i="1"/>
  <c r="G545" i="1" s="1"/>
  <c r="C245" i="9"/>
  <c r="C628" i="1"/>
  <c r="C529" i="1"/>
  <c r="G529" i="1" s="1"/>
  <c r="C701" i="1"/>
  <c r="H149" i="9"/>
  <c r="C496" i="1"/>
  <c r="G496" i="1" s="1"/>
  <c r="C668" i="1"/>
  <c r="C21" i="9"/>
  <c r="C620" i="1"/>
  <c r="C574" i="1"/>
  <c r="D373" i="9"/>
  <c r="D632" i="1"/>
  <c r="D617" i="1"/>
  <c r="D697" i="1"/>
  <c r="D685" i="1"/>
  <c r="D690" i="1"/>
  <c r="D707" i="1"/>
  <c r="D637" i="1"/>
  <c r="D694" i="1"/>
  <c r="D647" i="1"/>
  <c r="D635" i="1"/>
  <c r="D642" i="1"/>
  <c r="D616" i="1"/>
  <c r="D669" i="1"/>
  <c r="D701" i="1"/>
  <c r="D680" i="1"/>
  <c r="D671" i="1"/>
  <c r="D634" i="1"/>
  <c r="D638" i="1"/>
  <c r="D703" i="1"/>
  <c r="D670" i="1"/>
  <c r="D627" i="1"/>
  <c r="D621" i="1"/>
  <c r="D712" i="1"/>
  <c r="D678" i="1"/>
  <c r="D716" i="1"/>
  <c r="D702" i="1"/>
  <c r="D620" i="1"/>
  <c r="D677" i="1"/>
  <c r="D668" i="1"/>
  <c r="D695" i="1"/>
  <c r="D625" i="1"/>
  <c r="D672" i="1"/>
  <c r="D626" i="1"/>
  <c r="D641" i="1"/>
  <c r="D633" i="1"/>
  <c r="D646" i="1"/>
  <c r="D708" i="1"/>
  <c r="D688" i="1"/>
  <c r="D679" i="1"/>
  <c r="D693" i="1"/>
  <c r="D618" i="1"/>
  <c r="D684" i="1"/>
  <c r="D636" i="1"/>
  <c r="D698" i="1"/>
  <c r="D629" i="1"/>
  <c r="D691" i="1"/>
  <c r="D640" i="1"/>
  <c r="D696" i="1"/>
  <c r="D710" i="1"/>
  <c r="D619" i="1"/>
  <c r="D683" i="1"/>
  <c r="D681" i="1"/>
  <c r="D687" i="1"/>
  <c r="D692" i="1"/>
  <c r="D622" i="1"/>
  <c r="D700" i="1"/>
  <c r="D623" i="1"/>
  <c r="D686" i="1"/>
  <c r="D699" i="1"/>
  <c r="D675" i="1"/>
  <c r="D630" i="1"/>
  <c r="D682" i="1"/>
  <c r="D674" i="1"/>
  <c r="D709" i="1"/>
  <c r="D713" i="1"/>
  <c r="D673" i="1"/>
  <c r="D689" i="1"/>
  <c r="D643" i="1"/>
  <c r="D644" i="1"/>
  <c r="D645" i="1"/>
  <c r="D704" i="1"/>
  <c r="D639" i="1"/>
  <c r="D628" i="1"/>
  <c r="D705" i="1"/>
  <c r="D711" i="1"/>
  <c r="D631" i="1"/>
  <c r="D706" i="1"/>
  <c r="D676" i="1"/>
  <c r="D624" i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F529" i="1"/>
  <c r="H529" i="1" s="1"/>
  <c r="G544" i="10"/>
  <c r="H544" i="10"/>
  <c r="C146" i="8"/>
  <c r="D396" i="1"/>
  <c r="C151" i="8" s="1"/>
  <c r="F521" i="1"/>
  <c r="H521" i="1"/>
  <c r="G518" i="10"/>
  <c r="H535" i="1"/>
  <c r="F535" i="1"/>
  <c r="H533" i="1"/>
  <c r="F533" i="1"/>
  <c r="G520" i="10"/>
  <c r="H520" i="10"/>
  <c r="F527" i="1"/>
  <c r="F539" i="1"/>
  <c r="H539" i="1"/>
  <c r="F519" i="1"/>
  <c r="H519" i="1"/>
  <c r="F523" i="1"/>
  <c r="H523" i="1"/>
  <c r="F537" i="1"/>
  <c r="H537" i="1"/>
  <c r="F531" i="1"/>
  <c r="H531" i="1"/>
  <c r="H518" i="1" l="1"/>
  <c r="H527" i="1"/>
  <c r="H532" i="1"/>
  <c r="H524" i="10"/>
  <c r="H509" i="10"/>
  <c r="H540" i="1"/>
  <c r="H543" i="10"/>
  <c r="C647" i="10"/>
  <c r="M715" i="10" s="1"/>
  <c r="Z815" i="10" s="1"/>
  <c r="G522" i="10"/>
  <c r="G530" i="10"/>
  <c r="H511" i="10"/>
  <c r="G511" i="10"/>
  <c r="G510" i="10"/>
  <c r="H510" i="10"/>
  <c r="F526" i="1"/>
  <c r="H526" i="1" s="1"/>
  <c r="G523" i="10"/>
  <c r="H523" i="10"/>
  <c r="G507" i="10"/>
  <c r="H507" i="10"/>
  <c r="F500" i="1"/>
  <c r="H500" i="1"/>
  <c r="F499" i="1"/>
  <c r="H499" i="1"/>
  <c r="F511" i="1"/>
  <c r="H511" i="1"/>
  <c r="G516" i="10"/>
  <c r="H516" i="10" s="1"/>
  <c r="F520" i="1"/>
  <c r="H520" i="1"/>
  <c r="F514" i="1"/>
  <c r="H514" i="1" s="1"/>
  <c r="H508" i="1"/>
  <c r="F508" i="1"/>
  <c r="F524" i="1"/>
  <c r="H524" i="1" s="1"/>
  <c r="F517" i="1"/>
  <c r="H517" i="1" s="1"/>
  <c r="H521" i="10"/>
  <c r="G521" i="10"/>
  <c r="F534" i="1"/>
  <c r="H534" i="1"/>
  <c r="H530" i="1"/>
  <c r="F530" i="1"/>
  <c r="F504" i="1"/>
  <c r="H504" i="1"/>
  <c r="C714" i="10"/>
  <c r="H546" i="1"/>
  <c r="F546" i="1"/>
  <c r="F522" i="1"/>
  <c r="H522" i="1" s="1"/>
  <c r="F507" i="1"/>
  <c r="H507" i="1"/>
  <c r="H495" i="10"/>
  <c r="G495" i="10"/>
  <c r="G512" i="10"/>
  <c r="H512" i="10"/>
  <c r="F505" i="1"/>
  <c r="H505" i="1" s="1"/>
  <c r="F512" i="1"/>
  <c r="H512" i="1"/>
  <c r="F498" i="1"/>
  <c r="H498" i="1" s="1"/>
  <c r="G508" i="10"/>
  <c r="H508" i="10"/>
  <c r="G525" i="10"/>
  <c r="H525" i="10" s="1"/>
  <c r="F515" i="1"/>
  <c r="H515" i="1"/>
  <c r="F496" i="1"/>
  <c r="H496" i="1"/>
  <c r="H506" i="1"/>
  <c r="F506" i="1"/>
  <c r="H497" i="1"/>
  <c r="F497" i="1"/>
  <c r="G529" i="10"/>
  <c r="H529" i="10"/>
  <c r="H519" i="10"/>
  <c r="G519" i="10"/>
  <c r="G497" i="10"/>
  <c r="H497" i="10" s="1"/>
  <c r="F509" i="1"/>
  <c r="H509" i="1"/>
  <c r="G513" i="10"/>
  <c r="H513" i="10" s="1"/>
  <c r="G514" i="10"/>
  <c r="H514" i="10"/>
  <c r="G545" i="10"/>
  <c r="H545" i="10"/>
  <c r="F513" i="1"/>
  <c r="H513" i="1"/>
  <c r="H503" i="1"/>
  <c r="F503" i="1"/>
  <c r="D667" i="10"/>
  <c r="D709" i="10"/>
  <c r="D705" i="10"/>
  <c r="D702" i="10"/>
  <c r="D626" i="10"/>
  <c r="D697" i="10"/>
  <c r="D616" i="10"/>
  <c r="D680" i="10"/>
  <c r="D674" i="10"/>
  <c r="D631" i="10"/>
  <c r="D706" i="10"/>
  <c r="D624" i="10"/>
  <c r="D676" i="10"/>
  <c r="D620" i="10"/>
  <c r="D678" i="10"/>
  <c r="D615" i="10"/>
  <c r="D636" i="10"/>
  <c r="D617" i="10"/>
  <c r="D687" i="10"/>
  <c r="D681" i="10"/>
  <c r="D699" i="10"/>
  <c r="D641" i="10"/>
  <c r="D693" i="10"/>
  <c r="D701" i="10"/>
  <c r="D645" i="10"/>
  <c r="D694" i="10"/>
  <c r="D711" i="10"/>
  <c r="D712" i="10"/>
  <c r="D679" i="10"/>
  <c r="D692" i="10"/>
  <c r="D715" i="10"/>
  <c r="D638" i="10"/>
  <c r="D627" i="10"/>
  <c r="D623" i="10"/>
  <c r="D670" i="10"/>
  <c r="D703" i="10"/>
  <c r="D646" i="10"/>
  <c r="D622" i="10"/>
  <c r="D689" i="10"/>
  <c r="D630" i="10"/>
  <c r="D643" i="10"/>
  <c r="D688" i="10"/>
  <c r="D637" i="10"/>
  <c r="D625" i="10"/>
  <c r="D634" i="10"/>
  <c r="D632" i="10"/>
  <c r="D669" i="10"/>
  <c r="D618" i="10"/>
  <c r="D685" i="10"/>
  <c r="D633" i="10"/>
  <c r="D671" i="10"/>
  <c r="D700" i="10"/>
  <c r="D691" i="10"/>
  <c r="D639" i="10"/>
  <c r="D642" i="10"/>
  <c r="D698" i="10"/>
  <c r="D682" i="10"/>
  <c r="D644" i="10"/>
  <c r="D686" i="10"/>
  <c r="D708" i="10"/>
  <c r="D635" i="10"/>
  <c r="D683" i="10"/>
  <c r="D704" i="10"/>
  <c r="D621" i="10"/>
  <c r="D696" i="10"/>
  <c r="D668" i="10"/>
  <c r="D640" i="10"/>
  <c r="D673" i="10"/>
  <c r="D684" i="10"/>
  <c r="D628" i="10"/>
  <c r="D619" i="10"/>
  <c r="D695" i="10"/>
  <c r="D672" i="10"/>
  <c r="D690" i="10"/>
  <c r="D677" i="10"/>
  <c r="D710" i="10"/>
  <c r="D675" i="10"/>
  <c r="D707" i="10"/>
  <c r="D629" i="10"/>
  <c r="C648" i="1"/>
  <c r="M716" i="1" s="1"/>
  <c r="C715" i="1"/>
  <c r="E623" i="1"/>
  <c r="E716" i="1" s="1"/>
  <c r="E612" i="1"/>
  <c r="D715" i="1"/>
  <c r="J815" i="10"/>
  <c r="C432" i="10"/>
  <c r="C441" i="10" s="1"/>
  <c r="E668" i="1" l="1"/>
  <c r="E622" i="10"/>
  <c r="E715" i="10" s="1"/>
  <c r="E611" i="10"/>
  <c r="D714" i="10"/>
  <c r="E674" i="1"/>
  <c r="E685" i="1"/>
  <c r="E704" i="1"/>
  <c r="E712" i="1"/>
  <c r="E688" i="1"/>
  <c r="E624" i="1"/>
  <c r="E642" i="1"/>
  <c r="E680" i="1"/>
  <c r="E638" i="1"/>
  <c r="E702" i="1"/>
  <c r="E633" i="1"/>
  <c r="E636" i="1"/>
  <c r="E627" i="1"/>
  <c r="E699" i="1"/>
  <c r="E691" i="1"/>
  <c r="E695" i="1"/>
  <c r="E696" i="1"/>
  <c r="E645" i="1"/>
  <c r="E697" i="1"/>
  <c r="E709" i="1"/>
  <c r="E698" i="1"/>
  <c r="E630" i="1"/>
  <c r="E625" i="1"/>
  <c r="E644" i="1"/>
  <c r="E677" i="1"/>
  <c r="E646" i="1"/>
  <c r="E672" i="1"/>
  <c r="E628" i="1"/>
  <c r="E679" i="1"/>
  <c r="E632" i="1"/>
  <c r="E641" i="1"/>
  <c r="E629" i="1"/>
  <c r="E671" i="1"/>
  <c r="E705" i="1"/>
  <c r="E670" i="1"/>
  <c r="E708" i="1"/>
  <c r="E635" i="1"/>
  <c r="E673" i="1"/>
  <c r="E713" i="1"/>
  <c r="E634" i="1"/>
  <c r="E640" i="1"/>
  <c r="E678" i="1"/>
  <c r="E669" i="1"/>
  <c r="E639" i="1"/>
  <c r="E701" i="1"/>
  <c r="E693" i="1"/>
  <c r="E682" i="1"/>
  <c r="E700" i="1"/>
  <c r="E626" i="1"/>
  <c r="E676" i="1"/>
  <c r="E703" i="1"/>
  <c r="E687" i="1"/>
  <c r="E710" i="1"/>
  <c r="E631" i="1"/>
  <c r="E690" i="1"/>
  <c r="E686" i="1"/>
  <c r="E637" i="1"/>
  <c r="E647" i="1"/>
  <c r="E711" i="1"/>
  <c r="E689" i="1"/>
  <c r="E694" i="1"/>
  <c r="E675" i="1"/>
  <c r="E707" i="1"/>
  <c r="E706" i="1"/>
  <c r="E692" i="1"/>
  <c r="E681" i="1"/>
  <c r="E684" i="1"/>
  <c r="E643" i="1"/>
  <c r="E683" i="1"/>
  <c r="E691" i="10" l="1"/>
  <c r="E681" i="10"/>
  <c r="E628" i="10"/>
  <c r="E683" i="10"/>
  <c r="E704" i="10"/>
  <c r="E625" i="10"/>
  <c r="E699" i="10"/>
  <c r="E646" i="10"/>
  <c r="E642" i="10"/>
  <c r="E629" i="10"/>
  <c r="E636" i="10"/>
  <c r="E668" i="10"/>
  <c r="E627" i="10"/>
  <c r="E686" i="10"/>
  <c r="E624" i="10"/>
  <c r="E671" i="10"/>
  <c r="E645" i="10"/>
  <c r="E670" i="10"/>
  <c r="E674" i="10"/>
  <c r="E687" i="10"/>
  <c r="E675" i="10"/>
  <c r="E682" i="10"/>
  <c r="E684" i="10"/>
  <c r="E644" i="10"/>
  <c r="E678" i="10"/>
  <c r="E643" i="10"/>
  <c r="E708" i="10"/>
  <c r="E630" i="10"/>
  <c r="E700" i="10"/>
  <c r="E701" i="10"/>
  <c r="E688" i="10"/>
  <c r="E672" i="10"/>
  <c r="E703" i="10"/>
  <c r="E712" i="10"/>
  <c r="E639" i="10"/>
  <c r="E710" i="10"/>
  <c r="E680" i="10"/>
  <c r="E633" i="10"/>
  <c r="E667" i="10"/>
  <c r="E707" i="10"/>
  <c r="E631" i="10"/>
  <c r="E692" i="10"/>
  <c r="E697" i="10"/>
  <c r="E634" i="10"/>
  <c r="E695" i="10"/>
  <c r="E711" i="10"/>
  <c r="E673" i="10"/>
  <c r="E702" i="10"/>
  <c r="E693" i="10"/>
  <c r="E698" i="10"/>
  <c r="E637" i="10"/>
  <c r="E638" i="10"/>
  <c r="E705" i="10"/>
  <c r="E709" i="10"/>
  <c r="E689" i="10"/>
  <c r="E685" i="10"/>
  <c r="E677" i="10"/>
  <c r="E676" i="10"/>
  <c r="E706" i="10"/>
  <c r="E690" i="10"/>
  <c r="E635" i="10"/>
  <c r="E696" i="10"/>
  <c r="E626" i="10"/>
  <c r="E679" i="10"/>
  <c r="E641" i="10"/>
  <c r="E669" i="10"/>
  <c r="E694" i="10"/>
  <c r="E632" i="10"/>
  <c r="E640" i="10"/>
  <c r="E623" i="10"/>
  <c r="F623" i="10" s="1"/>
  <c r="F673" i="10" s="1"/>
  <c r="E715" i="1"/>
  <c r="F624" i="1"/>
  <c r="F641" i="10" l="1"/>
  <c r="F685" i="10"/>
  <c r="F680" i="10"/>
  <c r="F682" i="10"/>
  <c r="F701" i="10"/>
  <c r="F692" i="10"/>
  <c r="F636" i="10"/>
  <c r="F628" i="10"/>
  <c r="F704" i="10"/>
  <c r="F697" i="10"/>
  <c r="F679" i="10"/>
  <c r="F683" i="10"/>
  <c r="F637" i="10"/>
  <c r="F681" i="10"/>
  <c r="F639" i="10"/>
  <c r="F696" i="10"/>
  <c r="F625" i="10"/>
  <c r="F691" i="10"/>
  <c r="F702" i="10"/>
  <c r="F670" i="10"/>
  <c r="F677" i="10"/>
  <c r="F689" i="10"/>
  <c r="F644" i="10"/>
  <c r="F669" i="10"/>
  <c r="F668" i="10"/>
  <c r="F634" i="10"/>
  <c r="F630" i="10"/>
  <c r="F711" i="10"/>
  <c r="F635" i="10"/>
  <c r="F676" i="10"/>
  <c r="F638" i="10"/>
  <c r="F707" i="10"/>
  <c r="F715" i="10"/>
  <c r="F695" i="10"/>
  <c r="F684" i="10"/>
  <c r="F624" i="10"/>
  <c r="G624" i="10" s="1"/>
  <c r="F694" i="10"/>
  <c r="F642" i="10"/>
  <c r="F703" i="10"/>
  <c r="F674" i="10"/>
  <c r="F626" i="10"/>
  <c r="F645" i="10"/>
  <c r="F671" i="10"/>
  <c r="F640" i="10"/>
  <c r="F706" i="10"/>
  <c r="F688" i="10"/>
  <c r="F631" i="10"/>
  <c r="F646" i="10"/>
  <c r="F675" i="10"/>
  <c r="F686" i="10"/>
  <c r="F705" i="10"/>
  <c r="F709" i="10"/>
  <c r="F643" i="10"/>
  <c r="F627" i="10"/>
  <c r="F708" i="10"/>
  <c r="F629" i="10"/>
  <c r="F678" i="10"/>
  <c r="F672" i="10"/>
  <c r="F698" i="10"/>
  <c r="F690" i="10"/>
  <c r="F687" i="10"/>
  <c r="F700" i="10"/>
  <c r="F632" i="10"/>
  <c r="F667" i="10"/>
  <c r="F712" i="10"/>
  <c r="F699" i="10"/>
  <c r="F693" i="10"/>
  <c r="F633" i="10"/>
  <c r="F710" i="10"/>
  <c r="E714" i="10"/>
  <c r="F710" i="1"/>
  <c r="F687" i="1"/>
  <c r="F709" i="1"/>
  <c r="F625" i="1"/>
  <c r="F635" i="1"/>
  <c r="F640" i="1"/>
  <c r="F638" i="1"/>
  <c r="F700" i="1"/>
  <c r="F634" i="1"/>
  <c r="F647" i="1"/>
  <c r="F706" i="1"/>
  <c r="F712" i="1"/>
  <c r="F686" i="1"/>
  <c r="F684" i="1"/>
  <c r="F689" i="1"/>
  <c r="F633" i="1"/>
  <c r="F669" i="1"/>
  <c r="F683" i="1"/>
  <c r="F674" i="1"/>
  <c r="F678" i="1"/>
  <c r="F681" i="1"/>
  <c r="F643" i="1"/>
  <c r="F680" i="1"/>
  <c r="F644" i="1"/>
  <c r="F627" i="1"/>
  <c r="F641" i="1"/>
  <c r="F708" i="1"/>
  <c r="F676" i="1"/>
  <c r="F631" i="1"/>
  <c r="F685" i="1"/>
  <c r="F646" i="1"/>
  <c r="F707" i="1"/>
  <c r="F673" i="1"/>
  <c r="F703" i="1"/>
  <c r="F670" i="1"/>
  <c r="F629" i="1"/>
  <c r="F671" i="1"/>
  <c r="F711" i="1"/>
  <c r="F694" i="1"/>
  <c r="F699" i="1"/>
  <c r="F672" i="1"/>
  <c r="F713" i="1"/>
  <c r="F696" i="1"/>
  <c r="F630" i="1"/>
  <c r="F668" i="1"/>
  <c r="F645" i="1"/>
  <c r="F690" i="1"/>
  <c r="F679" i="1"/>
  <c r="F632" i="1"/>
  <c r="F693" i="1"/>
  <c r="F642" i="1"/>
  <c r="F702" i="1"/>
  <c r="F637" i="1"/>
  <c r="F682" i="1"/>
  <c r="F628" i="1"/>
  <c r="F677" i="1"/>
  <c r="F636" i="1"/>
  <c r="F626" i="1"/>
  <c r="F692" i="1"/>
  <c r="F704" i="1"/>
  <c r="F675" i="1"/>
  <c r="F688" i="1"/>
  <c r="F701" i="1"/>
  <c r="F695" i="1"/>
  <c r="F705" i="1"/>
  <c r="F698" i="1"/>
  <c r="F639" i="1"/>
  <c r="F716" i="1"/>
  <c r="F691" i="1"/>
  <c r="F697" i="1"/>
  <c r="G626" i="10" l="1"/>
  <c r="G631" i="10"/>
  <c r="G628" i="10"/>
  <c r="G632" i="10"/>
  <c r="G706" i="10"/>
  <c r="G688" i="10"/>
  <c r="G674" i="10"/>
  <c r="G678" i="10"/>
  <c r="G700" i="10"/>
  <c r="G676" i="10"/>
  <c r="G695" i="10"/>
  <c r="G677" i="10"/>
  <c r="G703" i="10"/>
  <c r="G694" i="10"/>
  <c r="G683" i="10"/>
  <c r="G635" i="10"/>
  <c r="G668" i="10"/>
  <c r="G667" i="10"/>
  <c r="G641" i="10"/>
  <c r="G707" i="10"/>
  <c r="G629" i="10"/>
  <c r="G691" i="10"/>
  <c r="G679" i="10"/>
  <c r="G627" i="10"/>
  <c r="G680" i="10"/>
  <c r="G704" i="10"/>
  <c r="G690" i="10"/>
  <c r="G686" i="10"/>
  <c r="G697" i="10"/>
  <c r="G693" i="10"/>
  <c r="G670" i="10"/>
  <c r="G644" i="10"/>
  <c r="G689" i="10"/>
  <c r="G712" i="10"/>
  <c r="G642" i="10"/>
  <c r="G687" i="10"/>
  <c r="G639" i="10"/>
  <c r="G634" i="10"/>
  <c r="G696" i="10"/>
  <c r="G672" i="10"/>
  <c r="G675" i="10"/>
  <c r="G636" i="10"/>
  <c r="G673" i="10"/>
  <c r="G709" i="10"/>
  <c r="G637" i="10"/>
  <c r="G698" i="10"/>
  <c r="G705" i="10"/>
  <c r="G645" i="10"/>
  <c r="G640" i="10"/>
  <c r="G685" i="10"/>
  <c r="G701" i="10"/>
  <c r="G638" i="10"/>
  <c r="G708" i="10"/>
  <c r="G643" i="10"/>
  <c r="G692" i="10"/>
  <c r="G682" i="10"/>
  <c r="G681" i="10"/>
  <c r="G702" i="10"/>
  <c r="G715" i="10"/>
  <c r="G699" i="10"/>
  <c r="G630" i="10"/>
  <c r="G646" i="10"/>
  <c r="G633" i="10"/>
  <c r="G684" i="10"/>
  <c r="G669" i="10"/>
  <c r="G625" i="10"/>
  <c r="G710" i="10"/>
  <c r="G711" i="10"/>
  <c r="G671" i="10"/>
  <c r="F714" i="10"/>
  <c r="F715" i="1"/>
  <c r="G625" i="1"/>
  <c r="G714" i="10" l="1"/>
  <c r="H627" i="10"/>
  <c r="G694" i="1"/>
  <c r="G703" i="1"/>
  <c r="G704" i="1"/>
  <c r="G644" i="1"/>
  <c r="G628" i="1"/>
  <c r="G716" i="1"/>
  <c r="G710" i="1"/>
  <c r="G683" i="1"/>
  <c r="G629" i="1"/>
  <c r="G711" i="1"/>
  <c r="G707" i="1"/>
  <c r="G672" i="1"/>
  <c r="G701" i="1"/>
  <c r="G635" i="1"/>
  <c r="G638" i="1"/>
  <c r="G632" i="1"/>
  <c r="G633" i="1"/>
  <c r="G646" i="1"/>
  <c r="G630" i="1"/>
  <c r="G708" i="1"/>
  <c r="G692" i="1"/>
  <c r="G676" i="1"/>
  <c r="G681" i="1"/>
  <c r="G627" i="1"/>
  <c r="G713" i="1"/>
  <c r="G702" i="1"/>
  <c r="G686" i="1"/>
  <c r="G697" i="1"/>
  <c r="G636" i="1"/>
  <c r="G642" i="1"/>
  <c r="G670" i="1"/>
  <c r="G637" i="1"/>
  <c r="G673" i="1"/>
  <c r="G709" i="1"/>
  <c r="G679" i="1"/>
  <c r="G674" i="1"/>
  <c r="G643" i="1"/>
  <c r="G669" i="1"/>
  <c r="G647" i="1"/>
  <c r="G699" i="1"/>
  <c r="G634" i="1"/>
  <c r="G693" i="1"/>
  <c r="G687" i="1"/>
  <c r="G640" i="1"/>
  <c r="G639" i="1"/>
  <c r="G680" i="1"/>
  <c r="G705" i="1"/>
  <c r="G641" i="1"/>
  <c r="G645" i="1"/>
  <c r="G684" i="1"/>
  <c r="G688" i="1"/>
  <c r="G706" i="1"/>
  <c r="G691" i="1"/>
  <c r="G682" i="1"/>
  <c r="G631" i="1"/>
  <c r="G675" i="1"/>
  <c r="G671" i="1"/>
  <c r="G689" i="1"/>
  <c r="G685" i="1"/>
  <c r="G695" i="1"/>
  <c r="G712" i="1"/>
  <c r="G677" i="1"/>
  <c r="G626" i="1"/>
  <c r="G700" i="1"/>
  <c r="G668" i="1"/>
  <c r="G698" i="1"/>
  <c r="G678" i="1"/>
  <c r="G696" i="1"/>
  <c r="G690" i="1"/>
  <c r="H673" i="10" l="1"/>
  <c r="H635" i="10"/>
  <c r="H707" i="10"/>
  <c r="H709" i="10"/>
  <c r="H630" i="10"/>
  <c r="H703" i="10"/>
  <c r="H693" i="10"/>
  <c r="H674" i="10"/>
  <c r="H705" i="10"/>
  <c r="H632" i="10"/>
  <c r="H704" i="10"/>
  <c r="H671" i="10"/>
  <c r="H631" i="10"/>
  <c r="H642" i="10"/>
  <c r="H698" i="10"/>
  <c r="H677" i="10"/>
  <c r="H688" i="10"/>
  <c r="H633" i="10"/>
  <c r="H643" i="10"/>
  <c r="H683" i="10"/>
  <c r="H680" i="10"/>
  <c r="H696" i="10"/>
  <c r="H668" i="10"/>
  <c r="H644" i="10"/>
  <c r="H639" i="10"/>
  <c r="H679" i="10"/>
  <c r="H700" i="10"/>
  <c r="H692" i="10"/>
  <c r="H697" i="10"/>
  <c r="H711" i="10"/>
  <c r="H628" i="10"/>
  <c r="H682" i="10"/>
  <c r="H645" i="10"/>
  <c r="H636" i="10"/>
  <c r="H669" i="10"/>
  <c r="H640" i="10"/>
  <c r="H675" i="10"/>
  <c r="H641" i="10"/>
  <c r="H670" i="10"/>
  <c r="H691" i="10"/>
  <c r="H672" i="10"/>
  <c r="H699" i="10"/>
  <c r="H629" i="10"/>
  <c r="H638" i="10"/>
  <c r="H687" i="10"/>
  <c r="H708" i="10"/>
  <c r="H667" i="10"/>
  <c r="H686" i="10"/>
  <c r="H684" i="10"/>
  <c r="H715" i="10"/>
  <c r="H706" i="10"/>
  <c r="H690" i="10"/>
  <c r="H637" i="10"/>
  <c r="H685" i="10"/>
  <c r="H712" i="10"/>
  <c r="H634" i="10"/>
  <c r="H702" i="10"/>
  <c r="H646" i="10"/>
  <c r="H701" i="10"/>
  <c r="H676" i="10"/>
  <c r="H694" i="10"/>
  <c r="H689" i="10"/>
  <c r="H710" i="10"/>
  <c r="H695" i="10"/>
  <c r="H681" i="10"/>
  <c r="H678" i="10"/>
  <c r="G715" i="1"/>
  <c r="H628" i="1"/>
  <c r="H714" i="10" l="1"/>
  <c r="I628" i="10"/>
  <c r="H629" i="1"/>
  <c r="H632" i="1"/>
  <c r="H712" i="1"/>
  <c r="H684" i="1"/>
  <c r="H710" i="1"/>
  <c r="H633" i="1"/>
  <c r="H688" i="1"/>
  <c r="H681" i="1"/>
  <c r="H695" i="1"/>
  <c r="H694" i="1"/>
  <c r="H711" i="1"/>
  <c r="H704" i="1"/>
  <c r="H676" i="1"/>
  <c r="H636" i="1"/>
  <c r="H637" i="1"/>
  <c r="H691" i="1"/>
  <c r="H680" i="1"/>
  <c r="H702" i="1"/>
  <c r="H713" i="1"/>
  <c r="H699" i="1"/>
  <c r="H630" i="1"/>
  <c r="H644" i="1"/>
  <c r="H635" i="1"/>
  <c r="H668" i="1"/>
  <c r="H707" i="1"/>
  <c r="H645" i="1"/>
  <c r="H642" i="1"/>
  <c r="H675" i="1"/>
  <c r="H716" i="1"/>
  <c r="H693" i="1"/>
  <c r="H640" i="1"/>
  <c r="H673" i="1"/>
  <c r="H669" i="1"/>
  <c r="H698" i="1"/>
  <c r="H672" i="1"/>
  <c r="H696" i="1"/>
  <c r="H647" i="1"/>
  <c r="H631" i="1"/>
  <c r="H692" i="1"/>
  <c r="H634" i="1"/>
  <c r="H638" i="1"/>
  <c r="H643" i="1"/>
  <c r="H646" i="1"/>
  <c r="H685" i="1"/>
  <c r="H697" i="1"/>
  <c r="H705" i="1"/>
  <c r="H682" i="1"/>
  <c r="H700" i="1"/>
  <c r="H677" i="1"/>
  <c r="H670" i="1"/>
  <c r="H686" i="1"/>
  <c r="H709" i="1"/>
  <c r="H706" i="1"/>
  <c r="H674" i="1"/>
  <c r="H683" i="1"/>
  <c r="H639" i="1"/>
  <c r="H641" i="1"/>
  <c r="H679" i="1"/>
  <c r="H708" i="1"/>
  <c r="H690" i="1"/>
  <c r="H687" i="1"/>
  <c r="H678" i="1"/>
  <c r="H689" i="1"/>
  <c r="H703" i="1"/>
  <c r="H701" i="1"/>
  <c r="H671" i="1"/>
  <c r="I715" i="10" l="1"/>
  <c r="I641" i="10"/>
  <c r="I707" i="10"/>
  <c r="I687" i="10"/>
  <c r="I697" i="10"/>
  <c r="I690" i="10"/>
  <c r="I708" i="10"/>
  <c r="I631" i="10"/>
  <c r="I684" i="10"/>
  <c r="I645" i="10"/>
  <c r="I676" i="10"/>
  <c r="I668" i="10"/>
  <c r="I678" i="10"/>
  <c r="I669" i="10"/>
  <c r="I698" i="10"/>
  <c r="I686" i="10"/>
  <c r="I677" i="10"/>
  <c r="I682" i="10"/>
  <c r="I680" i="10"/>
  <c r="I636" i="10"/>
  <c r="I670" i="10"/>
  <c r="I638" i="10"/>
  <c r="I696" i="10"/>
  <c r="I712" i="10"/>
  <c r="I691" i="10"/>
  <c r="I674" i="10"/>
  <c r="I634" i="10"/>
  <c r="I646" i="10"/>
  <c r="I688" i="10"/>
  <c r="I689" i="10"/>
  <c r="I635" i="10"/>
  <c r="I702" i="10"/>
  <c r="I704" i="10"/>
  <c r="I700" i="10"/>
  <c r="I642" i="10"/>
  <c r="I633" i="10"/>
  <c r="I705" i="10"/>
  <c r="I699" i="10"/>
  <c r="I675" i="10"/>
  <c r="I695" i="10"/>
  <c r="I672" i="10"/>
  <c r="I673" i="10"/>
  <c r="I679" i="10"/>
  <c r="I710" i="10"/>
  <c r="I632" i="10"/>
  <c r="I637" i="10"/>
  <c r="I711" i="10"/>
  <c r="I709" i="10"/>
  <c r="I671" i="10"/>
  <c r="I703" i="10"/>
  <c r="I701" i="10"/>
  <c r="I692" i="10"/>
  <c r="I639" i="10"/>
  <c r="I640" i="10"/>
  <c r="I630" i="10"/>
  <c r="I683" i="10"/>
  <c r="I644" i="10"/>
  <c r="I681" i="10"/>
  <c r="I693" i="10"/>
  <c r="I667" i="10"/>
  <c r="I643" i="10"/>
  <c r="I706" i="10"/>
  <c r="I694" i="10"/>
  <c r="I629" i="10"/>
  <c r="I685" i="10"/>
  <c r="H715" i="1"/>
  <c r="I629" i="1"/>
  <c r="I714" i="10" l="1"/>
  <c r="J629" i="10"/>
  <c r="I669" i="1"/>
  <c r="I704" i="1"/>
  <c r="I632" i="1"/>
  <c r="I695" i="1"/>
  <c r="I670" i="1"/>
  <c r="I712" i="1"/>
  <c r="I707" i="1"/>
  <c r="I630" i="1"/>
  <c r="I686" i="1"/>
  <c r="I698" i="1"/>
  <c r="I710" i="1"/>
  <c r="I705" i="1"/>
  <c r="I700" i="1"/>
  <c r="I716" i="1"/>
  <c r="I713" i="1"/>
  <c r="I642" i="1"/>
  <c r="I668" i="1"/>
  <c r="I637" i="1"/>
  <c r="I639" i="1"/>
  <c r="I696" i="1"/>
  <c r="I672" i="1"/>
  <c r="I674" i="1"/>
  <c r="I699" i="1"/>
  <c r="I697" i="1"/>
  <c r="I643" i="1"/>
  <c r="I681" i="1"/>
  <c r="I703" i="1"/>
  <c r="I692" i="1"/>
  <c r="I631" i="1"/>
  <c r="I694" i="1"/>
  <c r="I636" i="1"/>
  <c r="I646" i="1"/>
  <c r="I689" i="1"/>
  <c r="I691" i="1"/>
  <c r="I708" i="1"/>
  <c r="I678" i="1"/>
  <c r="I684" i="1"/>
  <c r="I682" i="1"/>
  <c r="I647" i="1"/>
  <c r="I675" i="1"/>
  <c r="I641" i="1"/>
  <c r="I688" i="1"/>
  <c r="I635" i="1"/>
  <c r="I633" i="1"/>
  <c r="I711" i="1"/>
  <c r="I687" i="1"/>
  <c r="I676" i="1"/>
  <c r="I638" i="1"/>
  <c r="I693" i="1"/>
  <c r="I673" i="1"/>
  <c r="I679" i="1"/>
  <c r="I680" i="1"/>
  <c r="I645" i="1"/>
  <c r="I677" i="1"/>
  <c r="I706" i="1"/>
  <c r="I709" i="1"/>
  <c r="I690" i="1"/>
  <c r="I685" i="1"/>
  <c r="I701" i="1"/>
  <c r="I671" i="1"/>
  <c r="I702" i="1"/>
  <c r="I644" i="1"/>
  <c r="I683" i="1"/>
  <c r="I634" i="1"/>
  <c r="I640" i="1"/>
  <c r="J676" i="10" l="1"/>
  <c r="J686" i="10"/>
  <c r="J693" i="10"/>
  <c r="J637" i="10"/>
  <c r="J679" i="10"/>
  <c r="J699" i="10"/>
  <c r="J695" i="10"/>
  <c r="J712" i="10"/>
  <c r="J711" i="10"/>
  <c r="J702" i="10"/>
  <c r="J683" i="10"/>
  <c r="J670" i="10"/>
  <c r="J633" i="10"/>
  <c r="J677" i="10"/>
  <c r="J644" i="10"/>
  <c r="J715" i="10"/>
  <c r="J636" i="10"/>
  <c r="J710" i="10"/>
  <c r="J672" i="10"/>
  <c r="J708" i="10"/>
  <c r="J641" i="10"/>
  <c r="J671" i="10"/>
  <c r="J634" i="10"/>
  <c r="J705" i="10"/>
  <c r="J630" i="10"/>
  <c r="J682" i="10"/>
  <c r="J668" i="10"/>
  <c r="J678" i="10"/>
  <c r="J631" i="10"/>
  <c r="J698" i="10"/>
  <c r="J692" i="10"/>
  <c r="J685" i="10"/>
  <c r="J700" i="10"/>
  <c r="J669" i="10"/>
  <c r="J706" i="10"/>
  <c r="J691" i="10"/>
  <c r="J643" i="10"/>
  <c r="J640" i="10"/>
  <c r="J681" i="10"/>
  <c r="J690" i="10"/>
  <c r="J635" i="10"/>
  <c r="J646" i="10"/>
  <c r="J697" i="10"/>
  <c r="J673" i="10"/>
  <c r="J694" i="10"/>
  <c r="J675" i="10"/>
  <c r="J707" i="10"/>
  <c r="J645" i="10"/>
  <c r="J680" i="10"/>
  <c r="J689" i="10"/>
  <c r="J642" i="10"/>
  <c r="J639" i="10"/>
  <c r="J632" i="10"/>
  <c r="J684" i="10"/>
  <c r="J674" i="10"/>
  <c r="J709" i="10"/>
  <c r="J688" i="10"/>
  <c r="J704" i="10"/>
  <c r="J703" i="10"/>
  <c r="J696" i="10"/>
  <c r="J638" i="10"/>
  <c r="J667" i="10"/>
  <c r="J687" i="10"/>
  <c r="J701" i="10"/>
  <c r="I715" i="1"/>
  <c r="J630" i="1"/>
  <c r="K643" i="10" l="1"/>
  <c r="K690" i="10" s="1"/>
  <c r="L646" i="10"/>
  <c r="J714" i="10"/>
  <c r="J694" i="1"/>
  <c r="J677" i="1"/>
  <c r="J643" i="1"/>
  <c r="J636" i="1"/>
  <c r="J644" i="1"/>
  <c r="J706" i="1"/>
  <c r="J669" i="1"/>
  <c r="J638" i="1"/>
  <c r="J681" i="1"/>
  <c r="J696" i="1"/>
  <c r="J693" i="1"/>
  <c r="J700" i="1"/>
  <c r="J672" i="1"/>
  <c r="J698" i="1"/>
  <c r="J716" i="1"/>
  <c r="J639" i="1"/>
  <c r="J703" i="1"/>
  <c r="J699" i="1"/>
  <c r="J635" i="1"/>
  <c r="J641" i="1"/>
  <c r="J674" i="1"/>
  <c r="J682" i="1"/>
  <c r="J702" i="1"/>
  <c r="J679" i="1"/>
  <c r="J710" i="1"/>
  <c r="J632" i="1"/>
  <c r="J687" i="1"/>
  <c r="J712" i="1"/>
  <c r="J668" i="1"/>
  <c r="J688" i="1"/>
  <c r="J701" i="1"/>
  <c r="J683" i="1"/>
  <c r="J675" i="1"/>
  <c r="J640" i="1"/>
  <c r="J691" i="1"/>
  <c r="J689" i="1"/>
  <c r="J671" i="1"/>
  <c r="J645" i="1"/>
  <c r="J697" i="1"/>
  <c r="J631" i="1"/>
  <c r="J705" i="1"/>
  <c r="J695" i="1"/>
  <c r="J709" i="1"/>
  <c r="J711" i="1"/>
  <c r="J637" i="1"/>
  <c r="J690" i="1"/>
  <c r="J708" i="1"/>
  <c r="J692" i="1"/>
  <c r="J634" i="1"/>
  <c r="J713" i="1"/>
  <c r="J670" i="1"/>
  <c r="J633" i="1"/>
  <c r="J707" i="1"/>
  <c r="J646" i="1"/>
  <c r="J642" i="1"/>
  <c r="J678" i="1"/>
  <c r="J680" i="1"/>
  <c r="J686" i="1"/>
  <c r="J673" i="1"/>
  <c r="J647" i="1"/>
  <c r="J704" i="1"/>
  <c r="J676" i="1"/>
  <c r="J685" i="1"/>
  <c r="J684" i="1"/>
  <c r="L690" i="10" l="1"/>
  <c r="M690" i="10" s="1"/>
  <c r="L670" i="10"/>
  <c r="L715" i="10"/>
  <c r="L702" i="10"/>
  <c r="L691" i="10"/>
  <c r="L698" i="10"/>
  <c r="L673" i="10"/>
  <c r="L703" i="10"/>
  <c r="L701" i="10"/>
  <c r="L672" i="10"/>
  <c r="L692" i="10"/>
  <c r="L669" i="10"/>
  <c r="L705" i="10"/>
  <c r="L712" i="10"/>
  <c r="L706" i="10"/>
  <c r="L694" i="10"/>
  <c r="M694" i="10" s="1"/>
  <c r="Z760" i="10" s="1"/>
  <c r="L688" i="10"/>
  <c r="L684" i="10"/>
  <c r="L686" i="10"/>
  <c r="L708" i="10"/>
  <c r="L674" i="10"/>
  <c r="M674" i="10" s="1"/>
  <c r="Z740" i="10" s="1"/>
  <c r="L680" i="10"/>
  <c r="L697" i="10"/>
  <c r="L685" i="10"/>
  <c r="L704" i="10"/>
  <c r="L687" i="10"/>
  <c r="L700" i="10"/>
  <c r="L689" i="10"/>
  <c r="L667" i="10"/>
  <c r="L693" i="10"/>
  <c r="M693" i="10" s="1"/>
  <c r="Z759" i="10" s="1"/>
  <c r="L699" i="10"/>
  <c r="L668" i="10"/>
  <c r="M668" i="10" s="1"/>
  <c r="Z734" i="10" s="1"/>
  <c r="L676" i="10"/>
  <c r="L671" i="10"/>
  <c r="L675" i="10"/>
  <c r="L696" i="10"/>
  <c r="L679" i="10"/>
  <c r="L677" i="10"/>
  <c r="L678" i="10"/>
  <c r="L710" i="10"/>
  <c r="M710" i="10" s="1"/>
  <c r="Z776" i="10" s="1"/>
  <c r="L682" i="10"/>
  <c r="L683" i="10"/>
  <c r="L707" i="10"/>
  <c r="L695" i="10"/>
  <c r="L681" i="10"/>
  <c r="L711" i="10"/>
  <c r="L709" i="10"/>
  <c r="K712" i="10"/>
  <c r="K687" i="10"/>
  <c r="K684" i="10"/>
  <c r="K681" i="10"/>
  <c r="K701" i="10"/>
  <c r="K668" i="10"/>
  <c r="K705" i="10"/>
  <c r="K704" i="10"/>
  <c r="K698" i="10"/>
  <c r="K709" i="10"/>
  <c r="K710" i="10"/>
  <c r="K692" i="10"/>
  <c r="K680" i="10"/>
  <c r="K670" i="10"/>
  <c r="K677" i="10"/>
  <c r="K685" i="10"/>
  <c r="K682" i="10"/>
  <c r="K688" i="10"/>
  <c r="K671" i="10"/>
  <c r="K696" i="10"/>
  <c r="K703" i="10"/>
  <c r="K679" i="10"/>
  <c r="K702" i="10"/>
  <c r="K706" i="10"/>
  <c r="K672" i="10"/>
  <c r="K699" i="10"/>
  <c r="K693" i="10"/>
  <c r="K707" i="10"/>
  <c r="K673" i="10"/>
  <c r="K708" i="10"/>
  <c r="K715" i="10"/>
  <c r="K691" i="10"/>
  <c r="K675" i="10"/>
  <c r="K674" i="10"/>
  <c r="K683" i="10"/>
  <c r="K669" i="10"/>
  <c r="K678" i="10"/>
  <c r="K711" i="10"/>
  <c r="K697" i="10"/>
  <c r="K689" i="10"/>
  <c r="K695" i="10"/>
  <c r="K694" i="10"/>
  <c r="K686" i="10"/>
  <c r="K700" i="10"/>
  <c r="K676" i="10"/>
  <c r="K667" i="10"/>
  <c r="J715" i="1"/>
  <c r="K644" i="1"/>
  <c r="L647" i="1"/>
  <c r="M680" i="10" l="1"/>
  <c r="Z746" i="10" s="1"/>
  <c r="M681" i="10"/>
  <c r="Z747" i="10" s="1"/>
  <c r="M678" i="10"/>
  <c r="Z744" i="10" s="1"/>
  <c r="M696" i="10"/>
  <c r="Z762" i="10" s="1"/>
  <c r="M699" i="10"/>
  <c r="Z765" i="10" s="1"/>
  <c r="M709" i="10"/>
  <c r="Z775" i="10" s="1"/>
  <c r="M695" i="10"/>
  <c r="Z761" i="10" s="1"/>
  <c r="M675" i="10"/>
  <c r="Z741" i="10" s="1"/>
  <c r="M687" i="10"/>
  <c r="Z753" i="10" s="1"/>
  <c r="M685" i="10"/>
  <c r="Z751" i="10" s="1"/>
  <c r="M703" i="10"/>
  <c r="Z769" i="10" s="1"/>
  <c r="M697" i="10"/>
  <c r="Z763" i="10" s="1"/>
  <c r="M706" i="10"/>
  <c r="Z772" i="10" s="1"/>
  <c r="M673" i="10"/>
  <c r="Z739" i="10" s="1"/>
  <c r="M705" i="10"/>
  <c r="Z771" i="10" s="1"/>
  <c r="M691" i="10"/>
  <c r="Z757" i="10" s="1"/>
  <c r="M677" i="10"/>
  <c r="Z743" i="10" s="1"/>
  <c r="M702" i="10"/>
  <c r="Z768" i="10" s="1"/>
  <c r="K714" i="10"/>
  <c r="M698" i="10"/>
  <c r="Z764" i="10" s="1"/>
  <c r="L714" i="10"/>
  <c r="M667" i="10"/>
  <c r="M689" i="10"/>
  <c r="Z755" i="10" s="1"/>
  <c r="M700" i="10"/>
  <c r="Z766" i="10" s="1"/>
  <c r="M686" i="10"/>
  <c r="Z752" i="10" s="1"/>
  <c r="M692" i="10"/>
  <c r="Z758" i="10" s="1"/>
  <c r="M711" i="10"/>
  <c r="Z777" i="10" s="1"/>
  <c r="M712" i="10"/>
  <c r="Z778" i="10" s="1"/>
  <c r="M679" i="10"/>
  <c r="Z745" i="10" s="1"/>
  <c r="M708" i="10"/>
  <c r="Z774" i="10" s="1"/>
  <c r="M684" i="10"/>
  <c r="Z750" i="10" s="1"/>
  <c r="M672" i="10"/>
  <c r="Z738" i="10" s="1"/>
  <c r="M670" i="10"/>
  <c r="Z736" i="10" s="1"/>
  <c r="M669" i="10"/>
  <c r="Z735" i="10" s="1"/>
  <c r="M707" i="10"/>
  <c r="Z773" i="10" s="1"/>
  <c r="M683" i="10"/>
  <c r="Z749" i="10" s="1"/>
  <c r="M671" i="10"/>
  <c r="Z737" i="10" s="1"/>
  <c r="M682" i="10"/>
  <c r="Z748" i="10" s="1"/>
  <c r="M676" i="10"/>
  <c r="Z742" i="10" s="1"/>
  <c r="M704" i="10"/>
  <c r="Z770" i="10" s="1"/>
  <c r="M688" i="10"/>
  <c r="Z754" i="10" s="1"/>
  <c r="M701" i="10"/>
  <c r="Z767" i="10" s="1"/>
  <c r="Z756" i="10"/>
  <c r="L677" i="1"/>
  <c r="L687" i="1"/>
  <c r="L705" i="1"/>
  <c r="L680" i="1"/>
  <c r="L674" i="1"/>
  <c r="M674" i="1" s="1"/>
  <c r="L694" i="1"/>
  <c r="L679" i="1"/>
  <c r="L712" i="1"/>
  <c r="L710" i="1"/>
  <c r="L716" i="1"/>
  <c r="L693" i="1"/>
  <c r="L676" i="1"/>
  <c r="L681" i="1"/>
  <c r="M681" i="1" s="1"/>
  <c r="L703" i="1"/>
  <c r="L685" i="1"/>
  <c r="L698" i="1"/>
  <c r="L678" i="1"/>
  <c r="L702" i="1"/>
  <c r="L713" i="1"/>
  <c r="L692" i="1"/>
  <c r="L683" i="1"/>
  <c r="L701" i="1"/>
  <c r="L668" i="1"/>
  <c r="L691" i="1"/>
  <c r="L688" i="1"/>
  <c r="L670" i="1"/>
  <c r="L700" i="1"/>
  <c r="L689" i="1"/>
  <c r="L696" i="1"/>
  <c r="L690" i="1"/>
  <c r="L669" i="1"/>
  <c r="L709" i="1"/>
  <c r="L695" i="1"/>
  <c r="L707" i="1"/>
  <c r="L682" i="1"/>
  <c r="L708" i="1"/>
  <c r="L672" i="1"/>
  <c r="M672" i="1" s="1"/>
  <c r="L706" i="1"/>
  <c r="L675" i="1"/>
  <c r="L711" i="1"/>
  <c r="L704" i="1"/>
  <c r="L673" i="1"/>
  <c r="L671" i="1"/>
  <c r="L684" i="1"/>
  <c r="L699" i="1"/>
  <c r="M699" i="1" s="1"/>
  <c r="L697" i="1"/>
  <c r="L686" i="1"/>
  <c r="K701" i="1"/>
  <c r="K699" i="1"/>
  <c r="K712" i="1"/>
  <c r="K674" i="1"/>
  <c r="K682" i="1"/>
  <c r="K708" i="1"/>
  <c r="K680" i="1"/>
  <c r="K706" i="1"/>
  <c r="K694" i="1"/>
  <c r="K691" i="1"/>
  <c r="K678" i="1"/>
  <c r="K668" i="1"/>
  <c r="K679" i="1"/>
  <c r="K683" i="1"/>
  <c r="K673" i="1"/>
  <c r="K687" i="1"/>
  <c r="K692" i="1"/>
  <c r="K677" i="1"/>
  <c r="K705" i="1"/>
  <c r="K703" i="1"/>
  <c r="K684" i="1"/>
  <c r="K709" i="1"/>
  <c r="K676" i="1"/>
  <c r="K689" i="1"/>
  <c r="K688" i="1"/>
  <c r="K710" i="1"/>
  <c r="K713" i="1"/>
  <c r="K698" i="1"/>
  <c r="K671" i="1"/>
  <c r="K696" i="1"/>
  <c r="K693" i="1"/>
  <c r="K704" i="1"/>
  <c r="K697" i="1"/>
  <c r="K681" i="1"/>
  <c r="K672" i="1"/>
  <c r="K685" i="1"/>
  <c r="K700" i="1"/>
  <c r="K702" i="1"/>
  <c r="K707" i="1"/>
  <c r="K669" i="1"/>
  <c r="K670" i="1"/>
  <c r="K690" i="1"/>
  <c r="K716" i="1"/>
  <c r="K686" i="1"/>
  <c r="K711" i="1"/>
  <c r="K675" i="1"/>
  <c r="K695" i="1"/>
  <c r="M714" i="10" l="1"/>
  <c r="M686" i="1"/>
  <c r="M690" i="1"/>
  <c r="D119" i="9" s="1"/>
  <c r="M703" i="1"/>
  <c r="M691" i="1"/>
  <c r="E119" i="9" s="1"/>
  <c r="M675" i="1"/>
  <c r="C55" i="9" s="1"/>
  <c r="M685" i="1"/>
  <c r="M679" i="1"/>
  <c r="M711" i="1"/>
  <c r="D215" i="9" s="1"/>
  <c r="M709" i="1"/>
  <c r="M698" i="1"/>
  <c r="E151" i="9" s="1"/>
  <c r="M712" i="1"/>
  <c r="Z733" i="10"/>
  <c r="Z814" i="10" s="1"/>
  <c r="G87" i="9"/>
  <c r="L715" i="1"/>
  <c r="M668" i="1"/>
  <c r="M696" i="1"/>
  <c r="I55" i="9"/>
  <c r="I23" i="9"/>
  <c r="M669" i="1"/>
  <c r="M706" i="1"/>
  <c r="F151" i="9"/>
  <c r="M684" i="1"/>
  <c r="M689" i="1"/>
  <c r="M692" i="1"/>
  <c r="M676" i="1"/>
  <c r="M680" i="1"/>
  <c r="M701" i="1"/>
  <c r="G23" i="9"/>
  <c r="K715" i="1"/>
  <c r="M671" i="1"/>
  <c r="M682" i="1"/>
  <c r="M700" i="1"/>
  <c r="M713" i="1"/>
  <c r="M693" i="1"/>
  <c r="M705" i="1"/>
  <c r="M697" i="1"/>
  <c r="M694" i="1"/>
  <c r="M683" i="1"/>
  <c r="M708" i="1"/>
  <c r="M673" i="1"/>
  <c r="M707" i="1"/>
  <c r="M670" i="1"/>
  <c r="M702" i="1"/>
  <c r="M687" i="1"/>
  <c r="C183" i="9"/>
  <c r="M704" i="1"/>
  <c r="M695" i="1"/>
  <c r="M688" i="1"/>
  <c r="M678" i="1"/>
  <c r="M710" i="1"/>
  <c r="M677" i="1"/>
  <c r="G55" i="9" l="1"/>
  <c r="F87" i="9"/>
  <c r="I183" i="9"/>
  <c r="E215" i="9"/>
  <c r="F23" i="9"/>
  <c r="H119" i="9"/>
  <c r="C87" i="9"/>
  <c r="F119" i="9"/>
  <c r="E55" i="9"/>
  <c r="C119" i="9"/>
  <c r="H87" i="9"/>
  <c r="E87" i="9"/>
  <c r="M715" i="1"/>
  <c r="C23" i="9"/>
  <c r="G183" i="9"/>
  <c r="H23" i="9"/>
  <c r="H151" i="9"/>
  <c r="F183" i="9"/>
  <c r="I151" i="9"/>
  <c r="E23" i="9"/>
  <c r="H55" i="9"/>
  <c r="D151" i="9"/>
  <c r="C215" i="9"/>
  <c r="F55" i="9"/>
  <c r="C151" i="9"/>
  <c r="I87" i="9"/>
  <c r="E183" i="9"/>
  <c r="I119" i="9"/>
  <c r="G119" i="9"/>
  <c r="D183" i="9"/>
  <c r="H183" i="9"/>
  <c r="F215" i="9"/>
  <c r="D23" i="9"/>
  <c r="D87" i="9"/>
  <c r="G151" i="9"/>
  <c r="D55" i="9"/>
</calcChain>
</file>

<file path=xl/sharedStrings.xml><?xml version="1.0" encoding="utf-8"?>
<sst xmlns="http://schemas.openxmlformats.org/spreadsheetml/2006/main" count="4695" uniqueCount="1294">
  <si>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</si>
  <si>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</si>
  <si>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</si>
  <si>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</si>
  <si>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</si>
  <si>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</si>
  <si>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</si>
  <si>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</si>
  <si>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</si>
  <si>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</si>
  <si>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</si>
  <si>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</si>
  <si>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</si>
  <si>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</si>
  <si>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</si>
  <si>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</si>
  <si>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</si>
  <si>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</si>
  <si>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</si>
  <si>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</si>
  <si>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</si>
  <si>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</si>
  <si>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</si>
  <si>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</si>
  <si>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</si>
  <si>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</si>
  <si>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</si>
  <si>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</si>
  <si>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</si>
  <si>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</si>
  <si>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</si>
  <si>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</si>
  <si>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</si>
  <si>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</si>
  <si>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</si>
  <si>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</si>
  <si>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</si>
  <si>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</si>
  <si>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</si>
  <si>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</si>
  <si>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</si>
  <si>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</si>
  <si>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</si>
  <si>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</si>
  <si>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</si>
  <si>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</si>
  <si>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</si>
  <si>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</si>
  <si>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</si>
  <si>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</si>
  <si>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</si>
  <si>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</si>
  <si>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</si>
  <si>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</si>
  <si>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</si>
  <si>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</si>
  <si>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</si>
  <si>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</si>
  <si>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</si>
  <si>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</si>
  <si>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</si>
  <si>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</si>
  <si>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</si>
  <si>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</si>
  <si>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</si>
  <si>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</si>
  <si>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</si>
  <si>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</si>
  <si>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</si>
  <si>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</si>
  <si>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</si>
  <si>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</si>
  <si>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</si>
  <si>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</si>
  <si>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</si>
  <si>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</si>
  <si>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</si>
  <si>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</si>
  <si>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</si>
  <si>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</si>
  <si>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</si>
  <si>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</si>
  <si>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</si>
  <si>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</si>
  <si>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</si>
  <si>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</si>
  <si>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</si>
  <si>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</si>
  <si>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</si>
  <si>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</si>
  <si>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</si>
  <si>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</si>
  <si>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</si>
  <si>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</si>
  <si>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</si>
  <si>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</si>
  <si>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</si>
  <si>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</si>
  <si>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</si>
  <si>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</si>
  <si>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</si>
  <si>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</si>
  <si>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</si>
  <si>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</si>
  <si>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</si>
  <si>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</si>
  <si>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</si>
  <si>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</si>
  <si>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</si>
  <si>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</si>
  <si>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</si>
  <si>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</si>
  <si>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</si>
  <si>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</si>
  <si>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</si>
  <si>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</si>
  <si>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</si>
  <si>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</si>
  <si>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</si>
  <si>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</si>
  <si>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</si>
  <si>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</si>
  <si>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</si>
  <si>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</si>
  <si>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</si>
  <si>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</si>
  <si>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</si>
  <si>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</si>
  <si>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</si>
  <si>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</si>
  <si>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</si>
  <si>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</si>
  <si>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</si>
  <si>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</si>
  <si>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</si>
  <si>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</si>
  <si>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</si>
  <si>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</si>
  <si>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</si>
  <si>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</si>
  <si>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</si>
  <si>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</si>
  <si>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</si>
  <si>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</si>
  <si>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</si>
  <si>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</si>
  <si>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</si>
  <si>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</si>
  <si>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</si>
  <si>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</si>
  <si>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</si>
  <si>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</si>
  <si>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</si>
  <si>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</si>
  <si>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</si>
  <si>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</si>
  <si>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</si>
  <si>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</si>
  <si>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</si>
  <si>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</si>
  <si>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</si>
  <si>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</si>
  <si>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</si>
  <si>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</si>
  <si>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</si>
  <si>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</si>
  <si>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</si>
  <si>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</si>
  <si>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</si>
  <si>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</si>
  <si>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</si>
  <si>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</si>
  <si>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</si>
  <si>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</si>
  <si>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</si>
  <si>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</si>
  <si>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</si>
  <si>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</si>
  <si>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</si>
  <si>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</si>
  <si>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</si>
  <si>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</si>
  <si>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</si>
  <si>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</si>
  <si>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</si>
  <si>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</si>
  <si>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</si>
  <si>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</si>
  <si>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</si>
  <si>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</si>
  <si>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</si>
  <si>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</si>
  <si>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</si>
  <si>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</si>
  <si>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</si>
  <si>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</si>
  <si>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</si>
  <si>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</si>
  <si>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</si>
  <si>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</si>
  <si>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</si>
  <si>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</si>
  <si>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</si>
  <si>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</si>
  <si>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</si>
  <si>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</si>
  <si>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</si>
  <si>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</si>
  <si>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</si>
  <si>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</si>
  <si>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</si>
  <si>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</si>
  <si>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</si>
  <si>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</si>
  <si>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</si>
  <si>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</si>
  <si>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</si>
  <si>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</si>
  <si>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</si>
  <si>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</si>
  <si>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</si>
  <si>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</si>
  <si>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</si>
  <si>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</si>
  <si>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</si>
  <si>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</si>
  <si>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</si>
  <si>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</si>
  <si>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</si>
  <si>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</si>
  <si>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</si>
  <si>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</si>
  <si>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</si>
  <si>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</si>
  <si>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</si>
  <si>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</si>
  <si>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</si>
  <si>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</si>
  <si>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</si>
  <si>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</si>
  <si>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</si>
  <si>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</si>
  <si>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</si>
  <si>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</si>
  <si>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</si>
  <si>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</si>
  <si>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</si>
  <si>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</si>
  <si>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</si>
  <si>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</si>
  <si>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</si>
  <si>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</si>
  <si>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</si>
  <si>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</si>
  <si>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</si>
  <si>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</si>
  <si>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</si>
  <si>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</si>
  <si>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</si>
  <si>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</si>
  <si>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</si>
  <si>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</si>
  <si>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</si>
  <si>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</si>
  <si>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</si>
  <si>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</si>
  <si>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</si>
  <si>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</si>
  <si>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</si>
  <si>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</si>
  <si>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</si>
  <si>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</si>
  <si>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</si>
  <si>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</si>
  <si>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</si>
  <si>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</si>
  <si>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</si>
  <si>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</si>
  <si>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</si>
  <si>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</si>
  <si>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</si>
  <si>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</si>
  <si>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</si>
  <si>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</si>
  <si>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</si>
  <si>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</si>
  <si>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</si>
  <si>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</si>
  <si>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</si>
  <si>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</si>
  <si>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</si>
  <si>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</si>
  <si>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</si>
  <si>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</si>
  <si>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</si>
  <si>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</si>
  <si>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</si>
  <si>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</si>
  <si>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</si>
  <si>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</si>
  <si>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</si>
  <si>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</si>
  <si>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</si>
  <si>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</si>
  <si>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</si>
  <si>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</si>
  <si>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</si>
  <si>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</si>
  <si>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</si>
  <si>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</si>
  <si>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</si>
  <si>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</si>
  <si>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</si>
  <si>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</si>
  <si>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</si>
  <si>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</si>
  <si>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</si>
  <si>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</si>
  <si>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</si>
  <si>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</si>
  <si>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</si>
  <si>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</si>
  <si>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</si>
  <si>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</si>
  <si>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</si>
  <si>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</si>
  <si>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</si>
  <si>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</si>
  <si>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</si>
  <si>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</si>
  <si>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</si>
  <si>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</si>
  <si>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</si>
  <si>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</si>
  <si>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</si>
  <si>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</si>
  <si>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</si>
  <si>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</si>
  <si>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</si>
  <si>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</si>
  <si>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</si>
  <si>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</si>
  <si>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</si>
  <si>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</si>
  <si>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</si>
  <si>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</si>
  <si>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</si>
  <si>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</si>
  <si>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</si>
  <si>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</si>
  <si>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</si>
  <si>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</si>
  <si>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</si>
  <si>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</si>
  <si>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</si>
  <si>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</si>
  <si>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</si>
  <si>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</si>
  <si>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</si>
  <si>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</si>
  <si>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</si>
  <si>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</si>
  <si>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</si>
  <si>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</si>
  <si>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</si>
  <si>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</si>
  <si>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</si>
  <si>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</si>
  <si>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</si>
  <si>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</si>
  <si>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</si>
  <si>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</si>
  <si>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</si>
  <si>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</si>
  <si>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</si>
  <si>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</si>
  <si>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</si>
  <si>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</si>
  <si>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</si>
  <si>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</si>
  <si>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</si>
  <si>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</si>
  <si>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</si>
  <si>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</si>
  <si>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</si>
  <si>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</si>
  <si>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</si>
  <si>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</si>
  <si>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</si>
  <si>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</si>
  <si>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</si>
  <si>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</si>
  <si>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</si>
  <si>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</si>
  <si>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</si>
  <si>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</si>
  <si>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</si>
  <si>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</si>
  <si>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</si>
  <si>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</si>
  <si>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</si>
  <si>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</si>
  <si>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</si>
  <si>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</si>
  <si>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</si>
  <si>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</si>
  <si>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</si>
  <si>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</si>
  <si>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</si>
  <si>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</si>
  <si>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</si>
  <si>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</si>
  <si>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</si>
  <si>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</si>
  <si>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</si>
  <si>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</si>
  <si>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</si>
  <si>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</si>
  <si>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</si>
  <si>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</si>
  <si>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</si>
  <si>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</si>
  <si>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</si>
  <si>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</si>
  <si>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</si>
  <si>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</si>
  <si>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</si>
  <si>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</si>
  <si>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</si>
  <si>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</si>
  <si>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</si>
  <si>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</si>
  <si>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</si>
  <si>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</si>
  <si>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</si>
  <si>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</si>
  <si>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</si>
  <si>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</si>
  <si>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</si>
  <si>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</si>
  <si>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</si>
  <si>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</si>
  <si>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</si>
  <si>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</si>
  <si>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</si>
  <si>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</si>
  <si>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</si>
  <si>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</si>
  <si>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</si>
  <si>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</si>
  <si>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</si>
  <si>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</si>
  <si>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</si>
  <si>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</si>
  <si>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</si>
  <si>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</si>
  <si>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</si>
  <si>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</si>
  <si>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</si>
  <si>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</si>
  <si>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</si>
  <si>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</si>
  <si>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</si>
  <si>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</si>
  <si>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</si>
  <si>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</si>
  <si>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</si>
  <si>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</si>
  <si>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</si>
  <si>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</si>
  <si>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</si>
  <si>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</si>
  <si>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</si>
  <si>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</si>
  <si>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</si>
  <si>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</si>
  <si>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</si>
  <si>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</si>
  <si>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</si>
  <si>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</si>
  <si>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</si>
  <si>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</si>
  <si>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</si>
  <si>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</si>
  <si>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</si>
  <si>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</si>
  <si>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</si>
  <si>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</si>
  <si>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</si>
  <si>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</si>
  <si>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</si>
  <si>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</si>
  <si>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</si>
  <si>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</si>
  <si>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</si>
  <si>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</si>
  <si>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</si>
  <si>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</si>
  <si>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</si>
  <si>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</si>
  <si>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</si>
  <si>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</si>
  <si>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</si>
  <si>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</si>
  <si>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</si>
  <si>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</si>
  <si>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</si>
  <si>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</si>
  <si>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</si>
  <si>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</si>
  <si>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</si>
  <si>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</si>
  <si>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</si>
  <si>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</si>
  <si>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</si>
  <si>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</si>
  <si>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</si>
  <si>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</si>
  <si>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</si>
  <si>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</si>
  <si>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</si>
  <si>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</si>
  <si>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</si>
  <si>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</si>
  <si>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</si>
  <si>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</si>
  <si>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</si>
  <si>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</si>
  <si>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</si>
  <si>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</si>
  <si>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</si>
  <si>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</si>
  <si>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</si>
  <si>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</si>
  <si>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</si>
  <si>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</si>
  <si>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</si>
  <si>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</si>
  <si>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</si>
  <si>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</si>
  <si>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</si>
  <si>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</si>
  <si>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</si>
  <si>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</si>
  <si>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</si>
  <si>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</si>
  <si>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</si>
  <si>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</si>
  <si>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</si>
  <si>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</si>
  <si>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</si>
  <si>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</si>
  <si>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</si>
  <si>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</si>
  <si>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</si>
  <si>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</si>
  <si>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</si>
  <si>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</si>
  <si>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</si>
  <si>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</si>
  <si>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</si>
  <si>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</si>
  <si>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</si>
  <si>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</si>
  <si>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</si>
  <si>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</si>
  <si>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</si>
  <si>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</si>
  <si>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</si>
  <si>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</si>
  <si>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</si>
  <si>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</si>
  <si>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</si>
  <si>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</si>
  <si>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</si>
  <si>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</si>
  <si>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</si>
  <si>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</si>
  <si>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</si>
  <si>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</si>
  <si>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</si>
  <si>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</si>
  <si>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</si>
  <si>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</si>
  <si>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</si>
  <si>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</si>
  <si>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</si>
  <si>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</si>
  <si>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</si>
  <si>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</si>
  <si>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</si>
  <si>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</si>
  <si>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</si>
  <si>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</si>
  <si>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</si>
  <si>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</si>
  <si>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</si>
  <si>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</si>
  <si>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</si>
  <si>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</si>
  <si>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</si>
  <si>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</si>
  <si>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</si>
  <si>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</si>
  <si>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</si>
  <si>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</si>
  <si>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</si>
  <si>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</si>
  <si>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</si>
  <si>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</si>
  <si>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</si>
  <si>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</si>
  <si>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</si>
  <si>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</si>
  <si>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</si>
  <si>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</si>
  <si>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</si>
  <si>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</si>
  <si>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</si>
  <si>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</si>
  <si>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</si>
  <si>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</si>
  <si>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</si>
  <si>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</si>
  <si>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</si>
  <si>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</si>
  <si>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</si>
  <si>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</si>
  <si>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</si>
  <si>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</si>
  <si>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</si>
  <si>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</si>
  <si>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</si>
  <si>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</si>
  <si>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</si>
  <si>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</si>
  <si>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</si>
  <si>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</si>
  <si>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</si>
  <si>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</si>
  <si>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</si>
  <si>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</si>
  <si>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</si>
  <si>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</si>
  <si>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</si>
  <si>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</si>
  <si>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</si>
  <si>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</si>
  <si>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</si>
  <si>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</si>
  <si>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</si>
  <si>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</si>
  <si>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</si>
  <si>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</si>
  <si>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</si>
  <si>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</si>
  <si>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</si>
  <si>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</si>
  <si>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</si>
  <si>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</si>
  <si>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</si>
  <si>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</si>
  <si>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</si>
  <si>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</si>
  <si>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</si>
  <si>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</si>
  <si>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</si>
  <si>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</si>
  <si>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</si>
  <si>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</si>
  <si>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</si>
  <si>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</si>
  <si>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</si>
  <si>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</si>
  <si>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</si>
  <si>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</si>
  <si>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</si>
  <si>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</si>
  <si>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</si>
  <si>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</si>
  <si>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</si>
  <si>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</si>
  <si>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</si>
  <si>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</si>
  <si>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</si>
  <si>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</si>
  <si>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</si>
  <si>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</si>
  <si>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</si>
  <si>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</si>
  <si>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</si>
  <si>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</si>
  <si>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</si>
  <si>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</si>
  <si>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</si>
  <si>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</si>
  <si>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</si>
  <si>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</si>
  <si>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</si>
  <si>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</si>
  <si>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</si>
  <si>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</si>
  <si>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</si>
  <si>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</si>
  <si>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</si>
  <si>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</si>
  <si>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</si>
  <si>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</si>
  <si>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</si>
  <si>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</si>
  <si>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</si>
  <si>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</si>
  <si>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</si>
  <si>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</si>
  <si>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</si>
  <si>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</si>
  <si>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</si>
  <si>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</si>
  <si>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</si>
  <si>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</si>
  <si>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</si>
  <si>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</si>
  <si>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</si>
  <si>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</si>
  <si>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</si>
  <si>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</si>
  <si>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</si>
  <si>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</si>
  <si>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</si>
  <si>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</si>
  <si>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</si>
  <si>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</si>
  <si>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</si>
  <si>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</si>
  <si>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</si>
  <si>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</si>
  <si>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</si>
  <si>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</si>
  <si>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</si>
  <si>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</si>
  <si>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</si>
  <si>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</si>
  <si>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</si>
  <si>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</si>
  <si>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</si>
  <si>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</si>
  <si>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</si>
  <si>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</si>
  <si>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</si>
  <si>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</si>
  <si>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</si>
  <si>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</si>
  <si>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</si>
  <si>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</si>
  <si>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</si>
  <si>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</si>
  <si>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</si>
  <si>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</si>
  <si>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</si>
  <si>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</si>
  <si>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</si>
  <si>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</si>
  <si>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</si>
  <si>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</si>
  <si>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</si>
  <si>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</si>
  <si>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</si>
  <si>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</si>
  <si>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</si>
  <si>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</si>
  <si>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</si>
  <si>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</si>
  <si>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</si>
  <si>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</si>
  <si>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</si>
  <si>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</si>
  <si>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</si>
  <si>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</si>
  <si>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</si>
  <si>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</si>
  <si>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</si>
  <si>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</si>
  <si>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</si>
  <si>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</si>
  <si>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</si>
  <si>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</si>
  <si>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</si>
  <si>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</si>
  <si>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</si>
  <si>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</si>
  <si>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</si>
  <si>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</si>
  <si>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</si>
  <si>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</si>
  <si>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</si>
  <si>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</si>
  <si>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</si>
  <si>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</si>
  <si>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</si>
  <si>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</si>
  <si>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</si>
  <si>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</si>
  <si>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</si>
  <si>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</si>
  <si>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</si>
  <si>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</si>
  <si>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</si>
  <si>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</si>
  <si>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</si>
  <si>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</si>
  <si>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</si>
  <si>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</si>
  <si>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</si>
  <si>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</si>
  <si>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</si>
  <si>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</si>
  <si>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</si>
  <si>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</si>
  <si>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</si>
  <si>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</si>
  <si>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</si>
  <si>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</si>
  <si>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</si>
  <si>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</si>
  <si>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</si>
  <si>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</si>
  <si>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</si>
  <si>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</si>
  <si>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</si>
  <si>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</si>
  <si>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</si>
  <si>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</si>
  <si>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</si>
  <si>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</si>
  <si>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</si>
  <si>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</si>
  <si>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</si>
  <si>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</si>
  <si>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</si>
  <si>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</si>
  <si>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</si>
  <si>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</si>
  <si>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</si>
  <si>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</si>
  <si>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</si>
  <si>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</si>
  <si>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</si>
  <si>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</si>
  <si>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</si>
  <si>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</si>
  <si>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</si>
  <si>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</si>
  <si>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</si>
  <si>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</si>
  <si>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</si>
  <si>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</si>
  <si>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</si>
  <si>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</si>
  <si>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</si>
  <si>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</si>
  <si>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</si>
  <si>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</si>
  <si>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</si>
  <si>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</si>
  <si>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</si>
  <si>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</si>
  <si>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</si>
  <si>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</si>
  <si>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</si>
  <si>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</si>
  <si>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</si>
  <si>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</si>
  <si>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</si>
  <si>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</si>
  <si>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</si>
  <si>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</si>
  <si>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</si>
  <si>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</si>
  <si>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</si>
  <si>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</si>
  <si>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</si>
  <si>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</si>
  <si>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</si>
  <si>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</si>
  <si>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</si>
  <si>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</si>
  <si>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</si>
  <si>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</si>
  <si>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</si>
  <si>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</si>
  <si>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</si>
  <si>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</si>
  <si>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</si>
  <si>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</si>
  <si>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</si>
  <si>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</si>
  <si>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</si>
  <si>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</si>
  <si>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</si>
  <si>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</si>
  <si>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</si>
  <si>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</si>
  <si>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</si>
  <si>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</si>
  <si>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</si>
  <si>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</si>
  <si>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</si>
  <si>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</si>
  <si>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</si>
  <si>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</si>
  <si>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</si>
  <si>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</si>
  <si>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</si>
  <si>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</si>
  <si>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</si>
  <si>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</si>
  <si>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</si>
  <si>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</si>
  <si>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</si>
  <si>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</si>
  <si>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</si>
  <si>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</si>
  <si>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</si>
  <si>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</si>
  <si>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</si>
  <si>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</si>
  <si>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</si>
  <si>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</si>
  <si>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</si>
  <si>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</si>
  <si>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</si>
  <si>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</si>
  <si>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</si>
  <si>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</si>
  <si>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</si>
  <si>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</si>
  <si>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</si>
  <si>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</si>
  <si>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</si>
  <si>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</si>
  <si>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</si>
  <si>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</si>
  <si>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</si>
  <si>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</si>
  <si>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</si>
  <si>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</si>
  <si>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</si>
  <si>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</si>
  <si>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</si>
  <si>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</si>
  <si>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</si>
  <si>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</si>
  <si>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</si>
  <si>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</si>
  <si>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</si>
  <si>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</si>
  <si>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</si>
  <si>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</si>
  <si>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</si>
  <si>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</si>
  <si>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</si>
  <si>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</si>
  <si>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</si>
  <si>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</si>
  <si>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</si>
  <si>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</si>
  <si>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</si>
  <si>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</si>
  <si>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</si>
  <si>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</si>
  <si>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</si>
  <si>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</si>
  <si>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</si>
  <si>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</si>
  <si>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</si>
  <si>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</si>
  <si>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</si>
  <si>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</si>
  <si>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</si>
  <si>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</si>
  <si>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</si>
  <si>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</si>
  <si>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</si>
  <si>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</si>
  <si>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</si>
  <si>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</si>
  <si>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</si>
  <si>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</si>
  <si>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</si>
  <si>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</si>
  <si>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</si>
  <si>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</si>
  <si>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</si>
  <si>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</si>
  <si>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</si>
  <si>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</si>
  <si>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</si>
  <si>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</si>
  <si>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</si>
  <si>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</si>
  <si>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</si>
  <si>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</si>
  <si>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</si>
  <si>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</si>
  <si>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</si>
  <si>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</si>
  <si>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</si>
  <si>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</si>
  <si>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</si>
  <si>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</si>
  <si>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</si>
  <si>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</si>
  <si>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</si>
  <si>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</si>
  <si>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</si>
  <si>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</si>
  <si>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</si>
  <si>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</si>
  <si>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</si>
  <si>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</si>
  <si>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</si>
  <si>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</si>
  <si>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</si>
  <si>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</si>
  <si>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</si>
  <si>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</si>
  <si>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</si>
  <si>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</si>
  <si>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</si>
  <si>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</si>
  <si>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</si>
  <si>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</si>
  <si>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</si>
  <si>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</si>
  <si>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</si>
  <si>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</si>
  <si>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</si>
  <si>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</si>
  <si>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</si>
  <si>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</si>
  <si>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</si>
  <si>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</si>
  <si>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</si>
  <si>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</si>
  <si>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</si>
  <si>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</si>
  <si>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</si>
  <si>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</si>
  <si>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</si>
  <si>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</si>
  <si>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</si>
  <si>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</si>
  <si>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</si>
  <si>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</si>
  <si>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</si>
  <si>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</si>
  <si>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</si>
  <si>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</si>
  <si>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</si>
  <si>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</si>
  <si>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</si>
  <si>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</si>
  <si>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</si>
  <si>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</si>
  <si>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</si>
  <si>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</si>
  <si>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</si>
  <si>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</si>
  <si>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</si>
  <si>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</si>
  <si>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</si>
  <si>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</si>
  <si>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</si>
  <si>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</si>
  <si>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</si>
  <si>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</si>
  <si>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</si>
  <si>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</si>
  <si>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</si>
  <si>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</si>
  <si>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</si>
  <si>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</si>
  <si>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</si>
  <si>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</si>
  <si>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</si>
  <si>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</si>
  <si>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</si>
  <si>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</si>
  <si>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</si>
  <si>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</si>
  <si>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</si>
  <si>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</si>
  <si>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</si>
  <si>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</si>
  <si>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</si>
  <si>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</si>
  <si>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</si>
  <si>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</si>
  <si>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</si>
  <si>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</si>
  <si>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</si>
  <si>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</si>
  <si>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</si>
  <si>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</si>
  <si>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</si>
  <si>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</si>
  <si>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</si>
  <si>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</si>
  <si>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</si>
  <si>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</si>
  <si>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</si>
  <si>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</si>
  <si>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</si>
  <si>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</si>
  <si>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</si>
  <si>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</si>
  <si>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</si>
  <si>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</si>
  <si>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</si>
  <si>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</si>
  <si>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</si>
  <si>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</si>
  <si>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</si>
  <si>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</si>
  <si>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</si>
  <si>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</si>
  <si>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</si>
  <si>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</si>
  <si>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</si>
  <si>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</si>
  <si>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</si>
  <si>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</si>
  <si>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</si>
  <si>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</si>
  <si>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</si>
  <si>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</si>
  <si>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</si>
  <si>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</si>
  <si>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</si>
  <si>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</si>
  <si>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</si>
  <si>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</si>
  <si>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</si>
  <si>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</si>
  <si>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</si>
  <si>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</si>
  <si>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</si>
  <si>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</si>
  <si>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</si>
  <si>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</si>
  <si>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</si>
  <si>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</si>
  <si>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</si>
  <si>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</si>
  <si>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</si>
  <si>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</si>
  <si>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</si>
  <si>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</si>
  <si>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</si>
  <si>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</si>
  <si>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</si>
  <si>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</si>
  <si>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</si>
  <si>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</si>
  <si>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</si>
  <si>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</si>
  <si>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</si>
  <si>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</si>
  <si>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</si>
  <si>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</si>
  <si>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</si>
  <si>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</si>
  <si>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</si>
  <si>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</si>
  <si>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</si>
  <si>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</si>
  <si>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</si>
  <si>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</si>
  <si>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</si>
  <si>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</si>
  <si>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</si>
  <si>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</si>
  <si>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</si>
  <si>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</si>
  <si>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</si>
  <si>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</si>
  <si>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</si>
  <si>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</si>
  <si>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</si>
  <si>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</si>
  <si>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</si>
  <si>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</si>
  <si>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</si>
  <si>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</si>
  <si>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</si>
  <si>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</si>
  <si>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</si>
  <si>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</si>
  <si>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</si>
  <si>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</si>
  <si>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</si>
  <si>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</si>
  <si>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</si>
  <si>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</si>
  <si>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</si>
  <si>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</si>
  <si>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</si>
  <si>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</si>
  <si>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</si>
  <si>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</si>
  <si>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</si>
  <si>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</si>
  <si>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</si>
  <si>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</si>
  <si>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</si>
  <si>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</si>
  <si>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</si>
  <si>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</si>
  <si>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</si>
  <si>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</si>
  <si>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</si>
  <si>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</si>
  <si>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</si>
  <si>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</si>
  <si>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</si>
  <si>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</si>
  <si>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</si>
  <si>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</si>
  <si>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</si>
  <si>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</si>
  <si>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</si>
  <si>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</si>
  <si>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</si>
  <si>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</si>
  <si>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</si>
  <si>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</si>
  <si>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</si>
  <si>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</si>
  <si>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</si>
  <si>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</si>
  <si>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</si>
  <si>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</si>
  <si>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</si>
  <si>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</si>
  <si>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</si>
  <si>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</si>
  <si>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</si>
  <si>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</si>
  <si>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</si>
  <si>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</si>
  <si>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</si>
  <si>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</si>
  <si>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</si>
  <si>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</si>
  <si>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</si>
  <si>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</si>
  <si>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</si>
  <si>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</si>
  <si>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</si>
  <si>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</si>
  <si>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</si>
  <si>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</si>
  <si>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</si>
  <si>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</si>
  <si>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</si>
  <si>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</si>
  <si>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</si>
  <si>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</si>
  <si>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</si>
  <si>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</si>
  <si>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</si>
  <si>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EAST ADAMS RURAL HEALTHCARE</t>
  </si>
  <si>
    <t>903 S ADAMS STREET</t>
  </si>
  <si>
    <t xml:space="preserve">RITZVILLE, WA 99169 </t>
  </si>
  <si>
    <t>ADAMS</t>
  </si>
  <si>
    <t>GARY BOSTROM</t>
  </si>
  <si>
    <t>ERIC WALKER</t>
  </si>
  <si>
    <t>(509) 659-5402</t>
  </si>
  <si>
    <t>(509) 659-1252</t>
  </si>
  <si>
    <t>12/31/2017</t>
  </si>
  <si>
    <t>eAst AdAms RurAl HeAlthcAre</t>
  </si>
  <si>
    <t>903 s AdAms street</t>
  </si>
  <si>
    <t xml:space="preserve">Ritzville, WA 99169 </t>
  </si>
  <si>
    <t>AdAms</t>
  </si>
  <si>
    <t>gAry bostrom</t>
  </si>
  <si>
    <t>eric WAlker</t>
  </si>
  <si>
    <t>In 2018 we allocated some radiology expenses to the MRI department, in 2017</t>
  </si>
  <si>
    <t>only the directly assigned expenses were shown in 7120. This increased the</t>
  </si>
  <si>
    <t>expenses in 2018 as compared to the prior year.</t>
  </si>
  <si>
    <t>Increase in cost per treatment is due to a significant decrease in volume of</t>
  </si>
  <si>
    <t>respiratory treatments and an increase in supplies expense.</t>
  </si>
  <si>
    <t>Increase due to an increase in supplies, fuel and other expenses and a slight</t>
  </si>
  <si>
    <t>decrease in volume.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</si>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</sst>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name val="Arial"/>
      <family val="2"/>
    </font>
    <font>
      <u/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14" fillId="0" borderId="0"/>
    <xf numFmtId="9" fontId="1" fillId="0" borderId="0" applyFont="0" applyFill="0" applyBorder="0" applyAlignment="0" applyProtection="0"/>
    <xf numFmtId="37" fontId="6" fillId="0" borderId="0"/>
    <xf numFmtId="37" fontId="6" fillId="0" borderId="0"/>
    <xf numFmtId="37" fontId="6" fillId="0" borderId="0"/>
    <xf numFmtId="0" fontId="15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37" fontId="14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2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0" applyNumberFormat="1" applyFont="1" applyFill="1" applyBorder="1" applyAlignment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0" quotePrefix="1" applyNumberFormat="1" applyFont="1" applyFill="1" applyBorder="1" applyProtection="1">
      <protection locked="0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0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9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49" fontId="9" fillId="0" borderId="1" xfId="0" quotePrefix="1" applyNumberFormat="1" applyFont="1" applyFill="1" applyBorder="1" applyAlignment="1" applyProtection="1">
      <protection locked="0"/>
    </xf>
    <xf numFmtId="38" fontId="9" fillId="0" borderId="1" xfId="0" quotePrefix="1" applyNumberFormat="1" applyFont="1" applyFill="1" applyBorder="1" applyAlignment="1" applyProtection="1">
      <protection locked="0"/>
    </xf>
    <xf numFmtId="38" fontId="9" fillId="0" borderId="14" xfId="0" applyNumberFormat="1" applyFont="1" applyFill="1" applyBorder="1" applyProtection="1">
      <protection locked="0"/>
    </xf>
    <xf numFmtId="38" fontId="9" fillId="0" borderId="14" xfId="0" quotePrefix="1" applyNumberFormat="1" applyFont="1" applyFill="1" applyBorder="1" applyProtection="1">
      <protection locked="0"/>
    </xf>
    <xf numFmtId="38" fontId="9" fillId="0" borderId="14" xfId="0" quotePrefix="1" applyNumberFormat="1" applyFont="1" applyFill="1" applyBorder="1" applyAlignment="1" applyProtection="1">
      <alignment horizontal="left"/>
      <protection locked="0"/>
    </xf>
    <xf numFmtId="38" fontId="9" fillId="0" borderId="1" xfId="0" quotePrefix="1" applyNumberFormat="1" applyFont="1" applyFill="1" applyBorder="1" applyAlignment="1" applyProtection="1">
      <alignment horizontal="left"/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Alignment="1" applyProtection="1">
      <alignment horizontal="center"/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8" fontId="9" fillId="4" borderId="14" xfId="0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4" borderId="1" xfId="0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16">
    <cellStyle name="Comma" xfId="1" builtinId="3"/>
    <cellStyle name="Comma 2" xfId="10"/>
    <cellStyle name="Comma 2 2" xfId="11"/>
    <cellStyle name="Hyperlink" xfId="2" builtinId="8"/>
    <cellStyle name="Hyperlink 2" xfId="12"/>
    <cellStyle name="Normal" xfId="0" builtinId="0"/>
    <cellStyle name="Normal 10" xfId="13"/>
    <cellStyle name="Normal 2" xfId="4"/>
    <cellStyle name="Normal 3" xfId="6"/>
    <cellStyle name="Normal 4" xfId="7"/>
    <cellStyle name="Normal 5" xfId="9"/>
    <cellStyle name="Normal 5 2" xfId="8"/>
    <cellStyle name="Percent" xfId="3" builtinId="5"/>
    <cellStyle name="Percent 2" xfId="5"/>
    <cellStyle name="Percent 3" xfId="14"/>
    <cellStyle name="Percent 4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6" t="s">
        <v>1232</v>
      </c>
      <c r="B1" s="227"/>
      <c r="C1" s="227"/>
      <c r="D1" s="227"/>
      <c r="E1" s="227"/>
      <c r="F1" s="227"/>
    </row>
    <row r="2" spans="1:6" ht="12.75" customHeight="1" x14ac:dyDescent="0.25">
      <c r="A2" s="227" t="s">
        <v>1233</v>
      </c>
      <c r="B2" s="227"/>
      <c r="C2" s="228"/>
      <c r="D2" s="227"/>
      <c r="E2" s="227"/>
      <c r="F2" s="227"/>
    </row>
    <row r="3" spans="1:6" ht="12.75" customHeight="1" x14ac:dyDescent="0.25">
      <c r="A3" s="199"/>
      <c r="C3" s="229"/>
    </row>
    <row r="4" spans="1:6" ht="12.75" customHeight="1" x14ac:dyDescent="0.25">
      <c r="C4" s="229"/>
    </row>
    <row r="5" spans="1:6" ht="12.75" customHeight="1" x14ac:dyDescent="0.25">
      <c r="A5" s="199" t="s">
        <v>1259</v>
      </c>
      <c r="C5" s="229"/>
    </row>
    <row r="6" spans="1:6" ht="12.75" customHeight="1" x14ac:dyDescent="0.25">
      <c r="A6" s="199" t="s">
        <v>0</v>
      </c>
      <c r="C6" s="229"/>
    </row>
    <row r="7" spans="1:6" ht="12.75" customHeight="1" x14ac:dyDescent="0.25">
      <c r="A7" s="199" t="s">
        <v>1</v>
      </c>
      <c r="C7" s="229"/>
    </row>
    <row r="8" spans="1:6" ht="12.75" customHeight="1" x14ac:dyDescent="0.25">
      <c r="C8" s="229"/>
    </row>
    <row r="9" spans="1:6" ht="12.75" customHeight="1" x14ac:dyDescent="0.25">
      <c r="C9" s="229"/>
    </row>
    <row r="10" spans="1:6" ht="12.75" customHeight="1" x14ac:dyDescent="0.25">
      <c r="A10" s="198" t="s">
        <v>1228</v>
      </c>
      <c r="C10" s="229"/>
    </row>
    <row r="11" spans="1:6" ht="12.75" customHeight="1" x14ac:dyDescent="0.25">
      <c r="A11" s="198" t="s">
        <v>1231</v>
      </c>
      <c r="C11" s="229"/>
    </row>
    <row r="12" spans="1:6" ht="12.75" customHeight="1" x14ac:dyDescent="0.25">
      <c r="C12" s="229"/>
    </row>
    <row r="13" spans="1:6" ht="12.75" customHeight="1" x14ac:dyDescent="0.25">
      <c r="C13" s="229"/>
    </row>
    <row r="14" spans="1:6" ht="12.75" customHeight="1" x14ac:dyDescent="0.25">
      <c r="A14" s="199" t="s">
        <v>2</v>
      </c>
      <c r="C14" s="229"/>
    </row>
    <row r="15" spans="1:6" ht="12.75" customHeight="1" x14ac:dyDescent="0.25">
      <c r="A15" s="199"/>
      <c r="C15" s="229"/>
    </row>
    <row r="16" spans="1:6" ht="12.75" customHeight="1" x14ac:dyDescent="0.25">
      <c r="A16" s="180" t="s">
        <v>1265</v>
      </c>
      <c r="C16" s="229"/>
      <c r="F16" s="275" t="s">
        <v>1260</v>
      </c>
    </row>
    <row r="17" spans="1:6" ht="12.75" customHeight="1" x14ac:dyDescent="0.25">
      <c r="A17" s="180" t="s">
        <v>1230</v>
      </c>
      <c r="C17" s="275" t="s">
        <v>1260</v>
      </c>
    </row>
    <row r="18" spans="1:6" ht="12.75" customHeight="1" x14ac:dyDescent="0.25">
      <c r="A18" s="223"/>
      <c r="C18" s="229"/>
    </row>
    <row r="19" spans="1:6" ht="12.75" customHeight="1" x14ac:dyDescent="0.25">
      <c r="C19" s="229"/>
    </row>
    <row r="20" spans="1:6" ht="12.75" customHeight="1" x14ac:dyDescent="0.25">
      <c r="A20" s="267" t="s">
        <v>1234</v>
      </c>
      <c r="B20" s="267"/>
      <c r="C20" s="276"/>
      <c r="D20" s="267"/>
      <c r="E20" s="267"/>
      <c r="F20" s="267"/>
    </row>
    <row r="21" spans="1:6" ht="22.5" customHeight="1" x14ac:dyDescent="0.25">
      <c r="A21" s="199"/>
      <c r="C21" s="229"/>
    </row>
    <row r="22" spans="1:6" ht="12.6" customHeight="1" x14ac:dyDescent="0.25">
      <c r="A22" s="233" t="s">
        <v>1256</v>
      </c>
      <c r="B22" s="234"/>
      <c r="C22" s="235"/>
      <c r="D22" s="233"/>
      <c r="E22" s="233"/>
    </row>
    <row r="23" spans="1:6" ht="12.6" customHeight="1" x14ac:dyDescent="0.25">
      <c r="B23" s="199"/>
      <c r="C23" s="229"/>
    </row>
    <row r="24" spans="1:6" ht="12.6" customHeight="1" x14ac:dyDescent="0.25">
      <c r="A24" s="236" t="s">
        <v>3</v>
      </c>
      <c r="C24" s="229"/>
    </row>
    <row r="25" spans="1:6" ht="12.6" customHeight="1" x14ac:dyDescent="0.25">
      <c r="A25" s="198" t="s">
        <v>1235</v>
      </c>
      <c r="C25" s="229"/>
    </row>
    <row r="26" spans="1:6" ht="12.6" customHeight="1" x14ac:dyDescent="0.25">
      <c r="A26" s="199" t="s">
        <v>4</v>
      </c>
      <c r="C26" s="229"/>
    </row>
    <row r="27" spans="1:6" ht="12.6" customHeight="1" x14ac:dyDescent="0.25">
      <c r="A27" s="198" t="s">
        <v>1236</v>
      </c>
      <c r="C27" s="229"/>
    </row>
    <row r="28" spans="1:6" ht="12.6" customHeight="1" x14ac:dyDescent="0.25">
      <c r="A28" s="199" t="s">
        <v>5</v>
      </c>
      <c r="C28" s="229"/>
    </row>
    <row r="29" spans="1:6" ht="12.6" customHeight="1" x14ac:dyDescent="0.25">
      <c r="A29" s="198"/>
      <c r="C29" s="229"/>
    </row>
    <row r="30" spans="1:6" ht="12.6" customHeight="1" x14ac:dyDescent="0.25">
      <c r="A30" s="180" t="s">
        <v>6</v>
      </c>
      <c r="C30" s="229"/>
    </row>
    <row r="31" spans="1:6" ht="12.6" customHeight="1" x14ac:dyDescent="0.25">
      <c r="A31" s="199" t="s">
        <v>7</v>
      </c>
      <c r="C31" s="229"/>
    </row>
    <row r="32" spans="1:6" ht="12.6" customHeight="1" x14ac:dyDescent="0.25">
      <c r="A32" s="199" t="s">
        <v>8</v>
      </c>
      <c r="C32" s="229"/>
    </row>
    <row r="33" spans="1:83" ht="12.6" customHeight="1" x14ac:dyDescent="0.25">
      <c r="A33" s="198" t="s">
        <v>1237</v>
      </c>
      <c r="C33" s="229"/>
    </row>
    <row r="34" spans="1:83" ht="12.6" customHeight="1" x14ac:dyDescent="0.25">
      <c r="A34" s="199" t="s">
        <v>9</v>
      </c>
      <c r="C34" s="229"/>
    </row>
    <row r="35" spans="1:83" ht="12.6" customHeight="1" x14ac:dyDescent="0.25">
      <c r="A35" s="199"/>
      <c r="C35" s="229"/>
    </row>
    <row r="36" spans="1:83" ht="12.6" customHeight="1" x14ac:dyDescent="0.25">
      <c r="A36" s="198" t="s">
        <v>1238</v>
      </c>
      <c r="C36" s="229"/>
    </row>
    <row r="37" spans="1:83" ht="12.6" customHeight="1" x14ac:dyDescent="0.25">
      <c r="A37" s="199" t="s">
        <v>1229</v>
      </c>
      <c r="C37" s="229"/>
    </row>
    <row r="38" spans="1:83" ht="12" customHeight="1" x14ac:dyDescent="0.25">
      <c r="A38" s="198"/>
      <c r="C38" s="229"/>
    </row>
    <row r="39" spans="1:83" ht="12.6" customHeight="1" x14ac:dyDescent="0.25">
      <c r="A39" s="199"/>
      <c r="C39" s="229"/>
    </row>
    <row r="40" spans="1:83" ht="12" customHeight="1" x14ac:dyDescent="0.25">
      <c r="A40" s="199"/>
      <c r="C40" s="229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29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78">
        <v>984858.5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12246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203403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10142</v>
      </c>
      <c r="T48" s="195">
        <f>ROUND(((B48/CE61)*T61),0)</f>
        <v>0</v>
      </c>
      <c r="U48" s="195">
        <f>ROUND(((B48/CE61)*U61),0)</f>
        <v>63669</v>
      </c>
      <c r="V48" s="195">
        <f>ROUND(((B48/CE61)*V61),0)</f>
        <v>0</v>
      </c>
      <c r="W48" s="195">
        <f>ROUND(((B48/CE61)*W61),0)</f>
        <v>1061</v>
      </c>
      <c r="X48" s="195">
        <f>ROUND(((B48/CE61)*X61),0)</f>
        <v>13458</v>
      </c>
      <c r="Y48" s="195">
        <f>ROUND(((B48/CE61)*Y61),0)</f>
        <v>42133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65612</v>
      </c>
      <c r="AF48" s="195">
        <f>ROUND(((B48/CE61)*AF61),0)</f>
        <v>0</v>
      </c>
      <c r="AG48" s="195">
        <f>ROUND(((B48/CE61)*AG61),0)</f>
        <v>58678</v>
      </c>
      <c r="AH48" s="195">
        <f>ROUND(((B48/CE61)*AH61),0)</f>
        <v>23436</v>
      </c>
      <c r="AI48" s="195">
        <f>ROUND(((B48/CE61)*AI61),0)</f>
        <v>0</v>
      </c>
      <c r="AJ48" s="195">
        <f>ROUND(((B48/CE61)*AJ61),0)</f>
        <v>169253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7347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30046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9352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37951</v>
      </c>
      <c r="BF48" s="195">
        <f>ROUND(((B48/CE61)*BF61),0)</f>
        <v>27067</v>
      </c>
      <c r="BG48" s="195">
        <f>ROUND(((B48/CE61)*BG61),0)</f>
        <v>0</v>
      </c>
      <c r="BH48" s="195">
        <f>ROUND(((B48/CE61)*BH61),0)</f>
        <v>33148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38478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98885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4057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9306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26130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984858</v>
      </c>
    </row>
    <row r="49" spans="1:84" ht="12.6" customHeight="1" x14ac:dyDescent="0.25">
      <c r="A49" s="175" t="s">
        <v>206</v>
      </c>
      <c r="B49" s="195">
        <f>B47+B48</f>
        <v>984858.5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79">
        <v>1080425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4941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81755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22930</v>
      </c>
      <c r="V52" s="195">
        <f>ROUND((B52/(CE76+CF76)*V76),0)</f>
        <v>0</v>
      </c>
      <c r="W52" s="195">
        <f>ROUND((B52/(CE76+CF76)*W76),0)</f>
        <v>971</v>
      </c>
      <c r="X52" s="195">
        <f>ROUND((B52/(CE76+CF76)*X76),0)</f>
        <v>12415</v>
      </c>
      <c r="Y52" s="195">
        <f>ROUND((B52/(CE76+CF76)*Y76),0)</f>
        <v>38893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3378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72718</v>
      </c>
      <c r="AF52" s="195">
        <f>ROUND((B52/(CE76+CF76)*AF76),0)</f>
        <v>0</v>
      </c>
      <c r="AG52" s="195">
        <f>ROUND((B52/(CE76+CF76)*AG76),0)</f>
        <v>35177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191719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2914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77701</v>
      </c>
      <c r="AZ52" s="195">
        <f>ROUND((B52/(CE76+CF76)*AZ76),0)</f>
        <v>0</v>
      </c>
      <c r="BA52" s="195">
        <f>ROUND((B52/(CE76+CF76)*BA76),0)</f>
        <v>30151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258990</v>
      </c>
      <c r="BF52" s="195">
        <f>ROUND((B52/(CE76+CF76)*BF76),0)</f>
        <v>4856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205359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31714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3843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1080425</v>
      </c>
    </row>
    <row r="53" spans="1:84" ht="12.6" customHeight="1" x14ac:dyDescent="0.25">
      <c r="A53" s="175" t="s">
        <v>206</v>
      </c>
      <c r="B53" s="195">
        <f>B51+B52</f>
        <v>1080425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280"/>
      <c r="D59" s="280"/>
      <c r="E59" s="280">
        <v>105</v>
      </c>
      <c r="F59" s="280"/>
      <c r="G59" s="280"/>
      <c r="H59" s="280"/>
      <c r="I59" s="280"/>
      <c r="J59" s="280"/>
      <c r="K59" s="280"/>
      <c r="L59" s="280">
        <v>1744</v>
      </c>
      <c r="M59" s="280"/>
      <c r="N59" s="280"/>
      <c r="O59" s="280"/>
      <c r="P59" s="281"/>
      <c r="Q59" s="281"/>
      <c r="R59" s="281"/>
      <c r="S59" s="244"/>
      <c r="T59" s="244"/>
      <c r="U59" s="288">
        <v>11762</v>
      </c>
      <c r="V59" s="289">
        <v>386</v>
      </c>
      <c r="W59" s="289">
        <v>38</v>
      </c>
      <c r="X59" s="289">
        <v>482</v>
      </c>
      <c r="Y59" s="289">
        <v>1509</v>
      </c>
      <c r="Z59" s="289"/>
      <c r="AA59" s="289"/>
      <c r="AB59" s="244"/>
      <c r="AC59" s="291">
        <v>27</v>
      </c>
      <c r="AD59" s="291"/>
      <c r="AE59" s="291">
        <v>6597</v>
      </c>
      <c r="AF59" s="291"/>
      <c r="AG59" s="291">
        <v>1037</v>
      </c>
      <c r="AH59" s="291">
        <v>557</v>
      </c>
      <c r="AI59" s="291"/>
      <c r="AJ59" s="291">
        <v>5044</v>
      </c>
      <c r="AK59" s="291"/>
      <c r="AL59" s="291"/>
      <c r="AM59" s="291"/>
      <c r="AN59" s="291"/>
      <c r="AO59" s="291">
        <v>1512</v>
      </c>
      <c r="AP59" s="291"/>
      <c r="AQ59" s="291"/>
      <c r="AR59" s="291"/>
      <c r="AS59" s="291"/>
      <c r="AT59" s="291"/>
      <c r="AU59" s="291"/>
      <c r="AV59" s="244"/>
      <c r="AW59" s="244"/>
      <c r="AX59" s="244"/>
      <c r="AY59" s="293">
        <v>5787</v>
      </c>
      <c r="AZ59" s="185"/>
      <c r="BA59" s="244"/>
      <c r="BB59" s="244"/>
      <c r="BC59" s="244"/>
      <c r="BD59" s="244"/>
      <c r="BE59" s="297">
        <v>25585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283"/>
      <c r="D60" s="282"/>
      <c r="E60" s="282">
        <v>0.85</v>
      </c>
      <c r="F60" s="284"/>
      <c r="G60" s="282"/>
      <c r="H60" s="282"/>
      <c r="I60" s="282"/>
      <c r="J60" s="284"/>
      <c r="K60" s="282"/>
      <c r="L60" s="282">
        <v>14.09</v>
      </c>
      <c r="M60" s="282"/>
      <c r="N60" s="282"/>
      <c r="O60" s="282"/>
      <c r="P60" s="285"/>
      <c r="Q60" s="285"/>
      <c r="R60" s="285"/>
      <c r="S60" s="287">
        <v>1</v>
      </c>
      <c r="T60" s="287"/>
      <c r="U60" s="290">
        <v>3.4</v>
      </c>
      <c r="V60" s="290"/>
      <c r="W60" s="290">
        <v>0.05</v>
      </c>
      <c r="X60" s="290">
        <v>0.6</v>
      </c>
      <c r="Y60" s="290">
        <v>1.87</v>
      </c>
      <c r="Z60" s="290"/>
      <c r="AA60" s="290"/>
      <c r="AB60" s="221"/>
      <c r="AC60" s="292"/>
      <c r="AD60" s="292"/>
      <c r="AE60" s="292">
        <v>3.44</v>
      </c>
      <c r="AF60" s="292"/>
      <c r="AG60" s="292">
        <v>3.15</v>
      </c>
      <c r="AH60" s="292">
        <v>1.79</v>
      </c>
      <c r="AI60" s="292"/>
      <c r="AJ60" s="292">
        <v>8.23</v>
      </c>
      <c r="AK60" s="292"/>
      <c r="AL60" s="292"/>
      <c r="AM60" s="292"/>
      <c r="AN60" s="292"/>
      <c r="AO60" s="292">
        <v>0.51</v>
      </c>
      <c r="AP60" s="292"/>
      <c r="AQ60" s="292"/>
      <c r="AR60" s="292"/>
      <c r="AS60" s="292"/>
      <c r="AT60" s="292"/>
      <c r="AU60" s="292"/>
      <c r="AV60" s="221"/>
      <c r="AW60" s="221"/>
      <c r="AX60" s="221"/>
      <c r="AY60" s="294">
        <v>3.54</v>
      </c>
      <c r="AZ60" s="221"/>
      <c r="BA60" s="221"/>
      <c r="BB60" s="296">
        <v>1.22</v>
      </c>
      <c r="BC60" s="221"/>
      <c r="BD60" s="221"/>
      <c r="BE60" s="298">
        <v>3.23</v>
      </c>
      <c r="BF60" s="300">
        <v>3.26</v>
      </c>
      <c r="BG60" s="300"/>
      <c r="BH60" s="300">
        <v>1.53</v>
      </c>
      <c r="BI60" s="300"/>
      <c r="BJ60" s="300"/>
      <c r="BK60" s="300">
        <v>4.17</v>
      </c>
      <c r="BL60" s="300"/>
      <c r="BM60" s="300"/>
      <c r="BN60" s="300">
        <v>3.4</v>
      </c>
      <c r="BO60" s="300"/>
      <c r="BP60" s="300"/>
      <c r="BQ60" s="300"/>
      <c r="BR60" s="300"/>
      <c r="BS60" s="300">
        <v>7.0000000000000007E-2</v>
      </c>
      <c r="BT60" s="300"/>
      <c r="BU60" s="300"/>
      <c r="BV60" s="300">
        <v>0.81</v>
      </c>
      <c r="BW60" s="300"/>
      <c r="BX60" s="300"/>
      <c r="BY60" s="300">
        <v>1.02</v>
      </c>
      <c r="BZ60" s="300"/>
      <c r="CA60" s="300"/>
      <c r="CB60" s="300"/>
      <c r="CC60" s="300"/>
      <c r="CD60" s="245" t="s">
        <v>221</v>
      </c>
      <c r="CE60" s="247">
        <f t="shared" ref="CE60:CE70" si="0">SUM(C60:CD60)</f>
        <v>61.23</v>
      </c>
    </row>
    <row r="61" spans="1:84" ht="12.6" customHeight="1" x14ac:dyDescent="0.25">
      <c r="A61" s="171" t="s">
        <v>235</v>
      </c>
      <c r="B61" s="175"/>
      <c r="C61" s="280"/>
      <c r="D61" s="280"/>
      <c r="E61" s="280">
        <v>50757</v>
      </c>
      <c r="F61" s="281"/>
      <c r="G61" s="280"/>
      <c r="H61" s="280"/>
      <c r="I61" s="281"/>
      <c r="J61" s="281"/>
      <c r="K61" s="281"/>
      <c r="L61" s="281">
        <v>843042</v>
      </c>
      <c r="M61" s="280"/>
      <c r="N61" s="280"/>
      <c r="O61" s="280"/>
      <c r="P61" s="281"/>
      <c r="Q61" s="281"/>
      <c r="R61" s="281"/>
      <c r="S61" s="286">
        <v>42036</v>
      </c>
      <c r="T61" s="286"/>
      <c r="U61" s="289">
        <v>263886</v>
      </c>
      <c r="V61" s="289"/>
      <c r="W61" s="289">
        <v>4398</v>
      </c>
      <c r="X61" s="289">
        <v>55779</v>
      </c>
      <c r="Y61" s="289">
        <v>174629</v>
      </c>
      <c r="Z61" s="289"/>
      <c r="AA61" s="289"/>
      <c r="AB61" s="185"/>
      <c r="AC61" s="291"/>
      <c r="AD61" s="291"/>
      <c r="AE61" s="291">
        <v>271940</v>
      </c>
      <c r="AF61" s="291"/>
      <c r="AG61" s="291">
        <v>243202</v>
      </c>
      <c r="AH61" s="291">
        <v>97135</v>
      </c>
      <c r="AI61" s="291"/>
      <c r="AJ61" s="291">
        <v>701498</v>
      </c>
      <c r="AK61" s="291"/>
      <c r="AL61" s="291"/>
      <c r="AM61" s="291"/>
      <c r="AN61" s="291"/>
      <c r="AO61" s="291">
        <v>30453</v>
      </c>
      <c r="AP61" s="291"/>
      <c r="AQ61" s="291"/>
      <c r="AR61" s="291"/>
      <c r="AS61" s="291"/>
      <c r="AT61" s="291"/>
      <c r="AU61" s="291"/>
      <c r="AV61" s="185"/>
      <c r="AW61" s="185"/>
      <c r="AX61" s="185"/>
      <c r="AY61" s="293">
        <v>124533</v>
      </c>
      <c r="AZ61" s="185"/>
      <c r="BA61" s="185"/>
      <c r="BB61" s="295">
        <v>38762</v>
      </c>
      <c r="BC61" s="185"/>
      <c r="BD61" s="185"/>
      <c r="BE61" s="297">
        <v>157295</v>
      </c>
      <c r="BF61" s="299">
        <v>112182</v>
      </c>
      <c r="BG61" s="299"/>
      <c r="BH61" s="299">
        <v>137387</v>
      </c>
      <c r="BI61" s="299"/>
      <c r="BJ61" s="299"/>
      <c r="BK61" s="299">
        <v>159478</v>
      </c>
      <c r="BL61" s="299"/>
      <c r="BM61" s="299"/>
      <c r="BN61" s="299">
        <v>409847</v>
      </c>
      <c r="BO61" s="299"/>
      <c r="BP61" s="299"/>
      <c r="BQ61" s="299"/>
      <c r="BR61" s="299"/>
      <c r="BS61" s="299">
        <v>16813</v>
      </c>
      <c r="BT61" s="299"/>
      <c r="BU61" s="299"/>
      <c r="BV61" s="299">
        <v>38569</v>
      </c>
      <c r="BW61" s="299"/>
      <c r="BX61" s="299"/>
      <c r="BY61" s="299">
        <v>108301</v>
      </c>
      <c r="BZ61" s="299"/>
      <c r="CA61" s="299"/>
      <c r="CB61" s="299"/>
      <c r="CC61" s="299"/>
      <c r="CD61" s="245" t="s">
        <v>221</v>
      </c>
      <c r="CE61" s="195">
        <f t="shared" si="0"/>
        <v>4081922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12246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203403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10142</v>
      </c>
      <c r="T62" s="195">
        <f t="shared" si="1"/>
        <v>0</v>
      </c>
      <c r="U62" s="195">
        <f t="shared" si="1"/>
        <v>63669</v>
      </c>
      <c r="V62" s="195">
        <f t="shared" si="1"/>
        <v>0</v>
      </c>
      <c r="W62" s="195">
        <f t="shared" si="1"/>
        <v>1061</v>
      </c>
      <c r="X62" s="195">
        <f t="shared" si="1"/>
        <v>13458</v>
      </c>
      <c r="Y62" s="195">
        <f t="shared" si="1"/>
        <v>42133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65612</v>
      </c>
      <c r="AF62" s="195">
        <f t="shared" si="1"/>
        <v>0</v>
      </c>
      <c r="AG62" s="195">
        <f t="shared" si="1"/>
        <v>58678</v>
      </c>
      <c r="AH62" s="195">
        <f t="shared" si="1"/>
        <v>23436</v>
      </c>
      <c r="AI62" s="195">
        <f t="shared" si="1"/>
        <v>0</v>
      </c>
      <c r="AJ62" s="195">
        <f t="shared" si="1"/>
        <v>169253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7347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30046</v>
      </c>
      <c r="AZ62" s="195">
        <f>ROUND(AZ47+AZ48,0)</f>
        <v>0</v>
      </c>
      <c r="BA62" s="195">
        <f>ROUND(BA47+BA48,0)</f>
        <v>0</v>
      </c>
      <c r="BB62" s="195">
        <f t="shared" si="1"/>
        <v>9352</v>
      </c>
      <c r="BC62" s="195">
        <f t="shared" si="1"/>
        <v>0</v>
      </c>
      <c r="BD62" s="195">
        <f t="shared" si="1"/>
        <v>0</v>
      </c>
      <c r="BE62" s="195">
        <f t="shared" si="1"/>
        <v>37951</v>
      </c>
      <c r="BF62" s="195">
        <f t="shared" si="1"/>
        <v>27067</v>
      </c>
      <c r="BG62" s="195">
        <f t="shared" si="1"/>
        <v>0</v>
      </c>
      <c r="BH62" s="195">
        <f t="shared" si="1"/>
        <v>33148</v>
      </c>
      <c r="BI62" s="195">
        <f t="shared" si="1"/>
        <v>0</v>
      </c>
      <c r="BJ62" s="195">
        <f t="shared" si="1"/>
        <v>0</v>
      </c>
      <c r="BK62" s="195">
        <f t="shared" si="1"/>
        <v>38478</v>
      </c>
      <c r="BL62" s="195">
        <f t="shared" si="1"/>
        <v>0</v>
      </c>
      <c r="BM62" s="195">
        <f t="shared" si="1"/>
        <v>0</v>
      </c>
      <c r="BN62" s="195">
        <f t="shared" si="1"/>
        <v>98885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4057</v>
      </c>
      <c r="BT62" s="195">
        <f t="shared" si="2"/>
        <v>0</v>
      </c>
      <c r="BU62" s="195">
        <f t="shared" si="2"/>
        <v>0</v>
      </c>
      <c r="BV62" s="195">
        <f t="shared" si="2"/>
        <v>9306</v>
      </c>
      <c r="BW62" s="195">
        <f t="shared" si="2"/>
        <v>0</v>
      </c>
      <c r="BX62" s="195">
        <f t="shared" si="2"/>
        <v>0</v>
      </c>
      <c r="BY62" s="195">
        <f t="shared" si="2"/>
        <v>26130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984858</v>
      </c>
      <c r="CF62" s="248"/>
    </row>
    <row r="63" spans="1:84" ht="12.6" customHeight="1" x14ac:dyDescent="0.25">
      <c r="A63" s="171" t="s">
        <v>236</v>
      </c>
      <c r="B63" s="175"/>
      <c r="C63" s="301"/>
      <c r="D63" s="301"/>
      <c r="E63" s="301"/>
      <c r="F63" s="302"/>
      <c r="G63" s="301"/>
      <c r="H63" s="301"/>
      <c r="I63" s="302"/>
      <c r="J63" s="302"/>
      <c r="K63" s="302"/>
      <c r="L63" s="302"/>
      <c r="M63" s="301"/>
      <c r="N63" s="301"/>
      <c r="O63" s="301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>
        <v>107081</v>
      </c>
      <c r="AC63" s="302"/>
      <c r="AD63" s="302"/>
      <c r="AE63" s="302"/>
      <c r="AF63" s="302"/>
      <c r="AG63" s="302">
        <v>227750</v>
      </c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>
        <v>30337</v>
      </c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245" t="s">
        <v>221</v>
      </c>
      <c r="CE63" s="195">
        <f t="shared" si="0"/>
        <v>365168</v>
      </c>
      <c r="CF63" s="248"/>
    </row>
    <row r="64" spans="1:84" ht="12.6" customHeight="1" x14ac:dyDescent="0.25">
      <c r="A64" s="171" t="s">
        <v>237</v>
      </c>
      <c r="B64" s="175"/>
      <c r="C64" s="301"/>
      <c r="D64" s="301"/>
      <c r="E64" s="302">
        <v>1391</v>
      </c>
      <c r="F64" s="302"/>
      <c r="G64" s="301"/>
      <c r="H64" s="301"/>
      <c r="I64" s="302"/>
      <c r="J64" s="302"/>
      <c r="K64" s="302"/>
      <c r="L64" s="302">
        <v>23097</v>
      </c>
      <c r="M64" s="301"/>
      <c r="N64" s="301"/>
      <c r="O64" s="301"/>
      <c r="P64" s="302"/>
      <c r="Q64" s="302"/>
      <c r="R64" s="302"/>
      <c r="S64" s="302">
        <v>49519</v>
      </c>
      <c r="T64" s="302"/>
      <c r="U64" s="302">
        <v>137524</v>
      </c>
      <c r="V64" s="302"/>
      <c r="W64" s="302">
        <v>108</v>
      </c>
      <c r="X64" s="302">
        <v>1376</v>
      </c>
      <c r="Y64" s="302">
        <v>4308</v>
      </c>
      <c r="Z64" s="302"/>
      <c r="AA64" s="302"/>
      <c r="AB64" s="302">
        <v>120909</v>
      </c>
      <c r="AC64" s="302">
        <v>11414</v>
      </c>
      <c r="AD64" s="302"/>
      <c r="AE64" s="302">
        <v>2118</v>
      </c>
      <c r="AF64" s="302"/>
      <c r="AG64" s="302">
        <v>31011</v>
      </c>
      <c r="AH64" s="302">
        <v>10726</v>
      </c>
      <c r="AI64" s="302"/>
      <c r="AJ64" s="302">
        <v>3763</v>
      </c>
      <c r="AK64" s="302"/>
      <c r="AL64" s="302"/>
      <c r="AM64" s="302"/>
      <c r="AN64" s="302"/>
      <c r="AO64" s="302">
        <v>834</v>
      </c>
      <c r="AP64" s="302"/>
      <c r="AQ64" s="302"/>
      <c r="AR64" s="302"/>
      <c r="AS64" s="302"/>
      <c r="AT64" s="302"/>
      <c r="AU64" s="302"/>
      <c r="AV64" s="302"/>
      <c r="AW64" s="302"/>
      <c r="AX64" s="302"/>
      <c r="AY64" s="302">
        <v>37559</v>
      </c>
      <c r="AZ64" s="302"/>
      <c r="BA64" s="302"/>
      <c r="BB64" s="302"/>
      <c r="BC64" s="302"/>
      <c r="BD64" s="302"/>
      <c r="BE64" s="302">
        <v>14166</v>
      </c>
      <c r="BF64" s="302">
        <v>3466</v>
      </c>
      <c r="BG64" s="302"/>
      <c r="BH64" s="302">
        <v>4140</v>
      </c>
      <c r="BI64" s="302"/>
      <c r="BJ64" s="302"/>
      <c r="BK64" s="302">
        <v>5232</v>
      </c>
      <c r="BL64" s="302"/>
      <c r="BM64" s="302"/>
      <c r="BN64" s="302">
        <v>15687</v>
      </c>
      <c r="BO64" s="302"/>
      <c r="BP64" s="302"/>
      <c r="BQ64" s="302"/>
      <c r="BR64" s="302"/>
      <c r="BS64" s="302"/>
      <c r="BT64" s="302"/>
      <c r="BU64" s="302"/>
      <c r="BV64" s="302">
        <v>679</v>
      </c>
      <c r="BW64" s="302"/>
      <c r="BX64" s="302"/>
      <c r="BY64" s="302">
        <v>63</v>
      </c>
      <c r="BZ64" s="302"/>
      <c r="CA64" s="302"/>
      <c r="CB64" s="302"/>
      <c r="CC64" s="302"/>
      <c r="CD64" s="245" t="s">
        <v>221</v>
      </c>
      <c r="CE64" s="195">
        <f t="shared" si="0"/>
        <v>479090</v>
      </c>
      <c r="CF64" s="248"/>
    </row>
    <row r="65" spans="1:84" ht="12.6" customHeight="1" x14ac:dyDescent="0.25">
      <c r="A65" s="171" t="s">
        <v>238</v>
      </c>
      <c r="B65" s="175"/>
      <c r="C65" s="301"/>
      <c r="D65" s="301"/>
      <c r="E65" s="301"/>
      <c r="F65" s="301"/>
      <c r="G65" s="301"/>
      <c r="H65" s="301"/>
      <c r="I65" s="302"/>
      <c r="J65" s="301"/>
      <c r="K65" s="302"/>
      <c r="L65" s="302"/>
      <c r="M65" s="301"/>
      <c r="N65" s="301"/>
      <c r="O65" s="301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>
        <v>3042</v>
      </c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>
        <v>119061</v>
      </c>
      <c r="BF65" s="302"/>
      <c r="BG65" s="302"/>
      <c r="BH65" s="302">
        <v>23340</v>
      </c>
      <c r="BI65" s="302"/>
      <c r="BJ65" s="302"/>
      <c r="BK65" s="302"/>
      <c r="BL65" s="302"/>
      <c r="BM65" s="302"/>
      <c r="BN65" s="302">
        <v>38190</v>
      </c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  <c r="CA65" s="302"/>
      <c r="CB65" s="302"/>
      <c r="CC65" s="302"/>
      <c r="CD65" s="245" t="s">
        <v>221</v>
      </c>
      <c r="CE65" s="195">
        <f t="shared" si="0"/>
        <v>183633</v>
      </c>
      <c r="CF65" s="248"/>
    </row>
    <row r="66" spans="1:84" ht="12.6" customHeight="1" x14ac:dyDescent="0.25">
      <c r="A66" s="171" t="s">
        <v>239</v>
      </c>
      <c r="B66" s="175"/>
      <c r="C66" s="301"/>
      <c r="D66" s="301"/>
      <c r="E66" s="301">
        <v>22147</v>
      </c>
      <c r="F66" s="301"/>
      <c r="G66" s="301"/>
      <c r="H66" s="301"/>
      <c r="I66" s="301"/>
      <c r="J66" s="301"/>
      <c r="K66" s="302"/>
      <c r="L66" s="302">
        <v>367844</v>
      </c>
      <c r="M66" s="301"/>
      <c r="N66" s="301"/>
      <c r="O66" s="302"/>
      <c r="P66" s="302"/>
      <c r="Q66" s="302"/>
      <c r="R66" s="302"/>
      <c r="S66" s="301"/>
      <c r="T66" s="301"/>
      <c r="U66" s="302">
        <v>83034</v>
      </c>
      <c r="V66" s="302"/>
      <c r="W66" s="302">
        <v>40622</v>
      </c>
      <c r="X66" s="302">
        <v>68098</v>
      </c>
      <c r="Y66" s="302">
        <v>23798</v>
      </c>
      <c r="Z66" s="302"/>
      <c r="AA66" s="302"/>
      <c r="AB66" s="302"/>
      <c r="AC66" s="302"/>
      <c r="AD66" s="302"/>
      <c r="AE66" s="302">
        <v>121779</v>
      </c>
      <c r="AF66" s="302"/>
      <c r="AG66" s="302"/>
      <c r="AH66" s="302"/>
      <c r="AI66" s="302"/>
      <c r="AJ66" s="302"/>
      <c r="AK66" s="302"/>
      <c r="AL66" s="302"/>
      <c r="AM66" s="302"/>
      <c r="AN66" s="302"/>
      <c r="AO66" s="302">
        <v>13287</v>
      </c>
      <c r="AP66" s="302"/>
      <c r="AQ66" s="302"/>
      <c r="AR66" s="302"/>
      <c r="AS66" s="302"/>
      <c r="AT66" s="302"/>
      <c r="AU66" s="302"/>
      <c r="AV66" s="302"/>
      <c r="AW66" s="302"/>
      <c r="AX66" s="302"/>
      <c r="AY66" s="302">
        <v>5105</v>
      </c>
      <c r="AZ66" s="302"/>
      <c r="BA66" s="302">
        <v>26890</v>
      </c>
      <c r="BB66" s="302"/>
      <c r="BC66" s="302"/>
      <c r="BD66" s="302"/>
      <c r="BE66" s="302"/>
      <c r="BF66" s="302">
        <v>550</v>
      </c>
      <c r="BG66" s="302"/>
      <c r="BH66" s="302">
        <v>341890</v>
      </c>
      <c r="BI66" s="302"/>
      <c r="BJ66" s="302"/>
      <c r="BK66" s="302">
        <v>162514</v>
      </c>
      <c r="BL66" s="302"/>
      <c r="BM66" s="302"/>
      <c r="BN66" s="302">
        <v>141085</v>
      </c>
      <c r="BO66" s="302"/>
      <c r="BP66" s="302"/>
      <c r="BQ66" s="302"/>
      <c r="BR66" s="302"/>
      <c r="BS66" s="302"/>
      <c r="BT66" s="302"/>
      <c r="BU66" s="302"/>
      <c r="BV66" s="302">
        <v>825</v>
      </c>
      <c r="BW66" s="302"/>
      <c r="BX66" s="302"/>
      <c r="BY66" s="302"/>
      <c r="BZ66" s="302"/>
      <c r="CA66" s="302"/>
      <c r="CB66" s="302"/>
      <c r="CC66" s="302"/>
      <c r="CD66" s="245" t="s">
        <v>221</v>
      </c>
      <c r="CE66" s="195">
        <f t="shared" si="0"/>
        <v>1419468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4941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81755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22930</v>
      </c>
      <c r="V67" s="195">
        <f t="shared" si="3"/>
        <v>0</v>
      </c>
      <c r="W67" s="195">
        <f t="shared" si="3"/>
        <v>971</v>
      </c>
      <c r="X67" s="195">
        <f t="shared" si="3"/>
        <v>12415</v>
      </c>
      <c r="Y67" s="195">
        <f t="shared" si="3"/>
        <v>38893</v>
      </c>
      <c r="Z67" s="195">
        <f t="shared" si="3"/>
        <v>0</v>
      </c>
      <c r="AA67" s="195">
        <f t="shared" si="3"/>
        <v>0</v>
      </c>
      <c r="AB67" s="195">
        <f t="shared" si="3"/>
        <v>3378</v>
      </c>
      <c r="AC67" s="195">
        <f t="shared" si="3"/>
        <v>0</v>
      </c>
      <c r="AD67" s="195">
        <f t="shared" si="3"/>
        <v>0</v>
      </c>
      <c r="AE67" s="195">
        <f t="shared" si="3"/>
        <v>72718</v>
      </c>
      <c r="AF67" s="195">
        <f t="shared" si="3"/>
        <v>0</v>
      </c>
      <c r="AG67" s="195">
        <f t="shared" si="3"/>
        <v>35177</v>
      </c>
      <c r="AH67" s="195">
        <f t="shared" si="3"/>
        <v>0</v>
      </c>
      <c r="AI67" s="195">
        <f t="shared" si="3"/>
        <v>0</v>
      </c>
      <c r="AJ67" s="195">
        <f t="shared" si="3"/>
        <v>191719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2914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77701</v>
      </c>
      <c r="AZ67" s="195">
        <f>ROUND(AZ51+AZ52,0)</f>
        <v>0</v>
      </c>
      <c r="BA67" s="195">
        <f>ROUND(BA51+BA52,0)</f>
        <v>30151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258990</v>
      </c>
      <c r="BF67" s="195">
        <f t="shared" si="3"/>
        <v>4856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205359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31714</v>
      </c>
      <c r="BW67" s="195">
        <f t="shared" si="4"/>
        <v>0</v>
      </c>
      <c r="BX67" s="195">
        <f t="shared" si="4"/>
        <v>0</v>
      </c>
      <c r="BY67" s="195">
        <f t="shared" si="4"/>
        <v>3843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1080425</v>
      </c>
      <c r="CF67" s="248"/>
    </row>
    <row r="68" spans="1:84" ht="12.6" customHeight="1" x14ac:dyDescent="0.25">
      <c r="A68" s="171" t="s">
        <v>240</v>
      </c>
      <c r="B68" s="175"/>
      <c r="C68" s="303"/>
      <c r="D68" s="303"/>
      <c r="E68" s="303"/>
      <c r="F68" s="303"/>
      <c r="G68" s="303"/>
      <c r="H68" s="303"/>
      <c r="I68" s="303"/>
      <c r="J68" s="303"/>
      <c r="K68" s="305"/>
      <c r="L68" s="305"/>
      <c r="M68" s="303"/>
      <c r="N68" s="303"/>
      <c r="O68" s="303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>
        <v>23109</v>
      </c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>
        <v>468</v>
      </c>
      <c r="BL68" s="305"/>
      <c r="BM68" s="305"/>
      <c r="BN68" s="305">
        <v>0</v>
      </c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245" t="s">
        <v>221</v>
      </c>
      <c r="CE68" s="195">
        <f t="shared" si="0"/>
        <v>23577</v>
      </c>
      <c r="CF68" s="248"/>
    </row>
    <row r="69" spans="1:84" ht="12.6" customHeight="1" x14ac:dyDescent="0.25">
      <c r="A69" s="171" t="s">
        <v>241</v>
      </c>
      <c r="B69" s="175"/>
      <c r="C69" s="303"/>
      <c r="D69" s="303"/>
      <c r="E69" s="305">
        <v>268</v>
      </c>
      <c r="F69" s="305"/>
      <c r="G69" s="303"/>
      <c r="H69" s="303"/>
      <c r="I69" s="305"/>
      <c r="J69" s="305"/>
      <c r="K69" s="305"/>
      <c r="L69" s="305">
        <v>4456</v>
      </c>
      <c r="M69" s="303"/>
      <c r="N69" s="303"/>
      <c r="O69" s="303"/>
      <c r="P69" s="305"/>
      <c r="Q69" s="305"/>
      <c r="R69" s="304"/>
      <c r="S69" s="305"/>
      <c r="T69" s="303"/>
      <c r="U69" s="305">
        <v>5912</v>
      </c>
      <c r="V69" s="305"/>
      <c r="W69" s="303"/>
      <c r="X69" s="305">
        <v>8637</v>
      </c>
      <c r="Y69" s="305">
        <v>1353</v>
      </c>
      <c r="Z69" s="305"/>
      <c r="AA69" s="305"/>
      <c r="AB69" s="305"/>
      <c r="AC69" s="305"/>
      <c r="AD69" s="305"/>
      <c r="AE69" s="305">
        <v>2276</v>
      </c>
      <c r="AF69" s="305"/>
      <c r="AG69" s="305">
        <v>2538</v>
      </c>
      <c r="AH69" s="305">
        <v>26469</v>
      </c>
      <c r="AI69" s="305"/>
      <c r="AJ69" s="305">
        <v>9327</v>
      </c>
      <c r="AK69" s="305"/>
      <c r="AL69" s="305"/>
      <c r="AM69" s="305"/>
      <c r="AN69" s="305"/>
      <c r="AO69" s="303">
        <v>161</v>
      </c>
      <c r="AP69" s="305"/>
      <c r="AQ69" s="303"/>
      <c r="AR69" s="303"/>
      <c r="AS69" s="303"/>
      <c r="AT69" s="303"/>
      <c r="AU69" s="305"/>
      <c r="AV69" s="305"/>
      <c r="AW69" s="305"/>
      <c r="AX69" s="305"/>
      <c r="AY69" s="305">
        <v>442</v>
      </c>
      <c r="AZ69" s="305"/>
      <c r="BA69" s="305">
        <v>770</v>
      </c>
      <c r="BB69" s="305"/>
      <c r="BC69" s="305"/>
      <c r="BD69" s="305"/>
      <c r="BE69" s="305">
        <v>93456</v>
      </c>
      <c r="BF69" s="305"/>
      <c r="BG69" s="305"/>
      <c r="BH69" s="304">
        <v>317</v>
      </c>
      <c r="BI69" s="305"/>
      <c r="BJ69" s="305"/>
      <c r="BK69" s="305">
        <v>3268</v>
      </c>
      <c r="BL69" s="305"/>
      <c r="BM69" s="305"/>
      <c r="BN69" s="305">
        <v>152235</v>
      </c>
      <c r="BO69" s="305"/>
      <c r="BP69" s="305"/>
      <c r="BQ69" s="305"/>
      <c r="BR69" s="305"/>
      <c r="BS69" s="305">
        <v>6385</v>
      </c>
      <c r="BT69" s="305"/>
      <c r="BU69" s="305"/>
      <c r="BV69" s="305">
        <v>139</v>
      </c>
      <c r="BW69" s="305"/>
      <c r="BX69" s="305"/>
      <c r="BY69" s="305">
        <v>1586</v>
      </c>
      <c r="BZ69" s="305"/>
      <c r="CA69" s="305"/>
      <c r="CB69" s="305"/>
      <c r="CC69" s="305"/>
      <c r="CD69" s="306">
        <v>583843</v>
      </c>
      <c r="CE69" s="195">
        <f t="shared" si="0"/>
        <v>903838</v>
      </c>
      <c r="CF69" s="248"/>
    </row>
    <row r="70" spans="1:84" ht="12.6" customHeight="1" x14ac:dyDescent="0.25">
      <c r="A70" s="171" t="s">
        <v>242</v>
      </c>
      <c r="B70" s="175"/>
      <c r="C70" s="303"/>
      <c r="D70" s="303"/>
      <c r="E70" s="303"/>
      <c r="F70" s="305"/>
      <c r="G70" s="303"/>
      <c r="H70" s="303"/>
      <c r="I70" s="303"/>
      <c r="J70" s="305"/>
      <c r="K70" s="305"/>
      <c r="L70" s="305"/>
      <c r="M70" s="303"/>
      <c r="N70" s="303"/>
      <c r="O70" s="303"/>
      <c r="P70" s="303"/>
      <c r="Q70" s="303"/>
      <c r="R70" s="303"/>
      <c r="S70" s="303"/>
      <c r="T70" s="303"/>
      <c r="U70" s="305"/>
      <c r="V70" s="303"/>
      <c r="W70" s="303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6">
        <v>109415</v>
      </c>
      <c r="CE70" s="195">
        <f t="shared" si="0"/>
        <v>109415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91750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1523597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101697</v>
      </c>
      <c r="T71" s="195">
        <f t="shared" si="5"/>
        <v>0</v>
      </c>
      <c r="U71" s="195">
        <f t="shared" si="5"/>
        <v>576955</v>
      </c>
      <c r="V71" s="195">
        <f t="shared" si="5"/>
        <v>0</v>
      </c>
      <c r="W71" s="195">
        <f t="shared" si="5"/>
        <v>47160</v>
      </c>
      <c r="X71" s="195">
        <f t="shared" si="5"/>
        <v>159763</v>
      </c>
      <c r="Y71" s="195">
        <f t="shared" si="5"/>
        <v>285114</v>
      </c>
      <c r="Z71" s="195">
        <f t="shared" si="5"/>
        <v>0</v>
      </c>
      <c r="AA71" s="195">
        <f t="shared" si="5"/>
        <v>0</v>
      </c>
      <c r="AB71" s="195">
        <f t="shared" si="5"/>
        <v>254477</v>
      </c>
      <c r="AC71" s="195">
        <f t="shared" si="5"/>
        <v>11414</v>
      </c>
      <c r="AD71" s="195">
        <f t="shared" si="5"/>
        <v>0</v>
      </c>
      <c r="AE71" s="195">
        <f t="shared" si="5"/>
        <v>536443</v>
      </c>
      <c r="AF71" s="195">
        <f t="shared" si="5"/>
        <v>0</v>
      </c>
      <c r="AG71" s="195">
        <f t="shared" si="5"/>
        <v>598356</v>
      </c>
      <c r="AH71" s="195">
        <f t="shared" si="5"/>
        <v>157766</v>
      </c>
      <c r="AI71" s="195">
        <f t="shared" si="5"/>
        <v>0</v>
      </c>
      <c r="AJ71" s="195">
        <f t="shared" ref="AJ71:BO71" si="6">SUM(AJ61:AJ69)-AJ70</f>
        <v>1078602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54996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275386</v>
      </c>
      <c r="AZ71" s="195">
        <f t="shared" si="6"/>
        <v>0</v>
      </c>
      <c r="BA71" s="195">
        <f t="shared" si="6"/>
        <v>57811</v>
      </c>
      <c r="BB71" s="195">
        <f t="shared" si="6"/>
        <v>48114</v>
      </c>
      <c r="BC71" s="195">
        <f t="shared" si="6"/>
        <v>0</v>
      </c>
      <c r="BD71" s="195">
        <f t="shared" si="6"/>
        <v>0</v>
      </c>
      <c r="BE71" s="195">
        <f t="shared" si="6"/>
        <v>680919</v>
      </c>
      <c r="BF71" s="195">
        <f t="shared" si="6"/>
        <v>148121</v>
      </c>
      <c r="BG71" s="195">
        <f t="shared" si="6"/>
        <v>0</v>
      </c>
      <c r="BH71" s="195">
        <f t="shared" si="6"/>
        <v>540222</v>
      </c>
      <c r="BI71" s="195">
        <f t="shared" si="6"/>
        <v>0</v>
      </c>
      <c r="BJ71" s="195">
        <f t="shared" si="6"/>
        <v>0</v>
      </c>
      <c r="BK71" s="195">
        <f t="shared" si="6"/>
        <v>369438</v>
      </c>
      <c r="BL71" s="195">
        <f t="shared" si="6"/>
        <v>0</v>
      </c>
      <c r="BM71" s="195">
        <f t="shared" si="6"/>
        <v>0</v>
      </c>
      <c r="BN71" s="195">
        <f t="shared" si="6"/>
        <v>1091625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27255</v>
      </c>
      <c r="BT71" s="195">
        <f t="shared" si="7"/>
        <v>0</v>
      </c>
      <c r="BU71" s="195">
        <f t="shared" si="7"/>
        <v>0</v>
      </c>
      <c r="BV71" s="195">
        <f t="shared" si="7"/>
        <v>81232</v>
      </c>
      <c r="BW71" s="195">
        <f t="shared" si="7"/>
        <v>0</v>
      </c>
      <c r="BX71" s="195">
        <f t="shared" si="7"/>
        <v>0</v>
      </c>
      <c r="BY71" s="195">
        <f t="shared" si="7"/>
        <v>139923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1">
        <f>CD69-CD70</f>
        <v>474428</v>
      </c>
      <c r="CE71" s="195">
        <f>SUM(CE61:CE69)-CE70</f>
        <v>9412564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307">
        <v>1093213</v>
      </c>
      <c r="CF72" s="248"/>
    </row>
    <row r="73" spans="1:84" ht="12.6" customHeight="1" x14ac:dyDescent="0.25">
      <c r="A73" s="171" t="s">
        <v>245</v>
      </c>
      <c r="B73" s="175"/>
      <c r="C73" s="308"/>
      <c r="D73" s="308"/>
      <c r="E73" s="309">
        <v>128972</v>
      </c>
      <c r="F73" s="309"/>
      <c r="G73" s="308"/>
      <c r="H73" s="308"/>
      <c r="I73" s="309"/>
      <c r="J73" s="309"/>
      <c r="K73" s="309"/>
      <c r="L73" s="309">
        <v>1154737</v>
      </c>
      <c r="M73" s="308"/>
      <c r="N73" s="308"/>
      <c r="O73" s="308"/>
      <c r="P73" s="309"/>
      <c r="Q73" s="309"/>
      <c r="R73" s="309"/>
      <c r="S73" s="309"/>
      <c r="T73" s="309"/>
      <c r="U73" s="309">
        <v>72316</v>
      </c>
      <c r="V73" s="309"/>
      <c r="W73" s="309"/>
      <c r="X73" s="309">
        <v>48308</v>
      </c>
      <c r="Y73" s="309">
        <v>7680</v>
      </c>
      <c r="Z73" s="309"/>
      <c r="AA73" s="309"/>
      <c r="AB73" s="309">
        <v>51310</v>
      </c>
      <c r="AC73" s="309"/>
      <c r="AD73" s="309"/>
      <c r="AE73" s="309">
        <v>39481</v>
      </c>
      <c r="AF73" s="309"/>
      <c r="AG73" s="309">
        <v>19225</v>
      </c>
      <c r="AH73" s="309">
        <v>3852</v>
      </c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1525881</v>
      </c>
      <c r="CF73" s="248"/>
    </row>
    <row r="74" spans="1:84" ht="12.6" customHeight="1" x14ac:dyDescent="0.25">
      <c r="A74" s="171" t="s">
        <v>246</v>
      </c>
      <c r="B74" s="175"/>
      <c r="C74" s="308"/>
      <c r="D74" s="308"/>
      <c r="E74" s="309"/>
      <c r="F74" s="309"/>
      <c r="G74" s="308"/>
      <c r="H74" s="308"/>
      <c r="I74" s="308"/>
      <c r="J74" s="309"/>
      <c r="K74" s="309"/>
      <c r="L74" s="309"/>
      <c r="M74" s="308"/>
      <c r="N74" s="308"/>
      <c r="O74" s="308"/>
      <c r="P74" s="309"/>
      <c r="Q74" s="309"/>
      <c r="R74" s="309"/>
      <c r="S74" s="309"/>
      <c r="T74" s="309"/>
      <c r="U74" s="309">
        <v>1515982</v>
      </c>
      <c r="V74" s="309">
        <v>129116</v>
      </c>
      <c r="W74" s="309">
        <v>128209</v>
      </c>
      <c r="X74" s="309">
        <v>1858414</v>
      </c>
      <c r="Y74" s="309">
        <v>838609</v>
      </c>
      <c r="Z74" s="309"/>
      <c r="AA74" s="309"/>
      <c r="AB74" s="309">
        <v>528878</v>
      </c>
      <c r="AC74" s="309">
        <v>5444</v>
      </c>
      <c r="AD74" s="309"/>
      <c r="AE74" s="309">
        <v>526285</v>
      </c>
      <c r="AF74" s="309"/>
      <c r="AG74" s="309">
        <v>2130672</v>
      </c>
      <c r="AH74" s="309">
        <v>398811</v>
      </c>
      <c r="AI74" s="309"/>
      <c r="AJ74" s="309">
        <v>880313</v>
      </c>
      <c r="AK74" s="309"/>
      <c r="AL74" s="309"/>
      <c r="AM74" s="309"/>
      <c r="AN74" s="309"/>
      <c r="AO74" s="309">
        <v>128280</v>
      </c>
      <c r="AP74" s="309"/>
      <c r="AQ74" s="309"/>
      <c r="AR74" s="309"/>
      <c r="AS74" s="309"/>
      <c r="AT74" s="309"/>
      <c r="AU74" s="309"/>
      <c r="AV74" s="309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9069013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128972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1154737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1588298</v>
      </c>
      <c r="V75" s="195">
        <f t="shared" si="9"/>
        <v>129116</v>
      </c>
      <c r="W75" s="195">
        <f t="shared" si="9"/>
        <v>128209</v>
      </c>
      <c r="X75" s="195">
        <f t="shared" si="9"/>
        <v>1906722</v>
      </c>
      <c r="Y75" s="195">
        <f t="shared" si="9"/>
        <v>846289</v>
      </c>
      <c r="Z75" s="195">
        <f t="shared" si="9"/>
        <v>0</v>
      </c>
      <c r="AA75" s="195">
        <f t="shared" si="9"/>
        <v>0</v>
      </c>
      <c r="AB75" s="195">
        <f t="shared" si="9"/>
        <v>580188</v>
      </c>
      <c r="AC75" s="195">
        <f t="shared" si="9"/>
        <v>5444</v>
      </c>
      <c r="AD75" s="195">
        <f t="shared" si="9"/>
        <v>0</v>
      </c>
      <c r="AE75" s="195">
        <f t="shared" si="9"/>
        <v>565766</v>
      </c>
      <c r="AF75" s="195">
        <f t="shared" si="9"/>
        <v>0</v>
      </c>
      <c r="AG75" s="195">
        <f t="shared" si="9"/>
        <v>2149897</v>
      </c>
      <c r="AH75" s="195">
        <f t="shared" si="9"/>
        <v>402663</v>
      </c>
      <c r="AI75" s="195">
        <f t="shared" si="9"/>
        <v>0</v>
      </c>
      <c r="AJ75" s="195">
        <f t="shared" si="9"/>
        <v>880313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128280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10594894</v>
      </c>
      <c r="CF75" s="248"/>
    </row>
    <row r="76" spans="1:84" ht="12.6" customHeight="1" x14ac:dyDescent="0.25">
      <c r="A76" s="171" t="s">
        <v>248</v>
      </c>
      <c r="B76" s="175"/>
      <c r="C76" s="310"/>
      <c r="D76" s="310"/>
      <c r="E76" s="311">
        <v>117</v>
      </c>
      <c r="F76" s="311"/>
      <c r="G76" s="310"/>
      <c r="H76" s="310"/>
      <c r="I76" s="311"/>
      <c r="J76" s="311"/>
      <c r="K76" s="311"/>
      <c r="L76" s="311">
        <v>1936</v>
      </c>
      <c r="M76" s="311"/>
      <c r="N76" s="311"/>
      <c r="O76" s="311"/>
      <c r="P76" s="311"/>
      <c r="Q76" s="311"/>
      <c r="R76" s="311"/>
      <c r="S76" s="311"/>
      <c r="T76" s="311"/>
      <c r="U76" s="311">
        <v>543</v>
      </c>
      <c r="V76" s="311"/>
      <c r="W76" s="311">
        <v>23</v>
      </c>
      <c r="X76" s="311">
        <v>294</v>
      </c>
      <c r="Y76" s="311">
        <v>921</v>
      </c>
      <c r="Z76" s="311"/>
      <c r="AA76" s="311"/>
      <c r="AB76" s="311">
        <v>80</v>
      </c>
      <c r="AC76" s="311"/>
      <c r="AD76" s="311"/>
      <c r="AE76" s="311">
        <v>1722</v>
      </c>
      <c r="AF76" s="311"/>
      <c r="AG76" s="311">
        <v>833</v>
      </c>
      <c r="AH76" s="311"/>
      <c r="AI76" s="311"/>
      <c r="AJ76" s="311">
        <v>4540</v>
      </c>
      <c r="AK76" s="311"/>
      <c r="AL76" s="311"/>
      <c r="AM76" s="311"/>
      <c r="AN76" s="311"/>
      <c r="AO76" s="311">
        <v>69</v>
      </c>
      <c r="AP76" s="311"/>
      <c r="AQ76" s="311"/>
      <c r="AR76" s="311"/>
      <c r="AS76" s="311"/>
      <c r="AT76" s="311"/>
      <c r="AU76" s="311"/>
      <c r="AV76" s="311"/>
      <c r="AW76" s="185"/>
      <c r="AX76" s="185"/>
      <c r="AY76" s="314">
        <v>1840</v>
      </c>
      <c r="AZ76" s="185"/>
      <c r="BA76" s="316">
        <v>714</v>
      </c>
      <c r="BB76" s="185"/>
      <c r="BC76" s="185"/>
      <c r="BD76" s="185"/>
      <c r="BE76" s="317">
        <v>6133</v>
      </c>
      <c r="BF76" s="317">
        <v>115</v>
      </c>
      <c r="BG76" s="185"/>
      <c r="BH76" s="185"/>
      <c r="BI76" s="185"/>
      <c r="BJ76" s="185"/>
      <c r="BK76" s="185"/>
      <c r="BL76" s="185"/>
      <c r="BM76" s="185"/>
      <c r="BN76" s="318">
        <v>4863</v>
      </c>
      <c r="BO76" s="185"/>
      <c r="BP76" s="185"/>
      <c r="BQ76" s="185"/>
      <c r="BR76" s="185"/>
      <c r="BS76" s="185"/>
      <c r="BT76" s="185"/>
      <c r="BU76" s="185"/>
      <c r="BV76" s="320">
        <v>751</v>
      </c>
      <c r="BW76" s="320"/>
      <c r="BX76" s="320"/>
      <c r="BY76" s="320">
        <v>91</v>
      </c>
      <c r="BZ76" s="185"/>
      <c r="CA76" s="185"/>
      <c r="CB76" s="185"/>
      <c r="CC76" s="185"/>
      <c r="CD76" s="245" t="s">
        <v>221</v>
      </c>
      <c r="CE76" s="195">
        <f t="shared" si="8"/>
        <v>25585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310"/>
      <c r="D77" s="310"/>
      <c r="E77" s="310">
        <v>318</v>
      </c>
      <c r="F77" s="310"/>
      <c r="G77" s="310"/>
      <c r="H77" s="310"/>
      <c r="I77" s="310"/>
      <c r="J77" s="310"/>
      <c r="K77" s="310"/>
      <c r="L77" s="310">
        <v>5279</v>
      </c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>
        <v>190</v>
      </c>
      <c r="AP77" s="310"/>
      <c r="AQ77" s="310"/>
      <c r="AR77" s="310"/>
      <c r="AS77" s="310"/>
      <c r="AT77" s="310"/>
      <c r="AU77" s="310"/>
      <c r="AV77" s="310"/>
      <c r="AW77" s="184"/>
      <c r="AX77" s="245" t="s">
        <v>221</v>
      </c>
      <c r="AY77" s="245" t="s">
        <v>221</v>
      </c>
      <c r="AZ77" s="184"/>
      <c r="BA77" s="315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319"/>
      <c r="BW77" s="319"/>
      <c r="BX77" s="319"/>
      <c r="BY77" s="319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5787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310"/>
      <c r="D78" s="310"/>
      <c r="E78" s="310">
        <v>19</v>
      </c>
      <c r="F78" s="310"/>
      <c r="G78" s="310"/>
      <c r="H78" s="310"/>
      <c r="I78" s="310"/>
      <c r="J78" s="310"/>
      <c r="K78" s="310"/>
      <c r="L78" s="310">
        <v>308</v>
      </c>
      <c r="M78" s="310"/>
      <c r="N78" s="310"/>
      <c r="O78" s="310"/>
      <c r="P78" s="310"/>
      <c r="Q78" s="310"/>
      <c r="R78" s="310"/>
      <c r="S78" s="310"/>
      <c r="T78" s="310"/>
      <c r="U78" s="310">
        <v>86</v>
      </c>
      <c r="V78" s="310"/>
      <c r="W78" s="310">
        <v>4</v>
      </c>
      <c r="X78" s="310">
        <v>47</v>
      </c>
      <c r="Y78" s="310">
        <v>147</v>
      </c>
      <c r="Z78" s="310"/>
      <c r="AA78" s="310"/>
      <c r="AB78" s="310">
        <v>13</v>
      </c>
      <c r="AC78" s="310"/>
      <c r="AD78" s="310"/>
      <c r="AE78" s="310">
        <v>274</v>
      </c>
      <c r="AF78" s="310"/>
      <c r="AG78" s="310">
        <v>133</v>
      </c>
      <c r="AH78" s="310"/>
      <c r="AI78" s="310"/>
      <c r="AJ78" s="310">
        <v>723</v>
      </c>
      <c r="AK78" s="310"/>
      <c r="AL78" s="310"/>
      <c r="AM78" s="310"/>
      <c r="AN78" s="310"/>
      <c r="AO78" s="310">
        <v>11</v>
      </c>
      <c r="AP78" s="310"/>
      <c r="AQ78" s="310"/>
      <c r="AR78" s="310"/>
      <c r="AS78" s="310"/>
      <c r="AT78" s="310"/>
      <c r="AU78" s="310"/>
      <c r="AV78" s="310"/>
      <c r="AW78" s="184"/>
      <c r="AX78" s="245" t="s">
        <v>221</v>
      </c>
      <c r="AY78" s="245" t="s">
        <v>221</v>
      </c>
      <c r="AZ78" s="245" t="s">
        <v>221</v>
      </c>
      <c r="BA78" s="315">
        <v>114</v>
      </c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319">
        <v>120</v>
      </c>
      <c r="BW78" s="319"/>
      <c r="BX78" s="319"/>
      <c r="BY78" s="319">
        <v>14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2013</v>
      </c>
      <c r="CF78" s="195"/>
    </row>
    <row r="79" spans="1:84" ht="12.6" customHeight="1" x14ac:dyDescent="0.25">
      <c r="A79" s="171" t="s">
        <v>251</v>
      </c>
      <c r="B79" s="175"/>
      <c r="C79" s="312"/>
      <c r="D79" s="312"/>
      <c r="E79" s="310">
        <v>725</v>
      </c>
      <c r="F79" s="310"/>
      <c r="G79" s="310"/>
      <c r="H79" s="310"/>
      <c r="I79" s="310"/>
      <c r="J79" s="310"/>
      <c r="K79" s="310"/>
      <c r="L79" s="310">
        <v>12035</v>
      </c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>
        <v>26</v>
      </c>
      <c r="X79" s="310">
        <v>328</v>
      </c>
      <c r="Y79" s="310">
        <v>1027</v>
      </c>
      <c r="Z79" s="310"/>
      <c r="AA79" s="310"/>
      <c r="AB79" s="310"/>
      <c r="AC79" s="310"/>
      <c r="AD79" s="310"/>
      <c r="AE79" s="310">
        <v>1753</v>
      </c>
      <c r="AF79" s="310"/>
      <c r="AG79" s="310">
        <v>4665</v>
      </c>
      <c r="AH79" s="310">
        <v>280</v>
      </c>
      <c r="AI79" s="310"/>
      <c r="AJ79" s="310">
        <v>35</v>
      </c>
      <c r="AK79" s="310"/>
      <c r="AL79" s="310"/>
      <c r="AM79" s="310"/>
      <c r="AN79" s="310"/>
      <c r="AO79" s="310">
        <v>434</v>
      </c>
      <c r="AP79" s="310"/>
      <c r="AQ79" s="310"/>
      <c r="AR79" s="310"/>
      <c r="AS79" s="310"/>
      <c r="AT79" s="310"/>
      <c r="AU79" s="310"/>
      <c r="AV79" s="310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319"/>
      <c r="BW79" s="319"/>
      <c r="BX79" s="319"/>
      <c r="BY79" s="319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21308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313"/>
      <c r="D80" s="313"/>
      <c r="E80" s="313">
        <v>0.71</v>
      </c>
      <c r="F80" s="313"/>
      <c r="G80" s="313"/>
      <c r="H80" s="313"/>
      <c r="I80" s="313"/>
      <c r="J80" s="313"/>
      <c r="K80" s="313"/>
      <c r="L80" s="313">
        <v>11.72</v>
      </c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>
        <v>1.2</v>
      </c>
      <c r="AH80" s="313">
        <v>0.04</v>
      </c>
      <c r="AI80" s="313"/>
      <c r="AJ80" s="313">
        <v>2.58</v>
      </c>
      <c r="AK80" s="313"/>
      <c r="AL80" s="313"/>
      <c r="AM80" s="313"/>
      <c r="AN80" s="313"/>
      <c r="AO80" s="313">
        <v>0.42</v>
      </c>
      <c r="AP80" s="313"/>
      <c r="AQ80" s="313"/>
      <c r="AR80" s="313"/>
      <c r="AS80" s="313"/>
      <c r="AT80" s="313"/>
      <c r="AU80" s="313"/>
      <c r="AV80" s="313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16.670000000000002</v>
      </c>
      <c r="CF80" s="251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321" t="s">
        <v>1270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322" t="s">
        <v>1293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323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324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325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323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323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323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323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23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326" t="s">
        <v>1277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326" t="s">
        <v>1278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327">
        <v>34</v>
      </c>
      <c r="D111" s="328">
        <v>105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327">
        <v>28</v>
      </c>
      <c r="D112" s="328">
        <v>1744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327"/>
      <c r="D113" s="328"/>
      <c r="E113" s="175"/>
    </row>
    <row r="114" spans="1:5" ht="12.6" customHeight="1" x14ac:dyDescent="0.25">
      <c r="A114" s="173" t="s">
        <v>281</v>
      </c>
      <c r="B114" s="172" t="s">
        <v>256</v>
      </c>
      <c r="C114" s="327"/>
      <c r="D114" s="328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32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32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329">
        <v>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32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32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32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32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329"/>
      <c r="D123" s="175"/>
      <c r="E123" s="175"/>
    </row>
    <row r="124" spans="1:5" ht="12.6" customHeight="1" x14ac:dyDescent="0.25">
      <c r="A124" s="173" t="s">
        <v>289</v>
      </c>
      <c r="B124" s="172"/>
      <c r="C124" s="32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32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32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</v>
      </c>
    </row>
    <row r="128" spans="1:5" ht="12.6" customHeight="1" x14ac:dyDescent="0.25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31">
        <v>30</v>
      </c>
      <c r="C138" s="330">
        <v>1</v>
      </c>
      <c r="D138" s="331">
        <v>3</v>
      </c>
      <c r="E138" s="175">
        <f>SUM(B138:D138)</f>
        <v>34</v>
      </c>
    </row>
    <row r="139" spans="1:6" ht="12.6" customHeight="1" x14ac:dyDescent="0.25">
      <c r="A139" s="173" t="s">
        <v>215</v>
      </c>
      <c r="B139" s="331">
        <v>75</v>
      </c>
      <c r="C139" s="330">
        <v>3</v>
      </c>
      <c r="D139" s="331">
        <v>27</v>
      </c>
      <c r="E139" s="175">
        <f>SUM(B139:D139)</f>
        <v>105</v>
      </c>
    </row>
    <row r="140" spans="1:6" ht="12.6" customHeight="1" x14ac:dyDescent="0.25">
      <c r="A140" s="173" t="s">
        <v>298</v>
      </c>
      <c r="B140" s="331"/>
      <c r="C140" s="331"/>
      <c r="D140" s="331"/>
      <c r="E140" s="175">
        <f>SUM(B140:D140)</f>
        <v>0</v>
      </c>
    </row>
    <row r="141" spans="1:6" ht="12.6" customHeight="1" x14ac:dyDescent="0.25">
      <c r="A141" s="173" t="s">
        <v>245</v>
      </c>
      <c r="B141" s="331">
        <v>234544</v>
      </c>
      <c r="C141" s="330">
        <v>15940</v>
      </c>
      <c r="D141" s="331">
        <v>120660</v>
      </c>
      <c r="E141" s="175">
        <f>SUM(B141:D141)</f>
        <v>371144</v>
      </c>
      <c r="F141" s="199"/>
    </row>
    <row r="142" spans="1:6" ht="12.6" customHeight="1" x14ac:dyDescent="0.25">
      <c r="A142" s="173" t="s">
        <v>246</v>
      </c>
      <c r="B142" s="331">
        <v>3974632</v>
      </c>
      <c r="C142" s="330">
        <v>400751</v>
      </c>
      <c r="D142" s="331">
        <v>4693630</v>
      </c>
      <c r="E142" s="175">
        <f>SUM(B142:D142)</f>
        <v>9069013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33">
        <v>19</v>
      </c>
      <c r="C144" s="332">
        <v>3</v>
      </c>
      <c r="D144" s="333">
        <v>6</v>
      </c>
      <c r="E144" s="175">
        <f>SUM(B144:D144)</f>
        <v>28</v>
      </c>
    </row>
    <row r="145" spans="1:5" ht="12.6" customHeight="1" x14ac:dyDescent="0.25">
      <c r="A145" s="173" t="s">
        <v>215</v>
      </c>
      <c r="B145" s="333">
        <v>366</v>
      </c>
      <c r="C145" s="332">
        <v>961</v>
      </c>
      <c r="D145" s="333">
        <v>417</v>
      </c>
      <c r="E145" s="175">
        <f>SUM(B145:D145)</f>
        <v>1744</v>
      </c>
    </row>
    <row r="146" spans="1:5" ht="12.6" customHeight="1" x14ac:dyDescent="0.25">
      <c r="A146" s="173" t="s">
        <v>298</v>
      </c>
      <c r="B146" s="333"/>
      <c r="C146" s="332"/>
      <c r="D146" s="333"/>
      <c r="E146" s="175">
        <f>SUM(B146:D146)</f>
        <v>0</v>
      </c>
    </row>
    <row r="147" spans="1:5" ht="12.6" customHeight="1" x14ac:dyDescent="0.25">
      <c r="A147" s="173" t="s">
        <v>245</v>
      </c>
      <c r="B147" s="333">
        <v>521858</v>
      </c>
      <c r="C147" s="332">
        <v>466780</v>
      </c>
      <c r="D147" s="333">
        <v>166099</v>
      </c>
      <c r="E147" s="175">
        <f>SUM(B147:D147)</f>
        <v>1154737</v>
      </c>
    </row>
    <row r="148" spans="1:5" ht="12.6" customHeight="1" x14ac:dyDescent="0.25">
      <c r="A148" s="173" t="s">
        <v>246</v>
      </c>
      <c r="B148" s="333"/>
      <c r="C148" s="332"/>
      <c r="D148" s="333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334">
        <v>304831</v>
      </c>
      <c r="C157" s="334">
        <v>165178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335">
        <v>291371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35">
        <v>3146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35">
        <v>25648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35">
        <v>590035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35">
        <v>6237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35">
        <v>68418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35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35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984855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23577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23577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99484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99484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103649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103649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380710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380710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37">
        <v>206698</v>
      </c>
      <c r="C195" s="336"/>
      <c r="D195" s="337">
        <v>24899</v>
      </c>
      <c r="E195" s="175">
        <f t="shared" ref="E195:E203" si="10">SUM(B195:C195)-D195</f>
        <v>181799</v>
      </c>
    </row>
    <row r="196" spans="1:8" ht="12.6" customHeight="1" x14ac:dyDescent="0.25">
      <c r="A196" s="173" t="s">
        <v>333</v>
      </c>
      <c r="B196" s="337">
        <v>231979</v>
      </c>
      <c r="C196" s="336">
        <v>12170</v>
      </c>
      <c r="D196" s="337"/>
      <c r="E196" s="175">
        <f t="shared" si="10"/>
        <v>244149</v>
      </c>
    </row>
    <row r="197" spans="1:8" ht="12.6" customHeight="1" x14ac:dyDescent="0.25">
      <c r="A197" s="173" t="s">
        <v>334</v>
      </c>
      <c r="B197" s="337">
        <v>11025819</v>
      </c>
      <c r="C197" s="336">
        <v>155606</v>
      </c>
      <c r="D197" s="337"/>
      <c r="E197" s="175">
        <f t="shared" si="10"/>
        <v>11181425</v>
      </c>
    </row>
    <row r="198" spans="1:8" ht="12.6" customHeight="1" x14ac:dyDescent="0.25">
      <c r="A198" s="173" t="s">
        <v>335</v>
      </c>
      <c r="B198" s="337"/>
      <c r="C198" s="336"/>
      <c r="D198" s="337"/>
      <c r="E198" s="175">
        <f t="shared" si="10"/>
        <v>0</v>
      </c>
    </row>
    <row r="199" spans="1:8" ht="12.6" customHeight="1" x14ac:dyDescent="0.25">
      <c r="A199" s="173" t="s">
        <v>336</v>
      </c>
      <c r="B199" s="337">
        <v>2249078</v>
      </c>
      <c r="C199" s="336"/>
      <c r="D199" s="337">
        <v>479033</v>
      </c>
      <c r="E199" s="175">
        <f t="shared" si="10"/>
        <v>1770045</v>
      </c>
    </row>
    <row r="200" spans="1:8" ht="12.6" customHeight="1" x14ac:dyDescent="0.25">
      <c r="A200" s="173" t="s">
        <v>337</v>
      </c>
      <c r="B200" s="337">
        <v>4360972</v>
      </c>
      <c r="C200" s="336"/>
      <c r="D200" s="337">
        <v>355576</v>
      </c>
      <c r="E200" s="175">
        <f t="shared" si="10"/>
        <v>4005396</v>
      </c>
    </row>
    <row r="201" spans="1:8" ht="12.6" customHeight="1" x14ac:dyDescent="0.25">
      <c r="A201" s="173" t="s">
        <v>338</v>
      </c>
      <c r="B201" s="337"/>
      <c r="C201" s="336"/>
      <c r="D201" s="337"/>
      <c r="E201" s="175">
        <f t="shared" si="10"/>
        <v>0</v>
      </c>
    </row>
    <row r="202" spans="1:8" ht="12.6" customHeight="1" x14ac:dyDescent="0.25">
      <c r="A202" s="173" t="s">
        <v>339</v>
      </c>
      <c r="B202" s="337"/>
      <c r="C202" s="336"/>
      <c r="D202" s="337"/>
      <c r="E202" s="175">
        <f t="shared" si="10"/>
        <v>0</v>
      </c>
    </row>
    <row r="203" spans="1:8" ht="12.6" customHeight="1" x14ac:dyDescent="0.25">
      <c r="A203" s="173" t="s">
        <v>340</v>
      </c>
      <c r="B203" s="337">
        <v>23419</v>
      </c>
      <c r="C203" s="336"/>
      <c r="D203" s="337">
        <v>23419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18097965</v>
      </c>
      <c r="C204" s="191">
        <f>SUM(C195:C203)</f>
        <v>167776</v>
      </c>
      <c r="D204" s="175">
        <f>SUM(D195:D203)</f>
        <v>882927</v>
      </c>
      <c r="E204" s="175">
        <f>SUM(E195:E203)</f>
        <v>17382814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339">
        <v>43087</v>
      </c>
      <c r="C209" s="338">
        <v>20985</v>
      </c>
      <c r="D209" s="339"/>
      <c r="E209" s="175">
        <f t="shared" ref="E209:E216" si="11">SUM(B209:C209)-D209</f>
        <v>64072</v>
      </c>
      <c r="H209" s="255"/>
    </row>
    <row r="210" spans="1:8" ht="12.6" customHeight="1" x14ac:dyDescent="0.25">
      <c r="A210" s="173" t="s">
        <v>334</v>
      </c>
      <c r="B210" s="339">
        <v>1355307</v>
      </c>
      <c r="C210" s="338">
        <v>543784</v>
      </c>
      <c r="D210" s="339">
        <v>143</v>
      </c>
      <c r="E210" s="175">
        <f t="shared" si="11"/>
        <v>1898948</v>
      </c>
      <c r="H210" s="255"/>
    </row>
    <row r="211" spans="1:8" ht="12.6" customHeight="1" x14ac:dyDescent="0.25">
      <c r="A211" s="173" t="s">
        <v>335</v>
      </c>
      <c r="B211" s="339"/>
      <c r="C211" s="338"/>
      <c r="D211" s="339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339">
        <v>494990</v>
      </c>
      <c r="C212" s="338">
        <v>105698</v>
      </c>
      <c r="D212" s="338">
        <v>293073</v>
      </c>
      <c r="E212" s="175">
        <f t="shared" si="11"/>
        <v>307615</v>
      </c>
      <c r="H212" s="255"/>
    </row>
    <row r="213" spans="1:8" ht="12.6" customHeight="1" x14ac:dyDescent="0.25">
      <c r="A213" s="173" t="s">
        <v>337</v>
      </c>
      <c r="B213" s="339">
        <v>3386821</v>
      </c>
      <c r="C213" s="338">
        <v>409958</v>
      </c>
      <c r="D213" s="338">
        <v>418740</v>
      </c>
      <c r="E213" s="175">
        <f t="shared" si="11"/>
        <v>3378039</v>
      </c>
      <c r="H213" s="255"/>
    </row>
    <row r="214" spans="1:8" ht="12.6" customHeight="1" x14ac:dyDescent="0.25">
      <c r="A214" s="173" t="s">
        <v>338</v>
      </c>
      <c r="B214" s="339"/>
      <c r="C214" s="338"/>
      <c r="D214" s="339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339"/>
      <c r="C215" s="338"/>
      <c r="D215" s="339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339"/>
      <c r="C216" s="338"/>
      <c r="D216" s="339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5280205</v>
      </c>
      <c r="C217" s="191">
        <f>SUM(C208:C216)</f>
        <v>1080425</v>
      </c>
      <c r="D217" s="175">
        <f>SUM(D208:D216)</f>
        <v>711956</v>
      </c>
      <c r="E217" s="175">
        <f>SUM(E208:E216)</f>
        <v>5648674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428" t="s">
        <v>1257</v>
      </c>
      <c r="C220" s="428"/>
      <c r="D220" s="208"/>
      <c r="E220" s="208"/>
    </row>
    <row r="221" spans="1:8" ht="12.6" customHeight="1" x14ac:dyDescent="0.25">
      <c r="A221" s="266" t="s">
        <v>1257</v>
      </c>
      <c r="B221" s="208"/>
      <c r="C221" s="340">
        <v>542353</v>
      </c>
      <c r="D221" s="172">
        <f>C221</f>
        <v>542353</v>
      </c>
      <c r="E221" s="208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341">
        <v>247329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41">
        <v>574169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41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41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41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41">
        <v>882730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1704228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21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60355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60355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107519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107519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2414455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342">
        <v>1636149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42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42">
        <v>6224927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42">
        <v>3362998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42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42">
        <v>10335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42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42">
        <v>182424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42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42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4690837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343">
        <v>1345416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1345416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344">
        <v>181799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44">
        <v>244149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44">
        <v>11181425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44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44">
        <v>1770045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44">
        <v>4005396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44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44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17382814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45">
        <v>5648674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11734140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346">
        <v>14772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14772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17785165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347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47">
        <v>248313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47">
        <v>123114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47">
        <v>160579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47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47">
        <v>154997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47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47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47">
        <v>342293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47">
        <v>225000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1254296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48">
        <v>8599558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8599558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225000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8374558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49">
        <v>8156311</v>
      </c>
      <c r="D332" s="175"/>
      <c r="E332" s="175"/>
    </row>
    <row r="333" spans="1:5" ht="12.6" customHeight="1" x14ac:dyDescent="0.25">
      <c r="A333" s="173"/>
      <c r="B333" s="172"/>
      <c r="C333" s="225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17785165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17785165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350">
        <v>1525881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50">
        <v>9069013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10594894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1257</v>
      </c>
      <c r="B363" s="253"/>
      <c r="C363" s="351">
        <v>542353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351">
        <v>1704228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351">
        <v>60355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351">
        <v>107519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2414455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8180439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352">
        <v>109415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352">
        <v>1093213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1202628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9383067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353">
        <v>4081922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353">
        <v>984858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353">
        <v>365168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353">
        <v>479090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353">
        <v>183633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53">
        <v>1419468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53">
        <v>1080425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353">
        <v>23577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353">
        <v>99484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353">
        <v>103649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353">
        <v>380710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353">
        <v>319995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9521979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-138912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-138912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-138912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EAST ADAMS RURAL HEALTHCARE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34</v>
      </c>
      <c r="C414" s="194">
        <f>E138</f>
        <v>34</v>
      </c>
      <c r="D414" s="179"/>
    </row>
    <row r="415" spans="1:5" ht="12.6" customHeight="1" x14ac:dyDescent="0.25">
      <c r="A415" s="179" t="s">
        <v>464</v>
      </c>
      <c r="B415" s="179">
        <f>D111</f>
        <v>105</v>
      </c>
      <c r="C415" s="179">
        <f>E139</f>
        <v>105</v>
      </c>
      <c r="D415" s="194">
        <f>SUM(C59:H59)+N59</f>
        <v>105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28</v>
      </c>
      <c r="C417" s="194">
        <f>E144</f>
        <v>28</v>
      </c>
      <c r="D417" s="179"/>
    </row>
    <row r="418" spans="1:7" ht="12.6" customHeight="1" x14ac:dyDescent="0.25">
      <c r="A418" s="179" t="s">
        <v>466</v>
      </c>
      <c r="B418" s="179">
        <f>D112</f>
        <v>1744</v>
      </c>
      <c r="C418" s="179">
        <f>E145</f>
        <v>1744</v>
      </c>
      <c r="D418" s="179">
        <f>K59+L59</f>
        <v>1744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4081922</v>
      </c>
      <c r="C427" s="179">
        <f t="shared" ref="C427:C434" si="13">CE61</f>
        <v>4081922</v>
      </c>
      <c r="D427" s="179"/>
    </row>
    <row r="428" spans="1:7" ht="12.6" customHeight="1" x14ac:dyDescent="0.25">
      <c r="A428" s="179" t="s">
        <v>3</v>
      </c>
      <c r="B428" s="179">
        <f t="shared" si="12"/>
        <v>984858</v>
      </c>
      <c r="C428" s="179">
        <f t="shared" si="13"/>
        <v>984858</v>
      </c>
      <c r="D428" s="179">
        <f>D173</f>
        <v>984855</v>
      </c>
    </row>
    <row r="429" spans="1:7" ht="12.6" customHeight="1" x14ac:dyDescent="0.25">
      <c r="A429" s="179" t="s">
        <v>236</v>
      </c>
      <c r="B429" s="179">
        <f t="shared" si="12"/>
        <v>365168</v>
      </c>
      <c r="C429" s="179">
        <f t="shared" si="13"/>
        <v>365168</v>
      </c>
      <c r="D429" s="179"/>
    </row>
    <row r="430" spans="1:7" ht="12.6" customHeight="1" x14ac:dyDescent="0.25">
      <c r="A430" s="179" t="s">
        <v>237</v>
      </c>
      <c r="B430" s="179">
        <f t="shared" si="12"/>
        <v>479090</v>
      </c>
      <c r="C430" s="179">
        <f t="shared" si="13"/>
        <v>479090</v>
      </c>
      <c r="D430" s="179"/>
    </row>
    <row r="431" spans="1:7" ht="12.6" customHeight="1" x14ac:dyDescent="0.25">
      <c r="A431" s="179" t="s">
        <v>444</v>
      </c>
      <c r="B431" s="179">
        <f t="shared" si="12"/>
        <v>183633</v>
      </c>
      <c r="C431" s="179">
        <f t="shared" si="13"/>
        <v>183633</v>
      </c>
      <c r="D431" s="179"/>
    </row>
    <row r="432" spans="1:7" ht="12.6" customHeight="1" x14ac:dyDescent="0.25">
      <c r="A432" s="179" t="s">
        <v>445</v>
      </c>
      <c r="B432" s="179">
        <f t="shared" si="12"/>
        <v>1419468</v>
      </c>
      <c r="C432" s="179">
        <f t="shared" si="13"/>
        <v>1419468</v>
      </c>
      <c r="D432" s="179"/>
    </row>
    <row r="433" spans="1:7" ht="12.6" customHeight="1" x14ac:dyDescent="0.25">
      <c r="A433" s="179" t="s">
        <v>6</v>
      </c>
      <c r="B433" s="179">
        <f t="shared" si="12"/>
        <v>1080425</v>
      </c>
      <c r="C433" s="179">
        <f t="shared" si="13"/>
        <v>1080425</v>
      </c>
      <c r="D433" s="179">
        <f>C217</f>
        <v>1080425</v>
      </c>
    </row>
    <row r="434" spans="1:7" ht="12.6" customHeight="1" x14ac:dyDescent="0.25">
      <c r="A434" s="179" t="s">
        <v>474</v>
      </c>
      <c r="B434" s="179">
        <f t="shared" si="12"/>
        <v>23577</v>
      </c>
      <c r="C434" s="179">
        <f t="shared" si="13"/>
        <v>23577</v>
      </c>
      <c r="D434" s="179">
        <f>D177</f>
        <v>23577</v>
      </c>
    </row>
    <row r="435" spans="1:7" ht="12.6" customHeight="1" x14ac:dyDescent="0.25">
      <c r="A435" s="179" t="s">
        <v>447</v>
      </c>
      <c r="B435" s="179">
        <f t="shared" si="12"/>
        <v>99484</v>
      </c>
      <c r="C435" s="179"/>
      <c r="D435" s="179">
        <f>D181</f>
        <v>99484</v>
      </c>
    </row>
    <row r="436" spans="1:7" ht="12.6" customHeight="1" x14ac:dyDescent="0.25">
      <c r="A436" s="179" t="s">
        <v>475</v>
      </c>
      <c r="B436" s="179">
        <f t="shared" si="12"/>
        <v>103649</v>
      </c>
      <c r="C436" s="179"/>
      <c r="D436" s="179">
        <f>D186</f>
        <v>103649</v>
      </c>
    </row>
    <row r="437" spans="1:7" ht="12.6" customHeight="1" x14ac:dyDescent="0.25">
      <c r="A437" s="194" t="s">
        <v>449</v>
      </c>
      <c r="B437" s="194">
        <f t="shared" si="12"/>
        <v>380710</v>
      </c>
      <c r="C437" s="194"/>
      <c r="D437" s="194">
        <f>D190</f>
        <v>380710</v>
      </c>
    </row>
    <row r="438" spans="1:7" ht="12.6" customHeight="1" x14ac:dyDescent="0.25">
      <c r="A438" s="194" t="s">
        <v>476</v>
      </c>
      <c r="B438" s="194">
        <f>C386+C387+C388</f>
        <v>583843</v>
      </c>
      <c r="C438" s="194">
        <f>CD69</f>
        <v>583843</v>
      </c>
      <c r="D438" s="194">
        <f>D181+D186+D190</f>
        <v>583843</v>
      </c>
    </row>
    <row r="439" spans="1:7" ht="12.6" customHeight="1" x14ac:dyDescent="0.25">
      <c r="A439" s="179" t="s">
        <v>451</v>
      </c>
      <c r="B439" s="194">
        <f>C389</f>
        <v>319995</v>
      </c>
      <c r="C439" s="194">
        <f>SUM(C69:CC69)</f>
        <v>319995</v>
      </c>
      <c r="D439" s="179"/>
    </row>
    <row r="440" spans="1:7" ht="12.6" customHeight="1" x14ac:dyDescent="0.25">
      <c r="A440" s="179" t="s">
        <v>477</v>
      </c>
      <c r="B440" s="194">
        <f>B438+B439</f>
        <v>903838</v>
      </c>
      <c r="C440" s="194">
        <f>CE69</f>
        <v>903838</v>
      </c>
      <c r="D440" s="179"/>
    </row>
    <row r="441" spans="1:7" ht="12.6" customHeight="1" x14ac:dyDescent="0.25">
      <c r="A441" s="179" t="s">
        <v>478</v>
      </c>
      <c r="B441" s="179">
        <f>D390</f>
        <v>9521979</v>
      </c>
      <c r="C441" s="179">
        <f>SUM(C427:C437)+C440</f>
        <v>9521979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542353</v>
      </c>
      <c r="C444" s="179">
        <f>C363</f>
        <v>542353</v>
      </c>
      <c r="D444" s="179"/>
    </row>
    <row r="445" spans="1:7" ht="12.6" customHeight="1" x14ac:dyDescent="0.25">
      <c r="A445" s="179" t="s">
        <v>343</v>
      </c>
      <c r="B445" s="179">
        <f>D229</f>
        <v>1704228</v>
      </c>
      <c r="C445" s="179">
        <f>C364</f>
        <v>1704228</v>
      </c>
      <c r="D445" s="179"/>
    </row>
    <row r="446" spans="1:7" ht="12.6" customHeight="1" x14ac:dyDescent="0.25">
      <c r="A446" s="179" t="s">
        <v>351</v>
      </c>
      <c r="B446" s="179">
        <f>D236</f>
        <v>60355</v>
      </c>
      <c r="C446" s="179">
        <f>C365</f>
        <v>60355</v>
      </c>
      <c r="D446" s="179"/>
    </row>
    <row r="447" spans="1:7" ht="12.6" customHeight="1" x14ac:dyDescent="0.25">
      <c r="A447" s="179" t="s">
        <v>356</v>
      </c>
      <c r="B447" s="179">
        <f>D240</f>
        <v>107519</v>
      </c>
      <c r="C447" s="179">
        <f>C366</f>
        <v>107519</v>
      </c>
      <c r="D447" s="179"/>
    </row>
    <row r="448" spans="1:7" ht="12.6" customHeight="1" x14ac:dyDescent="0.25">
      <c r="A448" s="179" t="s">
        <v>358</v>
      </c>
      <c r="B448" s="179">
        <f>D242</f>
        <v>2414455</v>
      </c>
      <c r="C448" s="179">
        <f>D367</f>
        <v>2414455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21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60355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109415</v>
      </c>
      <c r="C458" s="194">
        <f>CE70</f>
        <v>109415</v>
      </c>
      <c r="D458" s="194"/>
    </row>
    <row r="459" spans="1:7" ht="12.6" customHeight="1" x14ac:dyDescent="0.25">
      <c r="A459" s="179" t="s">
        <v>244</v>
      </c>
      <c r="B459" s="194">
        <f>C371</f>
        <v>1093213</v>
      </c>
      <c r="C459" s="194">
        <f>CE72</f>
        <v>1093213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1525881</v>
      </c>
      <c r="C463" s="194">
        <f>CE73</f>
        <v>1525881</v>
      </c>
      <c r="D463" s="194">
        <f>E141+E147+E153</f>
        <v>1525881</v>
      </c>
    </row>
    <row r="464" spans="1:7" ht="12.6" customHeight="1" x14ac:dyDescent="0.25">
      <c r="A464" s="179" t="s">
        <v>246</v>
      </c>
      <c r="B464" s="194">
        <f>C360</f>
        <v>9069013</v>
      </c>
      <c r="C464" s="194">
        <f>CE74</f>
        <v>9069013</v>
      </c>
      <c r="D464" s="194">
        <f>E142+E148+E154</f>
        <v>9069013</v>
      </c>
    </row>
    <row r="465" spans="1:7" ht="12.6" customHeight="1" x14ac:dyDescent="0.25">
      <c r="A465" s="179" t="s">
        <v>247</v>
      </c>
      <c r="B465" s="194">
        <f>D361</f>
        <v>10594894</v>
      </c>
      <c r="C465" s="194">
        <f>CE75</f>
        <v>10594894</v>
      </c>
      <c r="D465" s="194">
        <f>D463+D464</f>
        <v>10594894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181799</v>
      </c>
      <c r="C468" s="179">
        <f>E195</f>
        <v>181799</v>
      </c>
      <c r="D468" s="179"/>
    </row>
    <row r="469" spans="1:7" ht="12.6" customHeight="1" x14ac:dyDescent="0.25">
      <c r="A469" s="179" t="s">
        <v>333</v>
      </c>
      <c r="B469" s="179">
        <f t="shared" si="14"/>
        <v>244149</v>
      </c>
      <c r="C469" s="179">
        <f>E196</f>
        <v>244149</v>
      </c>
      <c r="D469" s="179"/>
    </row>
    <row r="470" spans="1:7" ht="12.6" customHeight="1" x14ac:dyDescent="0.25">
      <c r="A470" s="179" t="s">
        <v>334</v>
      </c>
      <c r="B470" s="179">
        <f t="shared" si="14"/>
        <v>11181425</v>
      </c>
      <c r="C470" s="179">
        <f>E197</f>
        <v>11181425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1770045</v>
      </c>
      <c r="C472" s="179">
        <f>E199</f>
        <v>1770045</v>
      </c>
      <c r="D472" s="179"/>
    </row>
    <row r="473" spans="1:7" ht="12.6" customHeight="1" x14ac:dyDescent="0.25">
      <c r="A473" s="179" t="s">
        <v>495</v>
      </c>
      <c r="B473" s="179">
        <f t="shared" si="14"/>
        <v>4005396</v>
      </c>
      <c r="C473" s="179">
        <f>SUM(E200:E201)</f>
        <v>4005396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17382814</v>
      </c>
      <c r="C476" s="179">
        <f>E204</f>
        <v>17382814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5648674</v>
      </c>
      <c r="C478" s="179">
        <f>E217</f>
        <v>5648674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17785165</v>
      </c>
    </row>
    <row r="482" spans="1:12" ht="12.6" customHeight="1" x14ac:dyDescent="0.25">
      <c r="A482" s="180" t="s">
        <v>499</v>
      </c>
      <c r="C482" s="180">
        <f>D339</f>
        <v>17785165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111</v>
      </c>
      <c r="B493" s="257" t="str">
        <f>RIGHT('Prior Year'!C83,4)</f>
        <v>2017</v>
      </c>
      <c r="C493" s="257" t="str">
        <f>RIGHT(C82,4)</f>
        <v>2018</v>
      </c>
      <c r="D493" s="257" t="str">
        <f>RIGHT('Prior Year'!C83,4)</f>
        <v>2017</v>
      </c>
      <c r="E493" s="257" t="str">
        <f>RIGHT(C82,4)</f>
        <v>2018</v>
      </c>
      <c r="F493" s="257" t="str">
        <f>RIGHT('Prior Year'!C83,4)</f>
        <v>2017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Year'!C72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Year'!D72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Year'!E72</f>
        <v>51592</v>
      </c>
      <c r="C498" s="236">
        <f>E71</f>
        <v>91750</v>
      </c>
      <c r="D498" s="236">
        <f>'Prior Year'!E59</f>
        <v>64</v>
      </c>
      <c r="E498" s="180">
        <f>E59</f>
        <v>105</v>
      </c>
      <c r="F498" s="259">
        <f t="shared" si="15"/>
        <v>806.125</v>
      </c>
      <c r="G498" s="259">
        <f t="shared" si="15"/>
        <v>873.80952380952385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Year'!F72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Year'!G72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Year'!H72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Year'!I72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Year'!J72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Year'!K72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Year'!L72</f>
        <v>1667819</v>
      </c>
      <c r="C505" s="236">
        <f>L71</f>
        <v>1523597</v>
      </c>
      <c r="D505" s="236">
        <f>'Prior Year'!L59</f>
        <v>2346</v>
      </c>
      <c r="E505" s="180">
        <f>L59</f>
        <v>1744</v>
      </c>
      <c r="F505" s="259">
        <f t="shared" si="15"/>
        <v>710.9202898550725</v>
      </c>
      <c r="G505" s="259">
        <f t="shared" si="15"/>
        <v>873.62213302752298</v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Year'!M72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Year'!N72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Year'!O72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Year'!P72</f>
        <v>0</v>
      </c>
      <c r="C509" s="236">
        <f>P71</f>
        <v>0</v>
      </c>
      <c r="D509" s="236">
        <f>'Prior Year'!P59</f>
        <v>0</v>
      </c>
      <c r="E509" s="180">
        <f>P59</f>
        <v>0</v>
      </c>
      <c r="F509" s="259" t="str">
        <f t="shared" si="15"/>
        <v/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Year'!Q72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Year'!R72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Year'!S72</f>
        <v>74611</v>
      </c>
      <c r="C512" s="236">
        <f>S71</f>
        <v>101697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f>'Prior Year'!T72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Year'!U72</f>
        <v>538306</v>
      </c>
      <c r="C514" s="236">
        <f>U71</f>
        <v>576955</v>
      </c>
      <c r="D514" s="236">
        <f>'Prior Year'!U59</f>
        <v>11861</v>
      </c>
      <c r="E514" s="180">
        <f>U59</f>
        <v>11762</v>
      </c>
      <c r="F514" s="259">
        <f t="shared" si="17"/>
        <v>45.384537560070818</v>
      </c>
      <c r="G514" s="259">
        <f t="shared" si="17"/>
        <v>49.052457065124976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Year'!V72</f>
        <v>0</v>
      </c>
      <c r="C515" s="236">
        <f>V71</f>
        <v>0</v>
      </c>
      <c r="D515" s="236">
        <f>'Prior Year'!V59</f>
        <v>373</v>
      </c>
      <c r="E515" s="180">
        <f>V59</f>
        <v>386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Year'!W72</f>
        <v>31934</v>
      </c>
      <c r="C516" s="236">
        <f>W71</f>
        <v>47160</v>
      </c>
      <c r="D516" s="236">
        <f>'Prior Year'!W59</f>
        <v>58</v>
      </c>
      <c r="E516" s="180">
        <f>W59</f>
        <v>38</v>
      </c>
      <c r="F516" s="259">
        <f t="shared" si="17"/>
        <v>550.58620689655174</v>
      </c>
      <c r="G516" s="259">
        <f t="shared" si="17"/>
        <v>1241.0526315789473</v>
      </c>
      <c r="H516" s="261">
        <f t="shared" si="16"/>
        <v>1.2540568870664162</v>
      </c>
      <c r="I516" s="263" t="s">
        <v>1286</v>
      </c>
      <c r="K516" s="257"/>
      <c r="L516" s="257"/>
    </row>
    <row r="517" spans="1:12" ht="12.6" customHeight="1" x14ac:dyDescent="0.25">
      <c r="A517" s="180" t="s">
        <v>533</v>
      </c>
      <c r="B517" s="236">
        <f>'Prior Year'!X72</f>
        <v>115009</v>
      </c>
      <c r="C517" s="236">
        <f>X71</f>
        <v>159763</v>
      </c>
      <c r="D517" s="236">
        <f>'Prior Year'!X59</f>
        <v>424</v>
      </c>
      <c r="E517" s="180">
        <f>X59</f>
        <v>482</v>
      </c>
      <c r="F517" s="259">
        <f t="shared" si="17"/>
        <v>271.24764150943395</v>
      </c>
      <c r="G517" s="259">
        <f t="shared" si="17"/>
        <v>331.45850622406641</v>
      </c>
      <c r="H517" s="261" t="str">
        <f t="shared" si="16"/>
        <v/>
      </c>
      <c r="I517" s="263" t="s">
        <v>1287</v>
      </c>
      <c r="K517" s="257"/>
      <c r="L517" s="257"/>
    </row>
    <row r="518" spans="1:12" ht="12.6" customHeight="1" x14ac:dyDescent="0.25">
      <c r="A518" s="180" t="s">
        <v>534</v>
      </c>
      <c r="B518" s="236">
        <f>'Prior Year'!Y72</f>
        <v>315533</v>
      </c>
      <c r="C518" s="236">
        <f>Y71</f>
        <v>285114</v>
      </c>
      <c r="D518" s="236">
        <f>'Prior Year'!Y59</f>
        <v>1399</v>
      </c>
      <c r="E518" s="180">
        <f>Y59</f>
        <v>1509</v>
      </c>
      <c r="F518" s="259">
        <f t="shared" si="17"/>
        <v>225.54181558255897</v>
      </c>
      <c r="G518" s="259">
        <f t="shared" si="17"/>
        <v>188.94234592445329</v>
      </c>
      <c r="H518" s="261" t="str">
        <f t="shared" si="16"/>
        <v/>
      </c>
      <c r="I518" s="263" t="s">
        <v>1288</v>
      </c>
      <c r="K518" s="257"/>
      <c r="L518" s="257"/>
    </row>
    <row r="519" spans="1:12" ht="12.6" customHeight="1" x14ac:dyDescent="0.25">
      <c r="A519" s="180" t="s">
        <v>535</v>
      </c>
      <c r="B519" s="236">
        <f>'Prior Year'!Z72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Year'!AA72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Year'!AB72</f>
        <v>321923</v>
      </c>
      <c r="C521" s="236">
        <f>AB71</f>
        <v>254477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Year'!AC72</f>
        <v>7231</v>
      </c>
      <c r="C522" s="236">
        <f>AC71</f>
        <v>11414</v>
      </c>
      <c r="D522" s="236">
        <f>'Prior Year'!AC59</f>
        <v>83</v>
      </c>
      <c r="E522" s="180">
        <f>AC59</f>
        <v>27</v>
      </c>
      <c r="F522" s="259">
        <f t="shared" si="17"/>
        <v>87.120481927710841</v>
      </c>
      <c r="G522" s="259">
        <f t="shared" si="17"/>
        <v>422.74074074074076</v>
      </c>
      <c r="H522" s="261">
        <f t="shared" si="16"/>
        <v>3.8523691718270614</v>
      </c>
      <c r="I522" s="263" t="s">
        <v>1289</v>
      </c>
      <c r="K522" s="257"/>
      <c r="L522" s="257"/>
    </row>
    <row r="523" spans="1:12" ht="12.6" customHeight="1" x14ac:dyDescent="0.25">
      <c r="A523" s="180" t="s">
        <v>539</v>
      </c>
      <c r="B523" s="236">
        <f>'Prior Year'!AD72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 t="s">
        <v>1290</v>
      </c>
      <c r="K523" s="257"/>
      <c r="L523" s="257"/>
    </row>
    <row r="524" spans="1:12" ht="12.6" customHeight="1" x14ac:dyDescent="0.25">
      <c r="A524" s="180" t="s">
        <v>540</v>
      </c>
      <c r="B524" s="236">
        <f>'Prior Year'!AE72</f>
        <v>458437</v>
      </c>
      <c r="C524" s="236">
        <f>AE71</f>
        <v>536443</v>
      </c>
      <c r="D524" s="236">
        <f>'Prior Year'!AE59</f>
        <v>6234</v>
      </c>
      <c r="E524" s="180">
        <f>AE59</f>
        <v>6597</v>
      </c>
      <c r="F524" s="259">
        <f t="shared" si="17"/>
        <v>73.538177735001611</v>
      </c>
      <c r="G524" s="259">
        <f t="shared" si="17"/>
        <v>81.316204335303922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Year'!AF72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Year'!AG72</f>
        <v>552161</v>
      </c>
      <c r="C526" s="236">
        <f>AG71</f>
        <v>598356</v>
      </c>
      <c r="D526" s="236">
        <f>'Prior Year'!AG59</f>
        <v>970</v>
      </c>
      <c r="E526" s="180">
        <f>AG59</f>
        <v>1037</v>
      </c>
      <c r="F526" s="259">
        <f t="shared" si="17"/>
        <v>569.23814432989695</v>
      </c>
      <c r="G526" s="259">
        <f t="shared" si="17"/>
        <v>577.00675024108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Year'!AH72</f>
        <v>120241</v>
      </c>
      <c r="C527" s="236">
        <f>AH71</f>
        <v>157766</v>
      </c>
      <c r="D527" s="236">
        <f>'Prior Year'!AH59</f>
        <v>579</v>
      </c>
      <c r="E527" s="180">
        <f>AH59</f>
        <v>557</v>
      </c>
      <c r="F527" s="259">
        <f t="shared" si="17"/>
        <v>207.67012089810018</v>
      </c>
      <c r="G527" s="259">
        <f t="shared" si="17"/>
        <v>283.24236983842013</v>
      </c>
      <c r="H527" s="261">
        <f t="shared" si="16"/>
        <v>0.3639052580770723</v>
      </c>
      <c r="I527" s="263" t="s">
        <v>1291</v>
      </c>
      <c r="K527" s="257"/>
      <c r="L527" s="257"/>
    </row>
    <row r="528" spans="1:12" ht="12.6" customHeight="1" x14ac:dyDescent="0.25">
      <c r="A528" s="180" t="s">
        <v>544</v>
      </c>
      <c r="B528" s="236">
        <f>'Prior Year'!AI72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 t="s">
        <v>1292</v>
      </c>
      <c r="K528" s="257"/>
      <c r="L528" s="257"/>
    </row>
    <row r="529" spans="1:12" ht="12.6" customHeight="1" x14ac:dyDescent="0.25">
      <c r="A529" s="180" t="s">
        <v>545</v>
      </c>
      <c r="B529" s="236">
        <f>'Prior Year'!AJ72</f>
        <v>960277</v>
      </c>
      <c r="C529" s="236">
        <f>AJ71</f>
        <v>1078602</v>
      </c>
      <c r="D529" s="236">
        <f>'Prior Year'!AJ59</f>
        <v>4521</v>
      </c>
      <c r="E529" s="180">
        <f>AJ59</f>
        <v>5044</v>
      </c>
      <c r="F529" s="259">
        <f t="shared" si="18"/>
        <v>212.40367175403671</v>
      </c>
      <c r="G529" s="259">
        <f t="shared" si="18"/>
        <v>213.83862014274385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Year'!AK72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Year'!AL72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Year'!AM72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Year'!AN72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Year'!AO72</f>
        <v>0</v>
      </c>
      <c r="C534" s="236">
        <f>AO71</f>
        <v>54996</v>
      </c>
      <c r="D534" s="236">
        <f>'Prior Year'!AO59</f>
        <v>0</v>
      </c>
      <c r="E534" s="180">
        <f>AO59</f>
        <v>1512</v>
      </c>
      <c r="F534" s="259" t="str">
        <f t="shared" si="18"/>
        <v/>
      </c>
      <c r="G534" s="259">
        <f t="shared" si="18"/>
        <v>36.373015873015873</v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Year'!AP72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Year'!AQ72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Year'!AR72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Year'!AS72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Year'!AT72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Year'!AU72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Year'!AV72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Year'!AW72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Year'!AX72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Year'!AY72</f>
        <v>287840</v>
      </c>
      <c r="C544" s="236">
        <f>AY71</f>
        <v>275386</v>
      </c>
      <c r="D544" s="236">
        <f>'Prior Year'!AY59</f>
        <v>6521</v>
      </c>
      <c r="E544" s="180">
        <f>AY59</f>
        <v>5787</v>
      </c>
      <c r="F544" s="259">
        <f t="shared" ref="F544:G550" si="19">IF(B544=0,"",IF(D544=0,"",B544/D544))</f>
        <v>44.140469253182026</v>
      </c>
      <c r="G544" s="259">
        <f t="shared" si="19"/>
        <v>47.587005356834283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Year'!AZ72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Year'!BA72</f>
        <v>55767</v>
      </c>
      <c r="C546" s="236">
        <f>BA71</f>
        <v>57811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Year'!BB72</f>
        <v>0</v>
      </c>
      <c r="C547" s="236">
        <f>BB71</f>
        <v>48114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Year'!BC72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Year'!BD72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Year'!BE72</f>
        <v>725087</v>
      </c>
      <c r="C550" s="236">
        <f>BE71</f>
        <v>680919</v>
      </c>
      <c r="D550" s="236">
        <f>'Prior Year'!BE59</f>
        <v>24227</v>
      </c>
      <c r="E550" s="180">
        <f>BE59</f>
        <v>25585</v>
      </c>
      <c r="F550" s="259">
        <f t="shared" si="19"/>
        <v>29.928881000536592</v>
      </c>
      <c r="G550" s="259">
        <f t="shared" si="19"/>
        <v>26.613992573773697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Year'!BF72</f>
        <v>129705</v>
      </c>
      <c r="C551" s="236">
        <f>BF71</f>
        <v>148121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Year'!BG72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Year'!BH72</f>
        <v>507781</v>
      </c>
      <c r="C553" s="236">
        <f>BH71</f>
        <v>540222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Year'!BI72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Year'!BJ72</f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Year'!BK72</f>
        <v>282213</v>
      </c>
      <c r="C556" s="236">
        <f>BK71</f>
        <v>369438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Year'!BL72</f>
        <v>0</v>
      </c>
      <c r="C557" s="236">
        <f>BL71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Year'!BM72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Year'!BN72</f>
        <v>1018622</v>
      </c>
      <c r="C559" s="236">
        <f>BN71</f>
        <v>1091625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Year'!BO72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Year'!BP72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Year'!BQ72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Year'!BR72</f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1249</v>
      </c>
      <c r="B564" s="236">
        <f>'Prior Year'!BS72</f>
        <v>0</v>
      </c>
      <c r="C564" s="236">
        <f>BS71</f>
        <v>27255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Year'!BT72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Year'!BU72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Year'!BV72</f>
        <v>94441</v>
      </c>
      <c r="C567" s="236">
        <f>BV71</f>
        <v>81232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Year'!BW72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Year'!BX72</f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Year'!BY72</f>
        <v>144541</v>
      </c>
      <c r="C570" s="236">
        <f>BY71</f>
        <v>139923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Year'!BZ72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Year'!CA72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Year'!CB72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Year'!CC72</f>
        <v>0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Year'!CD72</f>
        <v>1132350</v>
      </c>
      <c r="C575" s="236">
        <f>CD71</f>
        <v>474428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19452</v>
      </c>
      <c r="E612" s="180">
        <f>SUM(C624:D647)+SUM(C668:D713)</f>
        <v>8032102.2499999991</v>
      </c>
      <c r="F612" s="180">
        <f>CE64-(AX64+BD64+BE64+BG64+BJ64+BN64+BP64+BQ64+CB64+CC64+CD64)</f>
        <v>449237</v>
      </c>
      <c r="G612" s="180">
        <f>CE77-(AX77+AY77+BD77+BE77+BG77+BJ77+BN77+BP77+BQ77+CB77+CC77+CD77)</f>
        <v>5787</v>
      </c>
      <c r="H612" s="197">
        <f>CE60-(AX60+AY60+AZ60+BD60+BE60+BG60+BJ60+BN60+BO60+BP60+BQ60+BR60+CB60+CC60+CD60)</f>
        <v>51.059999999999995</v>
      </c>
      <c r="I612" s="180">
        <f>CE78-(AX78+AY78+AZ78+BD78+BE78+BF78+BG78+BJ78+BN78+BO78+BP78+BQ78+BR78+CB78+CC78+CD78)</f>
        <v>2013</v>
      </c>
      <c r="J612" s="180">
        <f>CE79-(AX79+AY79+AZ79+BA79+BD79+BE79+BF79+BG79+BJ79+BN79+BO79+BP79+BQ79+BR79+CB79+CC79+CD79)</f>
        <v>21308</v>
      </c>
      <c r="K612" s="180">
        <f>CE75-(AW75+AX75+AY75+AZ75+BA75+BB75+BC75+BD75+BE75+BF75+BG75+BH75+BI75+BJ75+BK75+BL75+BM75+BN75+BO75+BP75+BQ75+BR75+BS75+BT75+BU75+BV75+BW75+BX75+CB75+CC75+CD75)</f>
        <v>10594894</v>
      </c>
      <c r="L612" s="197">
        <f>CE80-(AW80+AX80+AY80+AZ80+BA80+BB80+BC80+BD80+BE80+BF80+BG80+BH80+BI80+BJ80+BK80+BL80+BM80+BN80+BO80+BP80+BQ80+BR80+BS80+BT80+BU80+BV80+BW80+BX80+BY80+BZ80+CA80+CB80+CC80+CD80)</f>
        <v>16.670000000000002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680919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7">
        <f>CD69-CD70</f>
        <v>474428</v>
      </c>
      <c r="D615" s="262">
        <f>SUM(C614:C615)</f>
        <v>1155347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1091625</v>
      </c>
      <c r="D619" s="180">
        <f>(D615/D612)*BN76</f>
        <v>288836.75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1380461.75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275386</v>
      </c>
      <c r="D625" s="180">
        <f>(D615/D612)*AY76</f>
        <v>109286.37055315649</v>
      </c>
      <c r="E625" s="180">
        <f>(E623/E612)*SUM(C625:D625)</f>
        <v>66112.890162778858</v>
      </c>
      <c r="F625" s="180">
        <f>(F624/F612)*AY64</f>
        <v>0</v>
      </c>
      <c r="G625" s="180">
        <f>SUM(C625:F625)</f>
        <v>450785.26071593532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148121</v>
      </c>
      <c r="D629" s="180">
        <f>(D615/D612)*BF76</f>
        <v>6830.3981595722807</v>
      </c>
      <c r="E629" s="180">
        <f>(E623/E612)*SUM(C629:D629)</f>
        <v>26631.194625082113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181582.59278465438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57811</v>
      </c>
      <c r="D630" s="180">
        <f>(D615/D612)*BA76</f>
        <v>42407.863355953115</v>
      </c>
      <c r="E630" s="180">
        <f>(E623/E612)*SUM(C630:D630)</f>
        <v>17224.420604377879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10283.365910308295</v>
      </c>
      <c r="J630" s="180">
        <f>SUM(C630:I630)</f>
        <v>127726.64987063929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48114</v>
      </c>
      <c r="D632" s="180">
        <f>(D615/D612)*BB76</f>
        <v>0</v>
      </c>
      <c r="E632" s="180">
        <f>(E623/E612)*SUM(C632:D632)</f>
        <v>8269.2593510621718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369438</v>
      </c>
      <c r="D635" s="180">
        <f>(D615/D612)*BK76</f>
        <v>0</v>
      </c>
      <c r="E635" s="180">
        <f>(E623/E612)*SUM(C635:D635)</f>
        <v>63494.588604932178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540222</v>
      </c>
      <c r="D636" s="180">
        <f>(D615/D612)*BH76</f>
        <v>0</v>
      </c>
      <c r="E636" s="180">
        <f>(E623/E612)*SUM(C636:D636)</f>
        <v>92846.901632570749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27255</v>
      </c>
      <c r="D639" s="180">
        <f>(D615/D612)*BS76</f>
        <v>0</v>
      </c>
      <c r="E639" s="180">
        <f>(E623/E612)*SUM(C639:D639)</f>
        <v>4684.2636989898883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81232</v>
      </c>
      <c r="D642" s="180">
        <f>(D615/D612)*BV76</f>
        <v>44605.469720337242</v>
      </c>
      <c r="E642" s="180">
        <f>(E623/E612)*SUM(C642:D642)</f>
        <v>21627.440520407818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10824.595695061364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1312613.5192233615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139923</v>
      </c>
      <c r="D645" s="180">
        <f>(D615/D612)*BY76</f>
        <v>5404.923761052848</v>
      </c>
      <c r="E645" s="180">
        <f>(E623/E612)*SUM(C645:D645)</f>
        <v>24977.226847311314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1262.869497757159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171568.02010612132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3934474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91750</v>
      </c>
      <c r="D670" s="180">
        <f>(D615/D612)*E76</f>
        <v>6949.1876927822332</v>
      </c>
      <c r="E670" s="180">
        <f>(E623/E612)*SUM(C670:D670)</f>
        <v>16963.2369117259</v>
      </c>
      <c r="F670" s="180">
        <f>(F624/F612)*E64</f>
        <v>0</v>
      </c>
      <c r="G670" s="180">
        <f>(G625/G612)*E77</f>
        <v>24770.98892477405</v>
      </c>
      <c r="H670" s="180">
        <f>(H628/H612)*E60</f>
        <v>0</v>
      </c>
      <c r="I670" s="180">
        <f>(I629/I612)*E78</f>
        <v>1713.8943183847159</v>
      </c>
      <c r="J670" s="180">
        <f>(J630/J612)*E79</f>
        <v>4345.8710886152376</v>
      </c>
      <c r="K670" s="180">
        <f>(K644/K612)*E75</f>
        <v>15978.48839273667</v>
      </c>
      <c r="L670" s="180">
        <f>(L647/L612)*E80</f>
        <v>7307.3361892829098</v>
      </c>
      <c r="M670" s="180">
        <f t="shared" si="20"/>
        <v>78029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1523597</v>
      </c>
      <c r="D677" s="180">
        <f>(D615/D612)*L76</f>
        <v>114988.26814723422</v>
      </c>
      <c r="E677" s="180">
        <f>(E623/E612)*SUM(C677:D677)</f>
        <v>281620.45456913236</v>
      </c>
      <c r="F677" s="180">
        <f>(F624/F612)*L64</f>
        <v>0</v>
      </c>
      <c r="G677" s="180">
        <f>(G625/G612)*L77</f>
        <v>411213.99538956676</v>
      </c>
      <c r="H677" s="180">
        <f>(H628/H612)*L60</f>
        <v>0</v>
      </c>
      <c r="I677" s="180">
        <f>(I629/I612)*L78</f>
        <v>27783.128950657501</v>
      </c>
      <c r="J677" s="180">
        <f>(J630/J612)*L79</f>
        <v>72141.460071012945</v>
      </c>
      <c r="K677" s="180">
        <f>(K644/K612)*L75</f>
        <v>143061.68587882302</v>
      </c>
      <c r="L677" s="180">
        <f>(L647/L612)*L80</f>
        <v>120622.50723717705</v>
      </c>
      <c r="M677" s="180">
        <f t="shared" si="20"/>
        <v>1171432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101697</v>
      </c>
      <c r="D684" s="180">
        <f>(D615/D612)*S76</f>
        <v>0</v>
      </c>
      <c r="E684" s="180">
        <f>(E623/E612)*SUM(C684:D684)</f>
        <v>17478.465066819837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17478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576955</v>
      </c>
      <c r="D686" s="180">
        <f>(D615/D612)*U76</f>
        <v>32251.35826650216</v>
      </c>
      <c r="E686" s="180">
        <f>(E623/E612)*SUM(C686:D686)</f>
        <v>104703.10875881874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7757.6269147939774</v>
      </c>
      <c r="J686" s="180">
        <f>(J630/J612)*U79</f>
        <v>0</v>
      </c>
      <c r="K686" s="180">
        <f>(K644/K612)*U75</f>
        <v>196776.05338528415</v>
      </c>
      <c r="L686" s="180">
        <f>(L647/L612)*U80</f>
        <v>0</v>
      </c>
      <c r="M686" s="180">
        <f t="shared" si="20"/>
        <v>341488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15996.328717214496</v>
      </c>
      <c r="L687" s="180">
        <f>(L647/L612)*V80</f>
        <v>0</v>
      </c>
      <c r="M687" s="180">
        <f t="shared" si="20"/>
        <v>15996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47160</v>
      </c>
      <c r="D688" s="180">
        <f>(D615/D612)*W76</f>
        <v>1366.0796319144561</v>
      </c>
      <c r="E688" s="180">
        <f>(E623/E612)*SUM(C688:D688)</f>
        <v>8340.0826737871776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360.81985650204547</v>
      </c>
      <c r="J688" s="180">
        <f>(J630/J612)*W79</f>
        <v>155.85192869516715</v>
      </c>
      <c r="K688" s="180">
        <f>(K644/K612)*W75</f>
        <v>15883.959451232637</v>
      </c>
      <c r="L688" s="180">
        <f>(L647/L612)*W80</f>
        <v>0</v>
      </c>
      <c r="M688" s="180">
        <f t="shared" si="20"/>
        <v>26107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159763</v>
      </c>
      <c r="D689" s="180">
        <f>(D615/D612)*X76</f>
        <v>17462.061381863048</v>
      </c>
      <c r="E689" s="180">
        <f>(E623/E612)*SUM(C689:D689)</f>
        <v>30459.325686381064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4239.633313899034</v>
      </c>
      <c r="J689" s="180">
        <f>(J630/J612)*X79</f>
        <v>1966.1320235390317</v>
      </c>
      <c r="K689" s="180">
        <f>(K644/K612)*X75</f>
        <v>236225.96645144411</v>
      </c>
      <c r="L689" s="180">
        <f>(L647/L612)*X80</f>
        <v>0</v>
      </c>
      <c r="M689" s="180">
        <f t="shared" si="20"/>
        <v>290353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285114</v>
      </c>
      <c r="D690" s="180">
        <f>(D615/D612)*Y76</f>
        <v>54702.580043183225</v>
      </c>
      <c r="E690" s="180">
        <f>(E623/E612)*SUM(C690:D690)</f>
        <v>58403.612922809574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13260.129726450172</v>
      </c>
      <c r="J690" s="180">
        <f>(J630/J612)*Y79</f>
        <v>6156.1511834591029</v>
      </c>
      <c r="K690" s="180">
        <f>(K644/K612)*Y75</f>
        <v>104847.7108473213</v>
      </c>
      <c r="L690" s="180">
        <f>(L647/L612)*Y80</f>
        <v>0</v>
      </c>
      <c r="M690" s="180">
        <f t="shared" si="20"/>
        <v>237370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254477</v>
      </c>
      <c r="D693" s="180">
        <f>(D615/D612)*AB76</f>
        <v>4751.5813283981079</v>
      </c>
      <c r="E693" s="180">
        <f>(E623/E612)*SUM(C693:D693)</f>
        <v>44553.110741414908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1172.6645336316478</v>
      </c>
      <c r="J693" s="180">
        <f>(J630/J612)*AB79</f>
        <v>0</v>
      </c>
      <c r="K693" s="180">
        <f>(K644/K612)*AB75</f>
        <v>71880.154014864485</v>
      </c>
      <c r="L693" s="180">
        <f>(L647/L612)*AB80</f>
        <v>0</v>
      </c>
      <c r="M693" s="180">
        <f t="shared" si="20"/>
        <v>122358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11414</v>
      </c>
      <c r="D694" s="180">
        <f>(D615/D612)*AC76</f>
        <v>0</v>
      </c>
      <c r="E694" s="180">
        <f>(E623/E612)*SUM(C694:D694)</f>
        <v>1961.7019211253196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674.46337817556082</v>
      </c>
      <c r="L694" s="180">
        <f>(L647/L612)*AC80</f>
        <v>0</v>
      </c>
      <c r="M694" s="180">
        <f t="shared" si="20"/>
        <v>2636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536443</v>
      </c>
      <c r="D696" s="180">
        <f>(D615/D612)*AE76</f>
        <v>102277.78809376928</v>
      </c>
      <c r="E696" s="180">
        <f>(E623/E612)*SUM(C696:D696)</f>
        <v>109775.69625602114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24716.160170390114</v>
      </c>
      <c r="J696" s="180">
        <f>(J630/J612)*AE79</f>
        <v>10508.016577024155</v>
      </c>
      <c r="K696" s="180">
        <f>(K644/K612)*AE75</f>
        <v>70093.3959619534</v>
      </c>
      <c r="L696" s="180">
        <f>(L647/L612)*AE80</f>
        <v>0</v>
      </c>
      <c r="M696" s="180">
        <f t="shared" si="20"/>
        <v>317371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598356</v>
      </c>
      <c r="D698" s="180">
        <f>(D615/D612)*AG76</f>
        <v>49475.840581945304</v>
      </c>
      <c r="E698" s="180">
        <f>(E623/E612)*SUM(C698:D698)</f>
        <v>111341.59507935464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11997.260228693012</v>
      </c>
      <c r="J698" s="180">
        <f>(J630/J612)*AG79</f>
        <v>27963.432590882876</v>
      </c>
      <c r="K698" s="180">
        <f>(K644/K612)*AG75</f>
        <v>266353.19495766051</v>
      </c>
      <c r="L698" s="180">
        <f>(L647/L612)*AG80</f>
        <v>12350.427362168299</v>
      </c>
      <c r="M698" s="180">
        <f t="shared" si="20"/>
        <v>479482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157766</v>
      </c>
      <c r="D699" s="180">
        <f>(D615/D612)*AH76</f>
        <v>0</v>
      </c>
      <c r="E699" s="180">
        <f>(E623/E612)*SUM(C699:D699)</f>
        <v>27114.934754534534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1678.4053859479538</v>
      </c>
      <c r="K699" s="180">
        <f>(K644/K612)*AH75</f>
        <v>49886.378994545528</v>
      </c>
      <c r="L699" s="180">
        <f>(L647/L612)*AH80</f>
        <v>411.68091207227661</v>
      </c>
      <c r="M699" s="180">
        <f t="shared" si="20"/>
        <v>79091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1078602</v>
      </c>
      <c r="D701" s="180">
        <f>(D615/D612)*AJ76</f>
        <v>269652.24038659263</v>
      </c>
      <c r="E701" s="180">
        <f>(E623/E612)*SUM(C701:D701)</f>
        <v>231721.82701346921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65218.189062744721</v>
      </c>
      <c r="J701" s="180">
        <f>(J630/J612)*AJ79</f>
        <v>209.80067324349423</v>
      </c>
      <c r="K701" s="180">
        <f>(K644/K612)*AJ75</f>
        <v>109062.98306977635</v>
      </c>
      <c r="L701" s="180">
        <f>(L647/L612)*AJ80</f>
        <v>26553.418828661845</v>
      </c>
      <c r="M701" s="180">
        <f t="shared" si="20"/>
        <v>702418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54996</v>
      </c>
      <c r="D706" s="180">
        <f>(D615/D612)*AO76</f>
        <v>4098.2388957433686</v>
      </c>
      <c r="E706" s="180">
        <f>(E623/E612)*SUM(C706:D706)</f>
        <v>10156.4115970929</v>
      </c>
      <c r="F706" s="180">
        <f>(F624/F612)*AO64</f>
        <v>0</v>
      </c>
      <c r="G706" s="180">
        <f>(G625/G612)*AO77</f>
        <v>14800.27640159456</v>
      </c>
      <c r="H706" s="180">
        <f>(H628/H612)*AO60</f>
        <v>0</v>
      </c>
      <c r="I706" s="180">
        <f>(I629/I612)*AO78</f>
        <v>992.25460538062498</v>
      </c>
      <c r="J706" s="180">
        <f>(J630/J612)*AO79</f>
        <v>2601.5283482193286</v>
      </c>
      <c r="K706" s="180">
        <f>(K644/K612)*AO75</f>
        <v>15892.755722329342</v>
      </c>
      <c r="L706" s="180">
        <f>(L647/L612)*AO80</f>
        <v>4322.649576758904</v>
      </c>
      <c r="M706" s="180">
        <f t="shared" si="20"/>
        <v>52864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9412564</v>
      </c>
      <c r="D715" s="180">
        <f>SUM(D616:D647)+SUM(D668:D713)</f>
        <v>1155347</v>
      </c>
      <c r="E715" s="180">
        <f>SUM(E624:E647)+SUM(E668:E713)</f>
        <v>1380461.75</v>
      </c>
      <c r="F715" s="180">
        <f>SUM(F625:F648)+SUM(F668:F713)</f>
        <v>0</v>
      </c>
      <c r="G715" s="180">
        <f>SUM(G626:G647)+SUM(G668:G713)</f>
        <v>450785.26071593538</v>
      </c>
      <c r="H715" s="180">
        <f>SUM(H629:H647)+SUM(H668:H713)</f>
        <v>0</v>
      </c>
      <c r="I715" s="180">
        <f>SUM(I630:I647)+SUM(I668:I713)</f>
        <v>181582.59278465438</v>
      </c>
      <c r="J715" s="180">
        <f>SUM(J631:J647)+SUM(J668:J713)</f>
        <v>127726.6498706393</v>
      </c>
      <c r="K715" s="180">
        <f>SUM(K668:K713)</f>
        <v>1312613.5192233613</v>
      </c>
      <c r="L715" s="180">
        <f>SUM(L668:L713)</f>
        <v>171568.02010612129</v>
      </c>
      <c r="M715" s="180">
        <f>SUM(M668:M713)</f>
        <v>3934473</v>
      </c>
      <c r="N715" s="198" t="s">
        <v>742</v>
      </c>
    </row>
    <row r="716" spans="1:15" ht="12.6" customHeight="1" x14ac:dyDescent="0.25">
      <c r="C716" s="180">
        <f>CE71</f>
        <v>9412564</v>
      </c>
      <c r="D716" s="180">
        <f>D615</f>
        <v>1155347</v>
      </c>
      <c r="E716" s="180">
        <f>E623</f>
        <v>1380461.75</v>
      </c>
      <c r="F716" s="180">
        <f>F624</f>
        <v>0</v>
      </c>
      <c r="G716" s="180">
        <f>G625</f>
        <v>450785.26071593532</v>
      </c>
      <c r="H716" s="180">
        <f>H628</f>
        <v>0</v>
      </c>
      <c r="I716" s="180">
        <f>I629</f>
        <v>181582.59278465438</v>
      </c>
      <c r="J716" s="180">
        <f>J630</f>
        <v>127726.64987063929</v>
      </c>
      <c r="K716" s="180">
        <f>K644</f>
        <v>1312613.5192233615</v>
      </c>
      <c r="L716" s="180">
        <f>L647</f>
        <v>171568.02010612132</v>
      </c>
      <c r="M716" s="180">
        <f>C648</f>
        <v>3934474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D12" sqref="D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EAST ADAMS RURAL HEALTHCARE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H-111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903 S ADAMS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903 S ADAMS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 xml:space="preserve">RITZVILLE, WA 99169 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G35" sqref="G35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H-111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EAST ADAMS RURAL HEALTHCARE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ADAMS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GARY BOSTROM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GARY BOSTROM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ERIC WALKER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659-5402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659-1252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34</v>
      </c>
      <c r="G23" s="21">
        <f>data!D111</f>
        <v>105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28</v>
      </c>
      <c r="G24" s="21">
        <f>data!D112</f>
        <v>1744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8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13" zoomScale="75" workbookViewId="0">
      <selection activeCell="D12" sqref="D1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EAST ADAMS RURAL HEALTHCARE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30</v>
      </c>
      <c r="C7" s="48">
        <f>data!B139</f>
        <v>75</v>
      </c>
      <c r="D7" s="48">
        <f>data!B140</f>
        <v>0</v>
      </c>
      <c r="E7" s="48">
        <f>data!B141</f>
        <v>234544</v>
      </c>
      <c r="F7" s="48">
        <f>data!B142</f>
        <v>3974632</v>
      </c>
      <c r="G7" s="48">
        <f>data!B141+data!B142</f>
        <v>4209176</v>
      </c>
    </row>
    <row r="8" spans="1:13" ht="20.100000000000001" customHeight="1" x14ac:dyDescent="0.25">
      <c r="A8" s="23" t="s">
        <v>297</v>
      </c>
      <c r="B8" s="48">
        <f>data!C138</f>
        <v>1</v>
      </c>
      <c r="C8" s="48">
        <f>data!C139</f>
        <v>3</v>
      </c>
      <c r="D8" s="48">
        <f>data!C140</f>
        <v>0</v>
      </c>
      <c r="E8" s="48">
        <f>data!C141</f>
        <v>15940</v>
      </c>
      <c r="F8" s="48">
        <f>data!C142</f>
        <v>400751</v>
      </c>
      <c r="G8" s="48">
        <f>data!C141+data!C142</f>
        <v>416691</v>
      </c>
    </row>
    <row r="9" spans="1:13" ht="20.100000000000001" customHeight="1" x14ac:dyDescent="0.25">
      <c r="A9" s="23" t="s">
        <v>1058</v>
      </c>
      <c r="B9" s="48">
        <f>data!D138</f>
        <v>3</v>
      </c>
      <c r="C9" s="48">
        <f>data!D139</f>
        <v>27</v>
      </c>
      <c r="D9" s="48">
        <f>data!D140</f>
        <v>0</v>
      </c>
      <c r="E9" s="48">
        <f>data!D141</f>
        <v>120660</v>
      </c>
      <c r="F9" s="48">
        <f>data!D142</f>
        <v>4693630</v>
      </c>
      <c r="G9" s="48">
        <f>data!D141+data!D142</f>
        <v>4814290</v>
      </c>
    </row>
    <row r="10" spans="1:13" ht="20.100000000000001" customHeight="1" x14ac:dyDescent="0.25">
      <c r="A10" s="111" t="s">
        <v>203</v>
      </c>
      <c r="B10" s="48">
        <f>data!E138</f>
        <v>34</v>
      </c>
      <c r="C10" s="48">
        <f>data!E139</f>
        <v>105</v>
      </c>
      <c r="D10" s="48">
        <f>data!E140</f>
        <v>0</v>
      </c>
      <c r="E10" s="48">
        <f>data!E141</f>
        <v>371144</v>
      </c>
      <c r="F10" s="48">
        <f>data!E142</f>
        <v>9069013</v>
      </c>
      <c r="G10" s="48">
        <f>data!E141+data!E142</f>
        <v>9440157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19</v>
      </c>
      <c r="C16" s="48">
        <f>data!B145</f>
        <v>366</v>
      </c>
      <c r="D16" s="48">
        <f>data!B146</f>
        <v>0</v>
      </c>
      <c r="E16" s="48">
        <f>data!B147</f>
        <v>521858</v>
      </c>
      <c r="F16" s="48">
        <f>data!B148</f>
        <v>0</v>
      </c>
      <c r="G16" s="48">
        <f>data!B147+data!B148</f>
        <v>521858</v>
      </c>
    </row>
    <row r="17" spans="1:7" ht="20.100000000000001" customHeight="1" x14ac:dyDescent="0.25">
      <c r="A17" s="23" t="s">
        <v>297</v>
      </c>
      <c r="B17" s="48">
        <f>data!C144</f>
        <v>3</v>
      </c>
      <c r="C17" s="48">
        <f>data!C145</f>
        <v>961</v>
      </c>
      <c r="D17" s="48">
        <f>data!C146</f>
        <v>0</v>
      </c>
      <c r="E17" s="48">
        <f>data!C147</f>
        <v>466780</v>
      </c>
      <c r="F17" s="48">
        <f>data!C148</f>
        <v>0</v>
      </c>
      <c r="G17" s="48">
        <f>data!C147+data!C148</f>
        <v>466780</v>
      </c>
    </row>
    <row r="18" spans="1:7" ht="20.100000000000001" customHeight="1" x14ac:dyDescent="0.25">
      <c r="A18" s="23" t="s">
        <v>1058</v>
      </c>
      <c r="B18" s="48">
        <f>data!D144</f>
        <v>6</v>
      </c>
      <c r="C18" s="48">
        <f>data!D145</f>
        <v>417</v>
      </c>
      <c r="D18" s="48">
        <f>data!D146</f>
        <v>0</v>
      </c>
      <c r="E18" s="48">
        <f>data!D147</f>
        <v>166099</v>
      </c>
      <c r="F18" s="48">
        <f>data!D148</f>
        <v>0</v>
      </c>
      <c r="G18" s="48">
        <f>data!D147+data!D148</f>
        <v>166099</v>
      </c>
    </row>
    <row r="19" spans="1:7" ht="20.100000000000001" customHeight="1" x14ac:dyDescent="0.25">
      <c r="A19" s="111" t="s">
        <v>203</v>
      </c>
      <c r="B19" s="48">
        <f>data!E144</f>
        <v>28</v>
      </c>
      <c r="C19" s="48">
        <f>data!E145</f>
        <v>1744</v>
      </c>
      <c r="D19" s="48">
        <f>data!E146</f>
        <v>0</v>
      </c>
      <c r="E19" s="48">
        <f>data!E147</f>
        <v>1154737</v>
      </c>
      <c r="F19" s="48">
        <f>data!E148</f>
        <v>0</v>
      </c>
      <c r="G19" s="48">
        <f>data!E147+data!E148</f>
        <v>1154737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304831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165178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D12" sqref="D1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EAST ADAMS RURAL HEALTHCARE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291371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3146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25648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590035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6237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68418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984855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23577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23577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99484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99484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103649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103649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380710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380710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D12" sqref="D1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EAST ADAMS RURAL HEALTHCARE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206698</v>
      </c>
      <c r="D7" s="21">
        <f>data!C195</f>
        <v>0</v>
      </c>
      <c r="E7" s="21">
        <f>data!D195</f>
        <v>24899</v>
      </c>
      <c r="F7" s="21">
        <f>data!E195</f>
        <v>181799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231979</v>
      </c>
      <c r="D8" s="21">
        <f>data!C196</f>
        <v>12170</v>
      </c>
      <c r="E8" s="21">
        <f>data!D196</f>
        <v>0</v>
      </c>
      <c r="F8" s="21">
        <f>data!E196</f>
        <v>244149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11025819</v>
      </c>
      <c r="D9" s="21">
        <f>data!C197</f>
        <v>155606</v>
      </c>
      <c r="E9" s="21">
        <f>data!D197</f>
        <v>0</v>
      </c>
      <c r="F9" s="21">
        <f>data!E197</f>
        <v>11181425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2249078</v>
      </c>
      <c r="D11" s="21">
        <f>data!C199</f>
        <v>0</v>
      </c>
      <c r="E11" s="21">
        <f>data!D199</f>
        <v>479033</v>
      </c>
      <c r="F11" s="21">
        <f>data!E199</f>
        <v>1770045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4360972</v>
      </c>
      <c r="D12" s="21">
        <f>data!C200</f>
        <v>0</v>
      </c>
      <c r="E12" s="21">
        <f>data!D200</f>
        <v>355576</v>
      </c>
      <c r="F12" s="21">
        <f>data!E200</f>
        <v>4005396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23419</v>
      </c>
      <c r="D15" s="21">
        <f>data!C203</f>
        <v>0</v>
      </c>
      <c r="E15" s="21">
        <f>data!D203</f>
        <v>23419</v>
      </c>
      <c r="F15" s="21">
        <f>data!E203</f>
        <v>0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18097965</v>
      </c>
      <c r="D16" s="21">
        <f>data!C204</f>
        <v>167776</v>
      </c>
      <c r="E16" s="21">
        <f>data!D204</f>
        <v>882927</v>
      </c>
      <c r="F16" s="21">
        <f>data!E204</f>
        <v>17382814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43087</v>
      </c>
      <c r="D24" s="21">
        <f>data!C209</f>
        <v>20985</v>
      </c>
      <c r="E24" s="21">
        <f>data!D209</f>
        <v>0</v>
      </c>
      <c r="F24" s="21">
        <f>data!E209</f>
        <v>64072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1355307</v>
      </c>
      <c r="D25" s="21">
        <f>data!C210</f>
        <v>543784</v>
      </c>
      <c r="E25" s="21">
        <f>data!D210</f>
        <v>143</v>
      </c>
      <c r="F25" s="21">
        <f>data!E210</f>
        <v>1898948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494990</v>
      </c>
      <c r="D27" s="21">
        <f>data!C212</f>
        <v>105698</v>
      </c>
      <c r="E27" s="21">
        <f>data!D212</f>
        <v>293073</v>
      </c>
      <c r="F27" s="21">
        <f>data!E212</f>
        <v>307615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3386821</v>
      </c>
      <c r="D28" s="21">
        <f>data!C213</f>
        <v>409958</v>
      </c>
      <c r="E28" s="21">
        <f>data!D213</f>
        <v>418740</v>
      </c>
      <c r="F28" s="21">
        <f>data!E213</f>
        <v>3378039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5280205</v>
      </c>
      <c r="D32" s="21">
        <f>data!C217</f>
        <v>1080425</v>
      </c>
      <c r="E32" s="21">
        <f>data!D217</f>
        <v>711956</v>
      </c>
      <c r="F32" s="21">
        <f>data!E217</f>
        <v>5648674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A7" zoomScale="75" workbookViewId="0">
      <selection activeCell="D12" sqref="D12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EAST ADAMS RURAL HEALTHCARE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542353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247329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574169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882730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1704228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21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60355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60355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9">
        <v>20</v>
      </c>
      <c r="B24" s="55">
        <v>5970</v>
      </c>
      <c r="C24" s="14" t="s">
        <v>357</v>
      </c>
      <c r="D24" s="14">
        <f>data!C238</f>
        <v>107519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2414455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0" zoomScale="75" workbookViewId="0">
      <selection activeCell="D12" sqref="D1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EAST ADAMS RURAL HEALTHCARE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1636149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6224927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3362998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10335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182424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4690837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1345416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1345416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181799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244149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11181425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1770045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4005396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17382814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5648674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11734140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14772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14772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17785165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EAST ADAMS RURAL HEALTHCARE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248313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123114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160579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154997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342293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225000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1254296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8599558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8599558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225000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8374558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8156311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8156311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17785165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EAST ADAMS RURAL HEALTHCARE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1525881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9069013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10594894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8" t="s">
        <v>450</v>
      </c>
      <c r="C115" s="48">
        <f>data!C363</f>
        <v>542353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1704228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60355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107519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2414455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8180439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109415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1093213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1202628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9383067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4081922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984858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365168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479090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183633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1419468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1080425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23577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99484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103649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380710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319995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9521979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-138912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-138912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-138912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79" zoomScale="65" workbookViewId="0">
      <selection activeCell="G82" sqref="G82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EAST ADAMS RURAL HEALTHCARE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105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0.85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50757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12246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1391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22147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4941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268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91750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78029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128972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128972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117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318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725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0.71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EAST ADAMS RURAL HEALTHCARE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1744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14.09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843042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203403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23097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367844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81755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4456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1523597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1171432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1154737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1154737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1936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5279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308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12035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11.72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EAST ADAMS RURAL HEALTHCARE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11762</v>
      </c>
      <c r="H73" s="14">
        <f>data!V59</f>
        <v>386</v>
      </c>
      <c r="I73" s="14">
        <f>data!W59</f>
        <v>38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</v>
      </c>
      <c r="F74" s="26">
        <f>data!T60</f>
        <v>0</v>
      </c>
      <c r="G74" s="26">
        <f>data!U60</f>
        <v>3.4</v>
      </c>
      <c r="H74" s="26">
        <f>data!V60</f>
        <v>0</v>
      </c>
      <c r="I74" s="26">
        <f>data!W60</f>
        <v>0.05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42036</v>
      </c>
      <c r="F75" s="14">
        <f>data!T61</f>
        <v>0</v>
      </c>
      <c r="G75" s="14">
        <f>data!U61</f>
        <v>263886</v>
      </c>
      <c r="H75" s="14">
        <f>data!V61</f>
        <v>0</v>
      </c>
      <c r="I75" s="14">
        <f>data!W61</f>
        <v>4398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10142</v>
      </c>
      <c r="F76" s="14">
        <f>data!T62</f>
        <v>0</v>
      </c>
      <c r="G76" s="14">
        <f>data!U62</f>
        <v>63669</v>
      </c>
      <c r="H76" s="14">
        <f>data!V62</f>
        <v>0</v>
      </c>
      <c r="I76" s="14">
        <f>data!W62</f>
        <v>1061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49519</v>
      </c>
      <c r="F78" s="14">
        <f>data!T64</f>
        <v>0</v>
      </c>
      <c r="G78" s="14">
        <f>data!U64</f>
        <v>137524</v>
      </c>
      <c r="H78" s="14">
        <f>data!V64</f>
        <v>0</v>
      </c>
      <c r="I78" s="14">
        <f>data!W64</f>
        <v>108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83034</v>
      </c>
      <c r="H80" s="14">
        <f>data!V66</f>
        <v>0</v>
      </c>
      <c r="I80" s="14">
        <f>data!W66</f>
        <v>40622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22930</v>
      </c>
      <c r="H81" s="14">
        <f>data!V67</f>
        <v>0</v>
      </c>
      <c r="I81" s="14">
        <f>data!W67</f>
        <v>971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5912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101697</v>
      </c>
      <c r="F85" s="14">
        <f>data!T71</f>
        <v>0</v>
      </c>
      <c r="G85" s="14">
        <f>data!U71</f>
        <v>576955</v>
      </c>
      <c r="H85" s="14">
        <f>data!V71</f>
        <v>0</v>
      </c>
      <c r="I85" s="14">
        <f>data!W71</f>
        <v>47160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17478</v>
      </c>
      <c r="F87" s="48">
        <f>+data!M685</f>
        <v>0</v>
      </c>
      <c r="G87" s="48">
        <f>+data!M686</f>
        <v>341488</v>
      </c>
      <c r="H87" s="48">
        <f>+data!M687</f>
        <v>15996</v>
      </c>
      <c r="I87" s="48">
        <f>+data!M688</f>
        <v>26107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72316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1515982</v>
      </c>
      <c r="H89" s="14">
        <f>data!V74</f>
        <v>129116</v>
      </c>
      <c r="I89" s="14">
        <f>data!W74</f>
        <v>128209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1588298</v>
      </c>
      <c r="H90" s="14">
        <f>data!V75</f>
        <v>129116</v>
      </c>
      <c r="I90" s="14">
        <f>data!W75</f>
        <v>128209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543</v>
      </c>
      <c r="H92" s="14">
        <f>data!V76</f>
        <v>0</v>
      </c>
      <c r="I92" s="14">
        <f>data!W76</f>
        <v>23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86</v>
      </c>
      <c r="H94" s="14">
        <f>data!V78</f>
        <v>0</v>
      </c>
      <c r="I94" s="14">
        <f>data!W78</f>
        <v>4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26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EAST ADAMS RURAL HEALTHCARE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482</v>
      </c>
      <c r="D105" s="14">
        <f>data!Y59</f>
        <v>1509</v>
      </c>
      <c r="E105" s="14">
        <f>data!Z59</f>
        <v>0</v>
      </c>
      <c r="F105" s="14">
        <f>data!AA59</f>
        <v>0</v>
      </c>
      <c r="G105" s="212"/>
      <c r="H105" s="14">
        <f>data!AC59</f>
        <v>27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0.6</v>
      </c>
      <c r="D106" s="26">
        <f>data!Y60</f>
        <v>1.87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55779</v>
      </c>
      <c r="D107" s="14">
        <f>data!Y61</f>
        <v>174629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13458</v>
      </c>
      <c r="D108" s="14">
        <f>data!Y62</f>
        <v>42133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107081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1376</v>
      </c>
      <c r="D110" s="14">
        <f>data!Y64</f>
        <v>4308</v>
      </c>
      <c r="E110" s="14">
        <f>data!Z64</f>
        <v>0</v>
      </c>
      <c r="F110" s="14">
        <f>data!AA64</f>
        <v>0</v>
      </c>
      <c r="G110" s="14">
        <f>data!AB64</f>
        <v>120909</v>
      </c>
      <c r="H110" s="14">
        <f>data!AC64</f>
        <v>11414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68098</v>
      </c>
      <c r="D112" s="14">
        <f>data!Y66</f>
        <v>23798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12415</v>
      </c>
      <c r="D113" s="14">
        <f>data!Y67</f>
        <v>38893</v>
      </c>
      <c r="E113" s="14">
        <f>data!Z67</f>
        <v>0</v>
      </c>
      <c r="F113" s="14">
        <f>data!AA67</f>
        <v>0</v>
      </c>
      <c r="G113" s="14">
        <f>data!AB67</f>
        <v>3378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23109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8637</v>
      </c>
      <c r="D115" s="14">
        <f>data!Y69</f>
        <v>1353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159763</v>
      </c>
      <c r="D117" s="14">
        <f>data!Y71</f>
        <v>285114</v>
      </c>
      <c r="E117" s="14">
        <f>data!Z71</f>
        <v>0</v>
      </c>
      <c r="F117" s="14">
        <f>data!AA71</f>
        <v>0</v>
      </c>
      <c r="G117" s="14">
        <f>data!AB71</f>
        <v>254477</v>
      </c>
      <c r="H117" s="14">
        <f>data!AC71</f>
        <v>11414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290353</v>
      </c>
      <c r="D119" s="48">
        <f>+data!M690</f>
        <v>237370</v>
      </c>
      <c r="E119" s="48">
        <f>+data!M691</f>
        <v>0</v>
      </c>
      <c r="F119" s="48">
        <f>+data!M692</f>
        <v>0</v>
      </c>
      <c r="G119" s="48">
        <f>+data!M693</f>
        <v>122358</v>
      </c>
      <c r="H119" s="48">
        <f>+data!M694</f>
        <v>2636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48308</v>
      </c>
      <c r="D120" s="14">
        <f>data!Y73</f>
        <v>7680</v>
      </c>
      <c r="E120" s="14">
        <f>data!Z73</f>
        <v>0</v>
      </c>
      <c r="F120" s="14">
        <f>data!AA73</f>
        <v>0</v>
      </c>
      <c r="G120" s="14">
        <f>data!AB73</f>
        <v>51310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1858414</v>
      </c>
      <c r="D121" s="14">
        <f>data!Y74</f>
        <v>838609</v>
      </c>
      <c r="E121" s="14">
        <f>data!Z74</f>
        <v>0</v>
      </c>
      <c r="F121" s="14">
        <f>data!AA74</f>
        <v>0</v>
      </c>
      <c r="G121" s="14">
        <f>data!AB74</f>
        <v>528878</v>
      </c>
      <c r="H121" s="14">
        <f>data!AC74</f>
        <v>5444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1906722</v>
      </c>
      <c r="D122" s="14">
        <f>data!Y75</f>
        <v>846289</v>
      </c>
      <c r="E122" s="14">
        <f>data!Z75</f>
        <v>0</v>
      </c>
      <c r="F122" s="14">
        <f>data!AA75</f>
        <v>0</v>
      </c>
      <c r="G122" s="14">
        <f>data!AB75</f>
        <v>580188</v>
      </c>
      <c r="H122" s="14">
        <f>data!AC75</f>
        <v>5444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294</v>
      </c>
      <c r="D124" s="14">
        <f>data!Y76</f>
        <v>921</v>
      </c>
      <c r="E124" s="14">
        <f>data!Z76</f>
        <v>0</v>
      </c>
      <c r="F124" s="14">
        <f>data!AA76</f>
        <v>0</v>
      </c>
      <c r="G124" s="14">
        <f>data!AB76</f>
        <v>80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47</v>
      </c>
      <c r="D126" s="14">
        <f>data!Y78</f>
        <v>147</v>
      </c>
      <c r="E126" s="14">
        <f>data!Z78</f>
        <v>0</v>
      </c>
      <c r="F126" s="14">
        <f>data!AA78</f>
        <v>0</v>
      </c>
      <c r="G126" s="14">
        <f>data!AB78</f>
        <v>13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328</v>
      </c>
      <c r="D127" s="14">
        <f>data!Y79</f>
        <v>1027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EAST ADAMS RURAL HEALTHCARE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6597</v>
      </c>
      <c r="D137" s="14">
        <f>data!AF59</f>
        <v>0</v>
      </c>
      <c r="E137" s="14">
        <f>data!AG59</f>
        <v>1037</v>
      </c>
      <c r="F137" s="14">
        <f>data!AH59</f>
        <v>557</v>
      </c>
      <c r="G137" s="14">
        <f>data!AI59</f>
        <v>0</v>
      </c>
      <c r="H137" s="14">
        <f>data!AJ59</f>
        <v>5044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3.44</v>
      </c>
      <c r="D138" s="26">
        <f>data!AF60</f>
        <v>0</v>
      </c>
      <c r="E138" s="26">
        <f>data!AG60</f>
        <v>3.15</v>
      </c>
      <c r="F138" s="26">
        <f>data!AH60</f>
        <v>1.79</v>
      </c>
      <c r="G138" s="26">
        <f>data!AI60</f>
        <v>0</v>
      </c>
      <c r="H138" s="26">
        <f>data!AJ60</f>
        <v>8.23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271940</v>
      </c>
      <c r="D139" s="14">
        <f>data!AF61</f>
        <v>0</v>
      </c>
      <c r="E139" s="14">
        <f>data!AG61</f>
        <v>243202</v>
      </c>
      <c r="F139" s="14">
        <f>data!AH61</f>
        <v>97135</v>
      </c>
      <c r="G139" s="14">
        <f>data!AI61</f>
        <v>0</v>
      </c>
      <c r="H139" s="14">
        <f>data!AJ61</f>
        <v>701498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65612</v>
      </c>
      <c r="D140" s="14">
        <f>data!AF62</f>
        <v>0</v>
      </c>
      <c r="E140" s="14">
        <f>data!AG62</f>
        <v>58678</v>
      </c>
      <c r="F140" s="14">
        <f>data!AH62</f>
        <v>23436</v>
      </c>
      <c r="G140" s="14">
        <f>data!AI62</f>
        <v>0</v>
      </c>
      <c r="H140" s="14">
        <f>data!AJ62</f>
        <v>169253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227750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2118</v>
      </c>
      <c r="D142" s="14">
        <f>data!AF64</f>
        <v>0</v>
      </c>
      <c r="E142" s="14">
        <f>data!AG64</f>
        <v>31011</v>
      </c>
      <c r="F142" s="14">
        <f>data!AH64</f>
        <v>10726</v>
      </c>
      <c r="G142" s="14">
        <f>data!AI64</f>
        <v>0</v>
      </c>
      <c r="H142" s="14">
        <f>data!AJ64</f>
        <v>3763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3042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121779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72718</v>
      </c>
      <c r="D145" s="14">
        <f>data!AF67</f>
        <v>0</v>
      </c>
      <c r="E145" s="14">
        <f>data!AG67</f>
        <v>35177</v>
      </c>
      <c r="F145" s="14">
        <f>data!AH67</f>
        <v>0</v>
      </c>
      <c r="G145" s="14">
        <f>data!AI67</f>
        <v>0</v>
      </c>
      <c r="H145" s="14">
        <f>data!AJ67</f>
        <v>191719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2276</v>
      </c>
      <c r="D147" s="14">
        <f>data!AF69</f>
        <v>0</v>
      </c>
      <c r="E147" s="14">
        <f>data!AG69</f>
        <v>2538</v>
      </c>
      <c r="F147" s="14">
        <f>data!AH69</f>
        <v>26469</v>
      </c>
      <c r="G147" s="14">
        <f>data!AI69</f>
        <v>0</v>
      </c>
      <c r="H147" s="14">
        <f>data!AJ69</f>
        <v>9327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536443</v>
      </c>
      <c r="D149" s="14">
        <f>data!AF71</f>
        <v>0</v>
      </c>
      <c r="E149" s="14">
        <f>data!AG71</f>
        <v>598356</v>
      </c>
      <c r="F149" s="14">
        <f>data!AH71</f>
        <v>157766</v>
      </c>
      <c r="G149" s="14">
        <f>data!AI71</f>
        <v>0</v>
      </c>
      <c r="H149" s="14">
        <f>data!AJ71</f>
        <v>1078602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317371</v>
      </c>
      <c r="D151" s="48">
        <f>+data!M697</f>
        <v>0</v>
      </c>
      <c r="E151" s="48">
        <f>+data!M698</f>
        <v>479482</v>
      </c>
      <c r="F151" s="48">
        <f>+data!M699</f>
        <v>79091</v>
      </c>
      <c r="G151" s="48">
        <f>+data!M700</f>
        <v>0</v>
      </c>
      <c r="H151" s="48">
        <f>+data!M701</f>
        <v>702418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39481</v>
      </c>
      <c r="D152" s="14">
        <f>data!AF73</f>
        <v>0</v>
      </c>
      <c r="E152" s="14">
        <f>data!AG73</f>
        <v>19225</v>
      </c>
      <c r="F152" s="14">
        <f>data!AH73</f>
        <v>3852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526285</v>
      </c>
      <c r="D153" s="14">
        <f>data!AF74</f>
        <v>0</v>
      </c>
      <c r="E153" s="14">
        <f>data!AG74</f>
        <v>2130672</v>
      </c>
      <c r="F153" s="14">
        <f>data!AH74</f>
        <v>398811</v>
      </c>
      <c r="G153" s="14">
        <f>data!AI74</f>
        <v>0</v>
      </c>
      <c r="H153" s="14">
        <f>data!AJ74</f>
        <v>880313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565766</v>
      </c>
      <c r="D154" s="14">
        <f>data!AF75</f>
        <v>0</v>
      </c>
      <c r="E154" s="14">
        <f>data!AG75</f>
        <v>2149897</v>
      </c>
      <c r="F154" s="14">
        <f>data!AH75</f>
        <v>402663</v>
      </c>
      <c r="G154" s="14">
        <f>data!AI75</f>
        <v>0</v>
      </c>
      <c r="H154" s="14">
        <f>data!AJ75</f>
        <v>880313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1722</v>
      </c>
      <c r="D156" s="14">
        <f>data!AF76</f>
        <v>0</v>
      </c>
      <c r="E156" s="14">
        <f>data!AG76</f>
        <v>833</v>
      </c>
      <c r="F156" s="14">
        <f>data!AH76</f>
        <v>0</v>
      </c>
      <c r="G156" s="14">
        <f>data!AI76</f>
        <v>0</v>
      </c>
      <c r="H156" s="14">
        <f>data!AJ76</f>
        <v>4540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274</v>
      </c>
      <c r="D158" s="14">
        <f>data!AF78</f>
        <v>0</v>
      </c>
      <c r="E158" s="14">
        <f>data!AG78</f>
        <v>133</v>
      </c>
      <c r="F158" s="14">
        <f>data!AH78</f>
        <v>0</v>
      </c>
      <c r="G158" s="14">
        <f>data!AI78</f>
        <v>0</v>
      </c>
      <c r="H158" s="14">
        <f>data!AJ78</f>
        <v>723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1753</v>
      </c>
      <c r="D159" s="14">
        <f>data!AF79</f>
        <v>0</v>
      </c>
      <c r="E159" s="14">
        <f>data!AG79</f>
        <v>4665</v>
      </c>
      <c r="F159" s="14">
        <f>data!AH79</f>
        <v>280</v>
      </c>
      <c r="G159" s="14">
        <f>data!AI79</f>
        <v>0</v>
      </c>
      <c r="H159" s="14">
        <f>data!AJ79</f>
        <v>35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1.2</v>
      </c>
      <c r="F160" s="26">
        <f>data!AH80</f>
        <v>0.04</v>
      </c>
      <c r="G160" s="26">
        <f>data!AI80</f>
        <v>0</v>
      </c>
      <c r="H160" s="26">
        <f>data!AJ80</f>
        <v>2.58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EAST ADAMS RURAL HEALTHCARE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1512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0.51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30453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7347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834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13287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2914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161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54996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52864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128280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128280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69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190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11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434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0.42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EAST ADAMS RURAL HEALTHCARE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5787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3.54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124533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30046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37559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5105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77701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442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275386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1840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EAST ADAMS RURAL HEALTHCARE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25585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1.22</v>
      </c>
      <c r="F234" s="26">
        <f>data!BC60</f>
        <v>0</v>
      </c>
      <c r="G234" s="26">
        <f>data!BD60</f>
        <v>0</v>
      </c>
      <c r="H234" s="26">
        <f>data!BE60</f>
        <v>3.23</v>
      </c>
      <c r="I234" s="26">
        <f>data!BF60</f>
        <v>3.26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38762</v>
      </c>
      <c r="F235" s="14">
        <f>data!BC61</f>
        <v>0</v>
      </c>
      <c r="G235" s="14">
        <f>data!BD61</f>
        <v>0</v>
      </c>
      <c r="H235" s="14">
        <f>data!BE61</f>
        <v>157295</v>
      </c>
      <c r="I235" s="14">
        <f>data!BF61</f>
        <v>112182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9352</v>
      </c>
      <c r="F236" s="14">
        <f>data!BC62</f>
        <v>0</v>
      </c>
      <c r="G236" s="14">
        <f>data!BD62</f>
        <v>0</v>
      </c>
      <c r="H236" s="14">
        <f>data!BE62</f>
        <v>37951</v>
      </c>
      <c r="I236" s="14">
        <f>data!BF62</f>
        <v>27067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14166</v>
      </c>
      <c r="I238" s="14">
        <f>data!BF64</f>
        <v>3466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119061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26890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550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30151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258990</v>
      </c>
      <c r="I241" s="14">
        <f>data!BF67</f>
        <v>4856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770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93456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57811</v>
      </c>
      <c r="E245" s="14">
        <f>data!BB71</f>
        <v>48114</v>
      </c>
      <c r="F245" s="14">
        <f>data!BC71</f>
        <v>0</v>
      </c>
      <c r="G245" s="14">
        <f>data!BD71</f>
        <v>0</v>
      </c>
      <c r="H245" s="14">
        <f>data!BE71</f>
        <v>680919</v>
      </c>
      <c r="I245" s="14">
        <f>data!BF71</f>
        <v>148121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714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6133</v>
      </c>
      <c r="I252" s="85">
        <f>data!BF76</f>
        <v>115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114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EAST ADAMS RURAL HEALTHCARE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1.53</v>
      </c>
      <c r="E266" s="26">
        <f>data!BI60</f>
        <v>0</v>
      </c>
      <c r="F266" s="26">
        <f>data!BJ60</f>
        <v>0</v>
      </c>
      <c r="G266" s="26">
        <f>data!BK60</f>
        <v>4.17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137387</v>
      </c>
      <c r="E267" s="14">
        <f>data!BI61</f>
        <v>0</v>
      </c>
      <c r="F267" s="14">
        <f>data!BJ61</f>
        <v>0</v>
      </c>
      <c r="G267" s="14">
        <f>data!BK61</f>
        <v>159478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33148</v>
      </c>
      <c r="E268" s="14">
        <f>data!BI62</f>
        <v>0</v>
      </c>
      <c r="F268" s="14">
        <f>data!BJ62</f>
        <v>0</v>
      </c>
      <c r="G268" s="14">
        <f>data!BK62</f>
        <v>38478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4140</v>
      </c>
      <c r="E270" s="14">
        <f>data!BI64</f>
        <v>0</v>
      </c>
      <c r="F270" s="14">
        <f>data!BJ64</f>
        <v>0</v>
      </c>
      <c r="G270" s="14">
        <f>data!BK64</f>
        <v>5232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23340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341890</v>
      </c>
      <c r="E272" s="14">
        <f>data!BI66</f>
        <v>0</v>
      </c>
      <c r="F272" s="14">
        <f>data!BJ66</f>
        <v>0</v>
      </c>
      <c r="G272" s="14">
        <f>data!BK66</f>
        <v>162514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468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317</v>
      </c>
      <c r="E275" s="14">
        <f>data!BI69</f>
        <v>0</v>
      </c>
      <c r="F275" s="14">
        <f>data!BJ69</f>
        <v>0</v>
      </c>
      <c r="G275" s="14">
        <f>data!BK69</f>
        <v>3268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540222</v>
      </c>
      <c r="E277" s="14">
        <f>data!BI71</f>
        <v>0</v>
      </c>
      <c r="F277" s="14">
        <f>data!BJ71</f>
        <v>0</v>
      </c>
      <c r="G277" s="14">
        <f>data!BK71</f>
        <v>369438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EAST ADAMS RURAL HEALTHCARE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7.0000000000000007E-2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409847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16813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98885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4057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30337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15687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38190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141085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205359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152235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6385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1091625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27255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4863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EAST ADAMS RURAL HEALTHCARE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0.81</v>
      </c>
      <c r="E330" s="26">
        <f>data!BW60</f>
        <v>0</v>
      </c>
      <c r="F330" s="26">
        <f>data!BX60</f>
        <v>0</v>
      </c>
      <c r="G330" s="26">
        <f>data!BY60</f>
        <v>1.02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38569</v>
      </c>
      <c r="E331" s="86">
        <f>data!BW61</f>
        <v>0</v>
      </c>
      <c r="F331" s="86">
        <f>data!BX61</f>
        <v>0</v>
      </c>
      <c r="G331" s="86">
        <f>data!BY61</f>
        <v>108301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9306</v>
      </c>
      <c r="E332" s="86">
        <f>data!BW62</f>
        <v>0</v>
      </c>
      <c r="F332" s="86">
        <f>data!BX62</f>
        <v>0</v>
      </c>
      <c r="G332" s="86">
        <f>data!BY62</f>
        <v>26130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679</v>
      </c>
      <c r="E334" s="86">
        <f>data!BW64</f>
        <v>0</v>
      </c>
      <c r="F334" s="86">
        <f>data!BX64</f>
        <v>0</v>
      </c>
      <c r="G334" s="86">
        <f>data!BY64</f>
        <v>63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825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31714</v>
      </c>
      <c r="E337" s="86">
        <f>data!BW67</f>
        <v>0</v>
      </c>
      <c r="F337" s="86">
        <f>data!BX67</f>
        <v>0</v>
      </c>
      <c r="G337" s="86">
        <f>data!BY67</f>
        <v>3843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139</v>
      </c>
      <c r="E339" s="86">
        <f>data!BW69</f>
        <v>0</v>
      </c>
      <c r="F339" s="86">
        <f>data!BX69</f>
        <v>0</v>
      </c>
      <c r="G339" s="86">
        <f>data!BY69</f>
        <v>1586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81232</v>
      </c>
      <c r="E341" s="14">
        <f>data!BW71</f>
        <v>0</v>
      </c>
      <c r="F341" s="14">
        <f>data!BX71</f>
        <v>0</v>
      </c>
      <c r="G341" s="14">
        <f>data!BY71</f>
        <v>139923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751</v>
      </c>
      <c r="E348" s="85">
        <f>data!BW76</f>
        <v>0</v>
      </c>
      <c r="F348" s="85">
        <f>data!BX76</f>
        <v>0</v>
      </c>
      <c r="G348" s="85">
        <f>data!BY76</f>
        <v>91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120</v>
      </c>
      <c r="E350" s="85">
        <f>data!BW78</f>
        <v>0</v>
      </c>
      <c r="F350" s="85">
        <f>data!BX78</f>
        <v>0</v>
      </c>
      <c r="G350" s="85">
        <f>data!BY78</f>
        <v>14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EAST ADAMS RURAL HEALTHCARE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61.23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4081922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984858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365168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479090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183633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1419468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1080425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23577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583843</v>
      </c>
      <c r="F371" s="219"/>
      <c r="G371" s="219"/>
      <c r="H371" s="219"/>
      <c r="I371" s="86">
        <f>data!CE69</f>
        <v>903838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4">
        <f>data!CD70</f>
        <v>109415</v>
      </c>
      <c r="F372" s="220"/>
      <c r="G372" s="220"/>
      <c r="H372" s="220"/>
      <c r="I372" s="14">
        <f>-data!CE70</f>
        <v>-109415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474428</v>
      </c>
      <c r="F373" s="219"/>
      <c r="G373" s="219"/>
      <c r="H373" s="219"/>
      <c r="I373" s="14">
        <f>data!CE71</f>
        <v>9412564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-1093213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1525881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9069013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10594894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25585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5787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2013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21308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16.670000000000002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1" transitionEvaluation="1" transitionEntry="1" codeName="Sheet10">
    <pageSetUpPr autoPageBreaks="0" fitToPage="1"/>
  </sheetPr>
  <dimension ref="A1:CF816"/>
  <sheetViews>
    <sheetView showGridLines="0" topLeftCell="A81" zoomScale="70" zoomScaleNormal="70" workbookViewId="0">
      <selection activeCell="T84" sqref="T8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26" t="s">
        <v>1232</v>
      </c>
      <c r="B1" s="227"/>
      <c r="C1" s="227"/>
      <c r="D1" s="227"/>
      <c r="E1" s="227"/>
      <c r="F1" s="227"/>
    </row>
    <row r="2" spans="1:6" ht="12.75" customHeight="1" x14ac:dyDescent="0.25">
      <c r="A2" s="227" t="s">
        <v>1233</v>
      </c>
      <c r="B2" s="227"/>
      <c r="C2" s="228"/>
      <c r="D2" s="227"/>
      <c r="E2" s="227"/>
      <c r="F2" s="227"/>
    </row>
    <row r="3" spans="1:6" ht="12.75" customHeight="1" x14ac:dyDescent="0.25">
      <c r="A3" s="199"/>
      <c r="C3" s="229"/>
    </row>
    <row r="4" spans="1:6" ht="12.75" customHeight="1" x14ac:dyDescent="0.25">
      <c r="C4" s="229"/>
    </row>
    <row r="5" spans="1:6" ht="12.75" customHeight="1" x14ac:dyDescent="0.25">
      <c r="A5" s="199" t="s">
        <v>1261</v>
      </c>
      <c r="C5" s="229"/>
    </row>
    <row r="6" spans="1:6" ht="12.75" customHeight="1" x14ac:dyDescent="0.25">
      <c r="A6" s="199" t="s">
        <v>0</v>
      </c>
      <c r="C6" s="229"/>
    </row>
    <row r="7" spans="1:6" ht="12.75" customHeight="1" x14ac:dyDescent="0.25">
      <c r="A7" s="199" t="s">
        <v>1</v>
      </c>
      <c r="C7" s="229"/>
    </row>
    <row r="8" spans="1:6" ht="12.75" customHeight="1" x14ac:dyDescent="0.25">
      <c r="C8" s="229"/>
    </row>
    <row r="9" spans="1:6" ht="12.75" customHeight="1" x14ac:dyDescent="0.25">
      <c r="C9" s="229"/>
    </row>
    <row r="10" spans="1:6" ht="12.75" customHeight="1" x14ac:dyDescent="0.25">
      <c r="A10" s="198" t="s">
        <v>1228</v>
      </c>
      <c r="C10" s="229"/>
    </row>
    <row r="11" spans="1:6" ht="12.75" customHeight="1" x14ac:dyDescent="0.25">
      <c r="A11" s="198" t="s">
        <v>1231</v>
      </c>
      <c r="C11" s="229"/>
    </row>
    <row r="12" spans="1:6" ht="12.75" customHeight="1" x14ac:dyDescent="0.25">
      <c r="C12" s="229"/>
    </row>
    <row r="13" spans="1:6" ht="12.75" customHeight="1" x14ac:dyDescent="0.25">
      <c r="C13" s="229"/>
    </row>
    <row r="14" spans="1:6" ht="12.75" customHeight="1" x14ac:dyDescent="0.25">
      <c r="A14" s="199" t="s">
        <v>2</v>
      </c>
      <c r="C14" s="229"/>
    </row>
    <row r="15" spans="1:6" ht="12.75" customHeight="1" x14ac:dyDescent="0.25">
      <c r="A15" s="199"/>
      <c r="C15" s="229"/>
    </row>
    <row r="16" spans="1:6" ht="12.75" customHeight="1" x14ac:dyDescent="0.25">
      <c r="A16" s="180" t="s">
        <v>1255</v>
      </c>
      <c r="C16" s="229"/>
      <c r="E16" s="230" t="s">
        <v>1254</v>
      </c>
    </row>
    <row r="17" spans="1:6" ht="12.75" customHeight="1" x14ac:dyDescent="0.25">
      <c r="A17" s="180" t="s">
        <v>1230</v>
      </c>
      <c r="C17" s="230" t="s">
        <v>1254</v>
      </c>
    </row>
    <row r="18" spans="1:6" ht="12.75" customHeight="1" x14ac:dyDescent="0.25">
      <c r="A18" s="223"/>
      <c r="C18" s="229"/>
    </row>
    <row r="19" spans="1:6" ht="12.75" customHeight="1" x14ac:dyDescent="0.25">
      <c r="C19" s="229"/>
    </row>
    <row r="20" spans="1:6" ht="12.75" customHeight="1" x14ac:dyDescent="0.25">
      <c r="A20" s="231" t="s">
        <v>1234</v>
      </c>
      <c r="B20" s="231"/>
      <c r="C20" s="232"/>
      <c r="D20" s="231"/>
      <c r="E20" s="231"/>
      <c r="F20" s="231"/>
    </row>
    <row r="21" spans="1:6" ht="22.5" customHeight="1" x14ac:dyDescent="0.25">
      <c r="A21" s="199"/>
      <c r="C21" s="229"/>
    </row>
    <row r="22" spans="1:6" ht="12.6" customHeight="1" x14ac:dyDescent="0.25">
      <c r="A22" s="233" t="s">
        <v>1256</v>
      </c>
      <c r="B22" s="234"/>
      <c r="C22" s="235"/>
      <c r="D22" s="233"/>
      <c r="E22" s="233"/>
    </row>
    <row r="23" spans="1:6" ht="12.6" customHeight="1" x14ac:dyDescent="0.25">
      <c r="B23" s="199"/>
      <c r="C23" s="229"/>
    </row>
    <row r="24" spans="1:6" ht="12.6" customHeight="1" x14ac:dyDescent="0.25">
      <c r="A24" s="236" t="s">
        <v>3</v>
      </c>
      <c r="C24" s="229"/>
    </row>
    <row r="25" spans="1:6" ht="12.6" customHeight="1" x14ac:dyDescent="0.25">
      <c r="A25" s="198" t="s">
        <v>1235</v>
      </c>
      <c r="C25" s="229"/>
    </row>
    <row r="26" spans="1:6" ht="12.6" customHeight="1" x14ac:dyDescent="0.25">
      <c r="A26" s="199" t="s">
        <v>4</v>
      </c>
      <c r="C26" s="229"/>
    </row>
    <row r="27" spans="1:6" ht="12.6" customHeight="1" x14ac:dyDescent="0.25">
      <c r="A27" s="198" t="s">
        <v>1236</v>
      </c>
      <c r="C27" s="229"/>
    </row>
    <row r="28" spans="1:6" ht="12.6" customHeight="1" x14ac:dyDescent="0.25">
      <c r="A28" s="199" t="s">
        <v>5</v>
      </c>
      <c r="C28" s="229"/>
    </row>
    <row r="29" spans="1:6" ht="12.6" customHeight="1" x14ac:dyDescent="0.25">
      <c r="A29" s="198"/>
      <c r="C29" s="229"/>
    </row>
    <row r="30" spans="1:6" ht="12.6" customHeight="1" x14ac:dyDescent="0.25">
      <c r="A30" s="180" t="s">
        <v>6</v>
      </c>
      <c r="C30" s="229"/>
    </row>
    <row r="31" spans="1:6" ht="12.6" customHeight="1" x14ac:dyDescent="0.25">
      <c r="A31" s="199" t="s">
        <v>7</v>
      </c>
      <c r="C31" s="229"/>
    </row>
    <row r="32" spans="1:6" ht="12.6" customHeight="1" x14ac:dyDescent="0.25">
      <c r="A32" s="199" t="s">
        <v>8</v>
      </c>
      <c r="C32" s="229"/>
    </row>
    <row r="33" spans="1:83" ht="12.6" customHeight="1" x14ac:dyDescent="0.25">
      <c r="A33" s="198" t="s">
        <v>1237</v>
      </c>
      <c r="C33" s="229"/>
    </row>
    <row r="34" spans="1:83" ht="12.6" customHeight="1" x14ac:dyDescent="0.25">
      <c r="A34" s="199" t="s">
        <v>9</v>
      </c>
      <c r="C34" s="229"/>
    </row>
    <row r="35" spans="1:83" ht="12.6" customHeight="1" x14ac:dyDescent="0.25">
      <c r="A35" s="199"/>
      <c r="C35" s="229"/>
    </row>
    <row r="36" spans="1:83" ht="12.6" customHeight="1" x14ac:dyDescent="0.25">
      <c r="A36" s="198" t="s">
        <v>1238</v>
      </c>
      <c r="C36" s="229"/>
    </row>
    <row r="37" spans="1:83" ht="12.6" customHeight="1" x14ac:dyDescent="0.25">
      <c r="A37" s="199" t="s">
        <v>1229</v>
      </c>
      <c r="C37" s="229"/>
    </row>
    <row r="38" spans="1:83" ht="12" customHeight="1" x14ac:dyDescent="0.25">
      <c r="A38" s="198"/>
      <c r="C38" s="229"/>
    </row>
    <row r="39" spans="1:83" ht="12.6" customHeight="1" x14ac:dyDescent="0.25">
      <c r="A39" s="199"/>
      <c r="C39" s="229"/>
    </row>
    <row r="40" spans="1:83" ht="12" customHeight="1" x14ac:dyDescent="0.25">
      <c r="A40" s="199"/>
      <c r="C40" s="229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29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354">
        <v>870291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6644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214832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8901</v>
      </c>
      <c r="T48" s="195">
        <f>ROUND(((B48/CE61)*T61),0)</f>
        <v>0</v>
      </c>
      <c r="U48" s="195">
        <f>ROUND(((B48/CE61)*U61),0)</f>
        <v>56408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47295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45390</v>
      </c>
      <c r="AF48" s="195">
        <f>ROUND(((B48/CE61)*AF61),0)</f>
        <v>0</v>
      </c>
      <c r="AG48" s="195">
        <f>ROUND(((B48/CE61)*AG61),0)</f>
        <v>47463</v>
      </c>
      <c r="AH48" s="195">
        <f>ROUND(((B48/CE61)*AH61),0)</f>
        <v>19108</v>
      </c>
      <c r="AI48" s="195">
        <f>ROUND(((B48/CE61)*AI61),0)</f>
        <v>0</v>
      </c>
      <c r="AJ48" s="195">
        <f>ROUND(((B48/CE61)*AJ61),0)</f>
        <v>142370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26726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42328</v>
      </c>
      <c r="BF48" s="195">
        <f>ROUND(((B48/CE61)*BF61),0)</f>
        <v>20850</v>
      </c>
      <c r="BG48" s="195">
        <f>ROUND(((B48/CE61)*BG61),0)</f>
        <v>0</v>
      </c>
      <c r="BH48" s="195">
        <f>ROUND(((B48/CE61)*BH61),0)</f>
        <v>29568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23498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103194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10779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24937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870291</v>
      </c>
    </row>
    <row r="49" spans="1:84" ht="12.6" customHeight="1" x14ac:dyDescent="0.25">
      <c r="A49" s="175" t="s">
        <v>206</v>
      </c>
      <c r="B49" s="195">
        <f>B47+B48</f>
        <v>870291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355">
        <v>1061911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2761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89154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23801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29762</v>
      </c>
      <c r="Y52" s="195">
        <f>ROUND((B52/(CE77+CF77)*Y77),0)</f>
        <v>24502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3507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75478</v>
      </c>
      <c r="AF52" s="195">
        <f>ROUND((B52/(CE77+CF77)*AF77),0)</f>
        <v>0</v>
      </c>
      <c r="AG52" s="195">
        <f>ROUND((B52/(CE77+CF77)*AG77),0)</f>
        <v>36512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139122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80650</v>
      </c>
      <c r="AZ52" s="195">
        <f>ROUND((B52/(CE77+CF77)*AZ77),0)</f>
        <v>0</v>
      </c>
      <c r="BA52" s="195">
        <f>ROUND((B52/(CE77+CF77)*BA77),0)</f>
        <v>31296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268820</v>
      </c>
      <c r="BF52" s="195">
        <f>ROUND((B52/(CE77+CF77)*BF77),0)</f>
        <v>5041</v>
      </c>
      <c r="BG52" s="195">
        <f>ROUND((B52/(CE77+CF77)*BG77),0)</f>
        <v>0</v>
      </c>
      <c r="BH52" s="195">
        <f>ROUND((B52/(CE77+CF77)*BH77),0)</f>
        <v>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214907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32918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3682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1061913</v>
      </c>
    </row>
    <row r="53" spans="1:84" ht="12.6" customHeight="1" x14ac:dyDescent="0.25">
      <c r="A53" s="175" t="s">
        <v>206</v>
      </c>
      <c r="B53" s="195">
        <f>B51+B52</f>
        <v>1061911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356">
        <v>64</v>
      </c>
      <c r="F59" s="356"/>
      <c r="G59" s="356"/>
      <c r="H59" s="356"/>
      <c r="I59" s="356"/>
      <c r="J59" s="356"/>
      <c r="K59" s="356"/>
      <c r="L59" s="356">
        <v>2346</v>
      </c>
      <c r="M59" s="356"/>
      <c r="N59" s="356"/>
      <c r="O59" s="356"/>
      <c r="P59" s="357"/>
      <c r="Q59" s="357"/>
      <c r="R59" s="357"/>
      <c r="S59" s="244"/>
      <c r="T59" s="244"/>
      <c r="U59" s="365">
        <v>11861</v>
      </c>
      <c r="V59" s="363">
        <v>373</v>
      </c>
      <c r="W59" s="363">
        <v>58</v>
      </c>
      <c r="X59" s="363">
        <v>424</v>
      </c>
      <c r="Y59" s="363">
        <v>1399</v>
      </c>
      <c r="Z59" s="363"/>
      <c r="AA59" s="363"/>
      <c r="AB59" s="244"/>
      <c r="AC59" s="366">
        <v>83</v>
      </c>
      <c r="AD59" s="366"/>
      <c r="AE59" s="366">
        <v>6234</v>
      </c>
      <c r="AF59" s="366"/>
      <c r="AG59" s="366">
        <v>970</v>
      </c>
      <c r="AH59" s="366">
        <v>579</v>
      </c>
      <c r="AI59" s="366"/>
      <c r="AJ59" s="366">
        <v>4521</v>
      </c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244"/>
      <c r="AW59" s="244"/>
      <c r="AX59" s="244"/>
      <c r="AY59" s="368">
        <v>6521</v>
      </c>
      <c r="AZ59" s="185"/>
      <c r="BA59" s="244"/>
      <c r="BB59" s="244"/>
      <c r="BC59" s="244"/>
      <c r="BD59" s="244"/>
      <c r="BE59" s="370">
        <v>24227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358">
        <v>0.56999999999999995</v>
      </c>
      <c r="F60" s="360"/>
      <c r="G60" s="358"/>
      <c r="H60" s="358"/>
      <c r="I60" s="358"/>
      <c r="J60" s="360"/>
      <c r="K60" s="358"/>
      <c r="L60" s="358">
        <v>18.54</v>
      </c>
      <c r="M60" s="358"/>
      <c r="N60" s="358"/>
      <c r="O60" s="358"/>
      <c r="P60" s="359"/>
      <c r="Q60" s="359"/>
      <c r="R60" s="359"/>
      <c r="S60" s="362">
        <v>1</v>
      </c>
      <c r="T60" s="362"/>
      <c r="U60" s="364">
        <v>3.38</v>
      </c>
      <c r="V60" s="364"/>
      <c r="W60" s="364"/>
      <c r="X60" s="364"/>
      <c r="Y60" s="364">
        <v>2.54</v>
      </c>
      <c r="Z60" s="364"/>
      <c r="AA60" s="364"/>
      <c r="AB60" s="221"/>
      <c r="AC60" s="367"/>
      <c r="AD60" s="367"/>
      <c r="AE60" s="367">
        <v>3.08</v>
      </c>
      <c r="AF60" s="367"/>
      <c r="AG60" s="367">
        <v>2.48</v>
      </c>
      <c r="AH60" s="367">
        <v>1.68</v>
      </c>
      <c r="AI60" s="367"/>
      <c r="AJ60" s="367">
        <v>8.17</v>
      </c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221"/>
      <c r="AW60" s="221"/>
      <c r="AX60" s="221"/>
      <c r="AY60" s="369">
        <v>3.51</v>
      </c>
      <c r="AZ60" s="221"/>
      <c r="BA60" s="221"/>
      <c r="BB60" s="221"/>
      <c r="BC60" s="221"/>
      <c r="BD60" s="221"/>
      <c r="BE60" s="371">
        <v>4.33</v>
      </c>
      <c r="BF60" s="373">
        <v>3.38</v>
      </c>
      <c r="BG60" s="373"/>
      <c r="BH60" s="373">
        <v>2.04</v>
      </c>
      <c r="BI60" s="373"/>
      <c r="BJ60" s="373"/>
      <c r="BK60" s="373">
        <v>2.68</v>
      </c>
      <c r="BL60" s="373"/>
      <c r="BM60" s="373"/>
      <c r="BN60" s="373">
        <v>3.49</v>
      </c>
      <c r="BO60" s="373"/>
      <c r="BP60" s="373"/>
      <c r="BQ60" s="373"/>
      <c r="BR60" s="373"/>
      <c r="BS60" s="373"/>
      <c r="BT60" s="373"/>
      <c r="BU60" s="373"/>
      <c r="BV60" s="373">
        <v>0.86</v>
      </c>
      <c r="BW60" s="373"/>
      <c r="BX60" s="373"/>
      <c r="BY60" s="373">
        <v>1.36</v>
      </c>
      <c r="BZ60" s="373"/>
      <c r="CA60" s="373"/>
      <c r="CB60" s="373"/>
      <c r="CC60" s="373"/>
      <c r="CD60" s="245" t="s">
        <v>221</v>
      </c>
      <c r="CE60" s="247">
        <f t="shared" ref="CE60:CE71" si="0">SUM(C60:CD60)</f>
        <v>63.09</v>
      </c>
    </row>
    <row r="61" spans="1:84" ht="12.6" customHeight="1" x14ac:dyDescent="0.25">
      <c r="A61" s="171" t="s">
        <v>235</v>
      </c>
      <c r="B61" s="175"/>
      <c r="C61" s="184"/>
      <c r="D61" s="184"/>
      <c r="E61" s="356">
        <v>30377</v>
      </c>
      <c r="F61" s="357"/>
      <c r="G61" s="356"/>
      <c r="H61" s="356"/>
      <c r="I61" s="357"/>
      <c r="J61" s="357"/>
      <c r="K61" s="357"/>
      <c r="L61" s="357">
        <v>982200</v>
      </c>
      <c r="M61" s="356"/>
      <c r="N61" s="356"/>
      <c r="O61" s="356"/>
      <c r="P61" s="357"/>
      <c r="Q61" s="357"/>
      <c r="R61" s="357"/>
      <c r="S61" s="361">
        <v>40696</v>
      </c>
      <c r="T61" s="361"/>
      <c r="U61" s="363">
        <v>257893</v>
      </c>
      <c r="V61" s="363"/>
      <c r="W61" s="363"/>
      <c r="X61" s="363"/>
      <c r="Y61" s="363">
        <v>216229</v>
      </c>
      <c r="Z61" s="363"/>
      <c r="AA61" s="363"/>
      <c r="AB61" s="185"/>
      <c r="AC61" s="366"/>
      <c r="AD61" s="366"/>
      <c r="AE61" s="366">
        <v>207519</v>
      </c>
      <c r="AF61" s="366"/>
      <c r="AG61" s="366">
        <v>216997</v>
      </c>
      <c r="AH61" s="366">
        <v>87361</v>
      </c>
      <c r="AI61" s="366"/>
      <c r="AJ61" s="366">
        <v>650908</v>
      </c>
      <c r="AK61" s="366"/>
      <c r="AL61" s="366"/>
      <c r="AM61" s="366"/>
      <c r="AN61" s="366"/>
      <c r="AO61" s="366"/>
      <c r="AP61" s="366"/>
      <c r="AQ61" s="366"/>
      <c r="AR61" s="366"/>
      <c r="AS61" s="366"/>
      <c r="AT61" s="366"/>
      <c r="AU61" s="366"/>
      <c r="AV61" s="185"/>
      <c r="AW61" s="185"/>
      <c r="AX61" s="185"/>
      <c r="AY61" s="368">
        <v>122191</v>
      </c>
      <c r="AZ61" s="185"/>
      <c r="BA61" s="185"/>
      <c r="BB61" s="185"/>
      <c r="BC61" s="185"/>
      <c r="BD61" s="185"/>
      <c r="BE61" s="370">
        <v>193519</v>
      </c>
      <c r="BF61" s="372">
        <v>95327</v>
      </c>
      <c r="BG61" s="372"/>
      <c r="BH61" s="372">
        <v>135183</v>
      </c>
      <c r="BI61" s="372"/>
      <c r="BJ61" s="372"/>
      <c r="BK61" s="372">
        <v>107430</v>
      </c>
      <c r="BL61" s="372"/>
      <c r="BM61" s="372"/>
      <c r="BN61" s="372">
        <v>471798</v>
      </c>
      <c r="BO61" s="372"/>
      <c r="BP61" s="372"/>
      <c r="BQ61" s="372"/>
      <c r="BR61" s="372"/>
      <c r="BS61" s="372"/>
      <c r="BT61" s="372"/>
      <c r="BU61" s="372"/>
      <c r="BV61" s="372">
        <v>49279</v>
      </c>
      <c r="BW61" s="372"/>
      <c r="BX61" s="372"/>
      <c r="BY61" s="372">
        <v>114012</v>
      </c>
      <c r="BZ61" s="372"/>
      <c r="CA61" s="372"/>
      <c r="CB61" s="372"/>
      <c r="CC61" s="372"/>
      <c r="CD61" s="245" t="s">
        <v>221</v>
      </c>
      <c r="CE61" s="195">
        <f t="shared" si="0"/>
        <v>3978919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6644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214832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8901</v>
      </c>
      <c r="T62" s="195">
        <f t="shared" si="1"/>
        <v>0</v>
      </c>
      <c r="U62" s="195">
        <f t="shared" si="1"/>
        <v>56408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47295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45390</v>
      </c>
      <c r="AF62" s="195">
        <f t="shared" si="1"/>
        <v>0</v>
      </c>
      <c r="AG62" s="195">
        <f t="shared" si="1"/>
        <v>47463</v>
      </c>
      <c r="AH62" s="195">
        <f t="shared" si="1"/>
        <v>19108</v>
      </c>
      <c r="AI62" s="195">
        <f t="shared" si="1"/>
        <v>0</v>
      </c>
      <c r="AJ62" s="195">
        <f t="shared" si="1"/>
        <v>142370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26726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42328</v>
      </c>
      <c r="BF62" s="195">
        <f t="shared" si="1"/>
        <v>20850</v>
      </c>
      <c r="BG62" s="195">
        <f t="shared" si="1"/>
        <v>0</v>
      </c>
      <c r="BH62" s="195">
        <f t="shared" si="1"/>
        <v>29568</v>
      </c>
      <c r="BI62" s="195">
        <f t="shared" si="1"/>
        <v>0</v>
      </c>
      <c r="BJ62" s="195">
        <f t="shared" si="1"/>
        <v>0</v>
      </c>
      <c r="BK62" s="195">
        <f t="shared" si="1"/>
        <v>23498</v>
      </c>
      <c r="BL62" s="195">
        <f t="shared" si="1"/>
        <v>0</v>
      </c>
      <c r="BM62" s="195">
        <f t="shared" si="1"/>
        <v>0</v>
      </c>
      <c r="BN62" s="195">
        <f t="shared" si="1"/>
        <v>103194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10779</v>
      </c>
      <c r="BW62" s="195">
        <f t="shared" si="2"/>
        <v>0</v>
      </c>
      <c r="BX62" s="195">
        <f t="shared" si="2"/>
        <v>0</v>
      </c>
      <c r="BY62" s="195">
        <f t="shared" si="2"/>
        <v>24937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870291</v>
      </c>
      <c r="CF62" s="248"/>
    </row>
    <row r="63" spans="1:84" ht="12.6" customHeight="1" x14ac:dyDescent="0.25">
      <c r="A63" s="171" t="s">
        <v>236</v>
      </c>
      <c r="B63" s="175"/>
      <c r="C63" s="374"/>
      <c r="D63" s="374"/>
      <c r="E63" s="374"/>
      <c r="F63" s="375"/>
      <c r="G63" s="374"/>
      <c r="H63" s="374"/>
      <c r="I63" s="375"/>
      <c r="J63" s="375"/>
      <c r="K63" s="375"/>
      <c r="L63" s="375"/>
      <c r="M63" s="374"/>
      <c r="N63" s="374"/>
      <c r="O63" s="374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>
        <v>118148</v>
      </c>
      <c r="AC63" s="375"/>
      <c r="AD63" s="375"/>
      <c r="AE63" s="375"/>
      <c r="AF63" s="375"/>
      <c r="AG63" s="375">
        <v>213378</v>
      </c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>
        <v>7178</v>
      </c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5"/>
      <c r="CC63" s="375"/>
      <c r="CD63" s="245" t="s">
        <v>221</v>
      </c>
      <c r="CE63" s="195">
        <f t="shared" si="0"/>
        <v>338704</v>
      </c>
      <c r="CF63" s="248"/>
    </row>
    <row r="64" spans="1:84" ht="12.6" customHeight="1" x14ac:dyDescent="0.25">
      <c r="A64" s="171" t="s">
        <v>237</v>
      </c>
      <c r="B64" s="175"/>
      <c r="C64" s="374"/>
      <c r="D64" s="374"/>
      <c r="E64" s="375">
        <v>603</v>
      </c>
      <c r="F64" s="375"/>
      <c r="G64" s="374"/>
      <c r="H64" s="374"/>
      <c r="I64" s="375"/>
      <c r="J64" s="375"/>
      <c r="K64" s="375"/>
      <c r="L64" s="375">
        <v>19481</v>
      </c>
      <c r="M64" s="374"/>
      <c r="N64" s="374"/>
      <c r="O64" s="374"/>
      <c r="P64" s="375"/>
      <c r="Q64" s="375"/>
      <c r="R64" s="375"/>
      <c r="S64" s="375">
        <v>25014</v>
      </c>
      <c r="T64" s="375"/>
      <c r="U64" s="375">
        <v>101434</v>
      </c>
      <c r="V64" s="375"/>
      <c r="W64" s="375"/>
      <c r="X64" s="375">
        <v>65</v>
      </c>
      <c r="Y64" s="375">
        <v>301</v>
      </c>
      <c r="Z64" s="375"/>
      <c r="AA64" s="375"/>
      <c r="AB64" s="375">
        <v>175658</v>
      </c>
      <c r="AC64" s="375">
        <v>7174</v>
      </c>
      <c r="AD64" s="375"/>
      <c r="AE64" s="375">
        <v>2147</v>
      </c>
      <c r="AF64" s="375"/>
      <c r="AG64" s="375">
        <v>36424</v>
      </c>
      <c r="AH64" s="375">
        <v>1091</v>
      </c>
      <c r="AI64" s="375"/>
      <c r="AJ64" s="375">
        <v>12011</v>
      </c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375"/>
      <c r="AY64" s="375">
        <v>52062</v>
      </c>
      <c r="AZ64" s="375"/>
      <c r="BA64" s="375"/>
      <c r="BB64" s="375"/>
      <c r="BC64" s="375"/>
      <c r="BD64" s="375"/>
      <c r="BE64" s="375">
        <v>10384</v>
      </c>
      <c r="BF64" s="375">
        <v>8487</v>
      </c>
      <c r="BG64" s="375"/>
      <c r="BH64" s="375">
        <v>17355</v>
      </c>
      <c r="BI64" s="375"/>
      <c r="BJ64" s="375"/>
      <c r="BK64" s="375">
        <v>566</v>
      </c>
      <c r="BL64" s="375"/>
      <c r="BM64" s="375"/>
      <c r="BN64" s="375">
        <v>7118</v>
      </c>
      <c r="BO64" s="375"/>
      <c r="BP64" s="375"/>
      <c r="BQ64" s="375"/>
      <c r="BR64" s="375"/>
      <c r="BS64" s="375"/>
      <c r="BT64" s="375"/>
      <c r="BU64" s="375"/>
      <c r="BV64" s="375">
        <v>670</v>
      </c>
      <c r="BW64" s="375"/>
      <c r="BX64" s="375"/>
      <c r="BY64" s="375"/>
      <c r="BZ64" s="375"/>
      <c r="CA64" s="375"/>
      <c r="CB64" s="375"/>
      <c r="CC64" s="375"/>
      <c r="CD64" s="245" t="s">
        <v>221</v>
      </c>
      <c r="CE64" s="195">
        <f t="shared" si="0"/>
        <v>478045</v>
      </c>
      <c r="CF64" s="248"/>
    </row>
    <row r="65" spans="1:84" ht="12.6" customHeight="1" x14ac:dyDescent="0.25">
      <c r="A65" s="171" t="s">
        <v>238</v>
      </c>
      <c r="B65" s="175"/>
      <c r="C65" s="374"/>
      <c r="D65" s="374"/>
      <c r="E65" s="374"/>
      <c r="F65" s="374"/>
      <c r="G65" s="374"/>
      <c r="H65" s="374"/>
      <c r="I65" s="375"/>
      <c r="J65" s="374"/>
      <c r="K65" s="375"/>
      <c r="L65" s="375"/>
      <c r="M65" s="374"/>
      <c r="N65" s="374"/>
      <c r="O65" s="374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>
        <v>4292</v>
      </c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375"/>
      <c r="AY65" s="375"/>
      <c r="AZ65" s="375"/>
      <c r="BA65" s="375"/>
      <c r="BB65" s="375"/>
      <c r="BC65" s="375"/>
      <c r="BD65" s="375"/>
      <c r="BE65" s="375">
        <v>133203</v>
      </c>
      <c r="BF65" s="375"/>
      <c r="BG65" s="375"/>
      <c r="BH65" s="375">
        <v>2371</v>
      </c>
      <c r="BI65" s="375"/>
      <c r="BJ65" s="375"/>
      <c r="BK65" s="375"/>
      <c r="BL65" s="375"/>
      <c r="BM65" s="375"/>
      <c r="BN65" s="375">
        <v>45678</v>
      </c>
      <c r="BO65" s="375"/>
      <c r="BP65" s="375"/>
      <c r="BQ65" s="375"/>
      <c r="BR65" s="375"/>
      <c r="BS65" s="375"/>
      <c r="BT65" s="375"/>
      <c r="BU65" s="375"/>
      <c r="BV65" s="375"/>
      <c r="BW65" s="375"/>
      <c r="BX65" s="375"/>
      <c r="BY65" s="375"/>
      <c r="BZ65" s="375"/>
      <c r="CA65" s="375"/>
      <c r="CB65" s="375"/>
      <c r="CC65" s="375"/>
      <c r="CD65" s="245" t="s">
        <v>221</v>
      </c>
      <c r="CE65" s="195">
        <f t="shared" si="0"/>
        <v>185544</v>
      </c>
      <c r="CF65" s="248"/>
    </row>
    <row r="66" spans="1:84" ht="12.6" customHeight="1" x14ac:dyDescent="0.25">
      <c r="A66" s="171" t="s">
        <v>239</v>
      </c>
      <c r="B66" s="175"/>
      <c r="C66" s="374"/>
      <c r="D66" s="374"/>
      <c r="E66" s="374">
        <v>10817</v>
      </c>
      <c r="F66" s="374"/>
      <c r="G66" s="374"/>
      <c r="H66" s="374"/>
      <c r="I66" s="374"/>
      <c r="J66" s="374"/>
      <c r="K66" s="375"/>
      <c r="L66" s="375">
        <v>349462</v>
      </c>
      <c r="M66" s="374"/>
      <c r="N66" s="374"/>
      <c r="O66" s="375"/>
      <c r="P66" s="375"/>
      <c r="Q66" s="375"/>
      <c r="R66" s="375"/>
      <c r="S66" s="374"/>
      <c r="T66" s="374"/>
      <c r="U66" s="375">
        <v>91521</v>
      </c>
      <c r="V66" s="375"/>
      <c r="W66" s="375">
        <v>31934</v>
      </c>
      <c r="X66" s="375">
        <v>9073</v>
      </c>
      <c r="Y66" s="375">
        <v>22001</v>
      </c>
      <c r="Z66" s="375"/>
      <c r="AA66" s="375"/>
      <c r="AB66" s="375"/>
      <c r="AC66" s="375"/>
      <c r="AD66" s="375"/>
      <c r="AE66" s="375">
        <v>123429</v>
      </c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375"/>
      <c r="AY66" s="375">
        <v>5735</v>
      </c>
      <c r="AZ66" s="375"/>
      <c r="BA66" s="375">
        <v>24471</v>
      </c>
      <c r="BB66" s="375"/>
      <c r="BC66" s="375"/>
      <c r="BD66" s="375"/>
      <c r="BE66" s="375"/>
      <c r="BF66" s="375"/>
      <c r="BG66" s="375"/>
      <c r="BH66" s="375">
        <v>315562</v>
      </c>
      <c r="BI66" s="375"/>
      <c r="BJ66" s="375"/>
      <c r="BK66" s="375">
        <v>142694</v>
      </c>
      <c r="BL66" s="375"/>
      <c r="BM66" s="375"/>
      <c r="BN66" s="375">
        <v>44464</v>
      </c>
      <c r="BO66" s="375"/>
      <c r="BP66" s="375"/>
      <c r="BQ66" s="375"/>
      <c r="BR66" s="375"/>
      <c r="BS66" s="375"/>
      <c r="BT66" s="375"/>
      <c r="BU66" s="375"/>
      <c r="BV66" s="375">
        <v>795</v>
      </c>
      <c r="BW66" s="375"/>
      <c r="BX66" s="375"/>
      <c r="BY66" s="375"/>
      <c r="BZ66" s="375"/>
      <c r="CA66" s="375"/>
      <c r="CB66" s="375"/>
      <c r="CC66" s="375"/>
      <c r="CD66" s="245" t="s">
        <v>221</v>
      </c>
      <c r="CE66" s="195">
        <f t="shared" si="0"/>
        <v>1171958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2761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89154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23801</v>
      </c>
      <c r="V67" s="195">
        <f t="shared" si="3"/>
        <v>0</v>
      </c>
      <c r="W67" s="195">
        <f t="shared" si="3"/>
        <v>0</v>
      </c>
      <c r="X67" s="195">
        <f t="shared" si="3"/>
        <v>29762</v>
      </c>
      <c r="Y67" s="195">
        <f t="shared" si="3"/>
        <v>24502</v>
      </c>
      <c r="Z67" s="195">
        <f t="shared" si="3"/>
        <v>0</v>
      </c>
      <c r="AA67" s="195">
        <f t="shared" si="3"/>
        <v>0</v>
      </c>
      <c r="AB67" s="195">
        <f t="shared" si="3"/>
        <v>3507</v>
      </c>
      <c r="AC67" s="195">
        <f t="shared" si="3"/>
        <v>0</v>
      </c>
      <c r="AD67" s="195">
        <f t="shared" si="3"/>
        <v>0</v>
      </c>
      <c r="AE67" s="195">
        <f t="shared" si="3"/>
        <v>75478</v>
      </c>
      <c r="AF67" s="195">
        <f t="shared" si="3"/>
        <v>0</v>
      </c>
      <c r="AG67" s="195">
        <f t="shared" si="3"/>
        <v>36512</v>
      </c>
      <c r="AH67" s="195">
        <f t="shared" si="3"/>
        <v>0</v>
      </c>
      <c r="AI67" s="195">
        <f t="shared" si="3"/>
        <v>0</v>
      </c>
      <c r="AJ67" s="195">
        <f t="shared" si="3"/>
        <v>139122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80650</v>
      </c>
      <c r="AZ67" s="195">
        <f>ROUND(AZ51+AZ52,0)</f>
        <v>0</v>
      </c>
      <c r="BA67" s="195">
        <f>ROUND(BA51+BA52,0)</f>
        <v>31296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268820</v>
      </c>
      <c r="BF67" s="195">
        <f t="shared" si="3"/>
        <v>5041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214907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32918</v>
      </c>
      <c r="BW67" s="195">
        <f t="shared" si="4"/>
        <v>0</v>
      </c>
      <c r="BX67" s="195">
        <f t="shared" si="4"/>
        <v>0</v>
      </c>
      <c r="BY67" s="195">
        <f t="shared" si="4"/>
        <v>3682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1061913</v>
      </c>
      <c r="CF67" s="248"/>
    </row>
    <row r="68" spans="1:84" ht="12.6" customHeight="1" x14ac:dyDescent="0.25">
      <c r="A68" s="171" t="s">
        <v>240</v>
      </c>
      <c r="B68" s="175"/>
      <c r="C68" s="376"/>
      <c r="D68" s="376"/>
      <c r="E68" s="376"/>
      <c r="F68" s="376"/>
      <c r="G68" s="376"/>
      <c r="H68" s="376"/>
      <c r="I68" s="376"/>
      <c r="J68" s="376"/>
      <c r="K68" s="377"/>
      <c r="L68" s="377"/>
      <c r="M68" s="376"/>
      <c r="N68" s="376"/>
      <c r="O68" s="376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>
        <v>23261</v>
      </c>
      <c r="AC68" s="377">
        <v>57</v>
      </c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377"/>
      <c r="AX68" s="377"/>
      <c r="AY68" s="377"/>
      <c r="AZ68" s="377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>
        <v>3989</v>
      </c>
      <c r="BL68" s="377"/>
      <c r="BM68" s="377"/>
      <c r="BN68" s="377">
        <v>9880</v>
      </c>
      <c r="BO68" s="377"/>
      <c r="BP68" s="377"/>
      <c r="BQ68" s="377"/>
      <c r="BR68" s="377"/>
      <c r="BS68" s="377"/>
      <c r="BT68" s="377"/>
      <c r="BU68" s="377"/>
      <c r="BV68" s="377"/>
      <c r="BW68" s="377"/>
      <c r="BX68" s="377"/>
      <c r="BY68" s="377"/>
      <c r="BZ68" s="377"/>
      <c r="CA68" s="377"/>
      <c r="CB68" s="377"/>
      <c r="CC68" s="377"/>
      <c r="CD68" s="245" t="s">
        <v>221</v>
      </c>
      <c r="CE68" s="195">
        <f t="shared" si="0"/>
        <v>37187</v>
      </c>
      <c r="CF68" s="248"/>
    </row>
    <row r="69" spans="1:84" ht="12.6" customHeight="1" x14ac:dyDescent="0.25">
      <c r="A69" s="171" t="s">
        <v>1262</v>
      </c>
      <c r="B69" s="175"/>
      <c r="C69" s="245" t="s">
        <v>221</v>
      </c>
      <c r="D69" s="245" t="s">
        <v>221</v>
      </c>
      <c r="E69" s="245" t="s">
        <v>221</v>
      </c>
      <c r="F69" s="245" t="s">
        <v>221</v>
      </c>
      <c r="G69" s="245" t="s">
        <v>221</v>
      </c>
      <c r="H69" s="245" t="s">
        <v>221</v>
      </c>
      <c r="I69" s="245" t="s">
        <v>221</v>
      </c>
      <c r="J69" s="245" t="s">
        <v>221</v>
      </c>
      <c r="K69" s="245" t="s">
        <v>221</v>
      </c>
      <c r="L69" s="245"/>
      <c r="M69" s="245" t="s">
        <v>221</v>
      </c>
      <c r="N69" s="245" t="s">
        <v>221</v>
      </c>
      <c r="O69" s="245" t="s">
        <v>221</v>
      </c>
      <c r="P69" s="245" t="s">
        <v>221</v>
      </c>
      <c r="Q69" s="245" t="s">
        <v>221</v>
      </c>
      <c r="R69" s="245" t="s">
        <v>221</v>
      </c>
      <c r="S69" s="245" t="s">
        <v>221</v>
      </c>
      <c r="T69" s="245" t="s">
        <v>221</v>
      </c>
      <c r="U69" s="245" t="s">
        <v>221</v>
      </c>
      <c r="V69" s="245" t="s">
        <v>221</v>
      </c>
      <c r="W69" s="245" t="s">
        <v>221</v>
      </c>
      <c r="X69" s="245" t="s">
        <v>221</v>
      </c>
      <c r="Y69" s="245" t="s">
        <v>221</v>
      </c>
      <c r="Z69" s="245" t="s">
        <v>221</v>
      </c>
      <c r="AA69" s="245" t="s">
        <v>221</v>
      </c>
      <c r="AB69" s="245" t="s">
        <v>221</v>
      </c>
      <c r="AC69" s="245" t="s">
        <v>221</v>
      </c>
      <c r="AD69" s="245" t="s">
        <v>221</v>
      </c>
      <c r="AE69" s="245" t="s">
        <v>221</v>
      </c>
      <c r="AF69" s="245" t="s">
        <v>221</v>
      </c>
      <c r="AG69" s="245" t="s">
        <v>221</v>
      </c>
      <c r="AH69" s="245" t="s">
        <v>221</v>
      </c>
      <c r="AI69" s="245" t="s">
        <v>221</v>
      </c>
      <c r="AJ69" s="245" t="s">
        <v>221</v>
      </c>
      <c r="AK69" s="245" t="s">
        <v>221</v>
      </c>
      <c r="AL69" s="245" t="s">
        <v>221</v>
      </c>
      <c r="AM69" s="245" t="s">
        <v>221</v>
      </c>
      <c r="AN69" s="245" t="s">
        <v>221</v>
      </c>
      <c r="AO69" s="245" t="s">
        <v>221</v>
      </c>
      <c r="AP69" s="245" t="s">
        <v>221</v>
      </c>
      <c r="AQ69" s="245" t="s">
        <v>221</v>
      </c>
      <c r="AR69" s="245" t="s">
        <v>221</v>
      </c>
      <c r="AS69" s="245" t="s">
        <v>221</v>
      </c>
      <c r="AT69" s="245" t="s">
        <v>221</v>
      </c>
      <c r="AU69" s="245" t="s">
        <v>221</v>
      </c>
      <c r="AV69" s="245" t="s">
        <v>221</v>
      </c>
      <c r="AW69" s="245" t="s">
        <v>221</v>
      </c>
      <c r="AX69" s="245" t="s">
        <v>221</v>
      </c>
      <c r="AY69" s="245" t="s">
        <v>221</v>
      </c>
      <c r="AZ69" s="245" t="s">
        <v>221</v>
      </c>
      <c r="BA69" s="245" t="s">
        <v>221</v>
      </c>
      <c r="BB69" s="245" t="s">
        <v>221</v>
      </c>
      <c r="BC69" s="245" t="s">
        <v>221</v>
      </c>
      <c r="BD69" s="245" t="s">
        <v>221</v>
      </c>
      <c r="BE69" s="245" t="s">
        <v>221</v>
      </c>
      <c r="BF69" s="245" t="s">
        <v>221</v>
      </c>
      <c r="BG69" s="245" t="s">
        <v>221</v>
      </c>
      <c r="BH69" s="245" t="s">
        <v>221</v>
      </c>
      <c r="BI69" s="245" t="s">
        <v>221</v>
      </c>
      <c r="BJ69" s="245" t="s">
        <v>221</v>
      </c>
      <c r="BK69" s="245" t="s">
        <v>221</v>
      </c>
      <c r="BL69" s="245" t="s">
        <v>221</v>
      </c>
      <c r="BM69" s="245" t="s">
        <v>221</v>
      </c>
      <c r="BN69" s="245" t="s">
        <v>221</v>
      </c>
      <c r="BO69" s="245" t="s">
        <v>221</v>
      </c>
      <c r="BP69" s="245" t="s">
        <v>221</v>
      </c>
      <c r="BQ69" s="245" t="s">
        <v>221</v>
      </c>
      <c r="BR69" s="245" t="s">
        <v>221</v>
      </c>
      <c r="BS69" s="245" t="s">
        <v>221</v>
      </c>
      <c r="BT69" s="245" t="s">
        <v>221</v>
      </c>
      <c r="BU69" s="245" t="s">
        <v>221</v>
      </c>
      <c r="BV69" s="245" t="s">
        <v>221</v>
      </c>
      <c r="BW69" s="245" t="s">
        <v>221</v>
      </c>
      <c r="BX69" s="245" t="s">
        <v>221</v>
      </c>
      <c r="BY69" s="245" t="s">
        <v>221</v>
      </c>
      <c r="BZ69" s="245" t="s">
        <v>221</v>
      </c>
      <c r="CA69" s="245" t="s">
        <v>221</v>
      </c>
      <c r="CB69" s="245" t="s">
        <v>221</v>
      </c>
      <c r="CC69" s="245" t="s">
        <v>221</v>
      </c>
      <c r="CD69" s="188">
        <v>996012</v>
      </c>
      <c r="CE69" s="195">
        <f>CD69</f>
        <v>996012</v>
      </c>
      <c r="CF69" s="248"/>
    </row>
    <row r="70" spans="1:84" ht="12.6" customHeight="1" x14ac:dyDescent="0.25">
      <c r="A70" s="171" t="s">
        <v>241</v>
      </c>
      <c r="B70" s="175"/>
      <c r="C70" s="378"/>
      <c r="D70" s="378"/>
      <c r="E70" s="379">
        <v>390</v>
      </c>
      <c r="F70" s="379"/>
      <c r="G70" s="378"/>
      <c r="H70" s="378"/>
      <c r="I70" s="379"/>
      <c r="J70" s="379"/>
      <c r="K70" s="379"/>
      <c r="L70" s="379">
        <v>12690</v>
      </c>
      <c r="M70" s="378"/>
      <c r="N70" s="378"/>
      <c r="O70" s="378"/>
      <c r="P70" s="379"/>
      <c r="Q70" s="379"/>
      <c r="R70" s="380"/>
      <c r="S70" s="379"/>
      <c r="T70" s="378"/>
      <c r="U70" s="379">
        <v>7249</v>
      </c>
      <c r="V70" s="379"/>
      <c r="W70" s="378"/>
      <c r="X70" s="379">
        <v>76109</v>
      </c>
      <c r="Y70" s="379">
        <v>5205</v>
      </c>
      <c r="Z70" s="379"/>
      <c r="AA70" s="379"/>
      <c r="AB70" s="379">
        <v>1349</v>
      </c>
      <c r="AC70" s="379"/>
      <c r="AD70" s="379"/>
      <c r="AE70" s="379">
        <v>4474</v>
      </c>
      <c r="AF70" s="379"/>
      <c r="AG70" s="379">
        <v>1387</v>
      </c>
      <c r="AH70" s="379">
        <v>12681</v>
      </c>
      <c r="AI70" s="379"/>
      <c r="AJ70" s="379">
        <v>11574</v>
      </c>
      <c r="AK70" s="379"/>
      <c r="AL70" s="379"/>
      <c r="AM70" s="379"/>
      <c r="AN70" s="379"/>
      <c r="AO70" s="378"/>
      <c r="AP70" s="379"/>
      <c r="AQ70" s="378"/>
      <c r="AR70" s="378"/>
      <c r="AS70" s="378"/>
      <c r="AT70" s="378"/>
      <c r="AU70" s="379"/>
      <c r="AV70" s="379"/>
      <c r="AW70" s="379"/>
      <c r="AX70" s="379"/>
      <c r="AY70" s="379">
        <v>476</v>
      </c>
      <c r="AZ70" s="379"/>
      <c r="BA70" s="379"/>
      <c r="BB70" s="379"/>
      <c r="BC70" s="379"/>
      <c r="BD70" s="379"/>
      <c r="BE70" s="379">
        <v>76833</v>
      </c>
      <c r="BF70" s="379"/>
      <c r="BG70" s="379"/>
      <c r="BH70" s="380">
        <v>7742</v>
      </c>
      <c r="BI70" s="379"/>
      <c r="BJ70" s="379"/>
      <c r="BK70" s="379">
        <v>4036</v>
      </c>
      <c r="BL70" s="379"/>
      <c r="BM70" s="379"/>
      <c r="BN70" s="379">
        <v>114405</v>
      </c>
      <c r="BO70" s="379"/>
      <c r="BP70" s="379"/>
      <c r="BQ70" s="379"/>
      <c r="BR70" s="379"/>
      <c r="BS70" s="379"/>
      <c r="BT70" s="379"/>
      <c r="BU70" s="379"/>
      <c r="BV70" s="379"/>
      <c r="BW70" s="379"/>
      <c r="BX70" s="379"/>
      <c r="BY70" s="379">
        <v>1910</v>
      </c>
      <c r="BZ70" s="379"/>
      <c r="CA70" s="379"/>
      <c r="CB70" s="379"/>
      <c r="CC70" s="379"/>
      <c r="CD70" s="381">
        <v>557497</v>
      </c>
      <c r="CE70" s="195">
        <f t="shared" si="0"/>
        <v>896007</v>
      </c>
      <c r="CF70" s="248"/>
    </row>
    <row r="71" spans="1:84" ht="12.6" customHeight="1" x14ac:dyDescent="0.25">
      <c r="A71" s="171" t="s">
        <v>242</v>
      </c>
      <c r="B71" s="175"/>
      <c r="C71" s="378"/>
      <c r="D71" s="378"/>
      <c r="E71" s="378"/>
      <c r="F71" s="379"/>
      <c r="G71" s="378"/>
      <c r="H71" s="378"/>
      <c r="I71" s="378"/>
      <c r="J71" s="379"/>
      <c r="K71" s="379"/>
      <c r="L71" s="379"/>
      <c r="M71" s="378"/>
      <c r="N71" s="378"/>
      <c r="O71" s="378"/>
      <c r="P71" s="378"/>
      <c r="Q71" s="378"/>
      <c r="R71" s="378"/>
      <c r="S71" s="378"/>
      <c r="T71" s="378"/>
      <c r="U71" s="379"/>
      <c r="V71" s="378"/>
      <c r="W71" s="378"/>
      <c r="X71" s="379"/>
      <c r="Y71" s="379"/>
      <c r="Z71" s="379"/>
      <c r="AA71" s="379"/>
      <c r="AB71" s="379"/>
      <c r="AC71" s="379"/>
      <c r="AD71" s="379"/>
      <c r="AE71" s="379"/>
      <c r="AF71" s="379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379"/>
      <c r="BC71" s="379"/>
      <c r="BD71" s="379"/>
      <c r="BE71" s="379"/>
      <c r="BF71" s="379"/>
      <c r="BG71" s="379"/>
      <c r="BH71" s="379"/>
      <c r="BI71" s="379"/>
      <c r="BJ71" s="379"/>
      <c r="BK71" s="379"/>
      <c r="BL71" s="379"/>
      <c r="BM71" s="379"/>
      <c r="BN71" s="379"/>
      <c r="BO71" s="379"/>
      <c r="BP71" s="379"/>
      <c r="BQ71" s="379"/>
      <c r="BR71" s="379"/>
      <c r="BS71" s="379"/>
      <c r="BT71" s="379"/>
      <c r="BU71" s="379"/>
      <c r="BV71" s="379"/>
      <c r="BW71" s="379"/>
      <c r="BX71" s="379"/>
      <c r="BY71" s="379"/>
      <c r="BZ71" s="379"/>
      <c r="CA71" s="379"/>
      <c r="CB71" s="379"/>
      <c r="CC71" s="379"/>
      <c r="CD71" s="381">
        <v>421159</v>
      </c>
      <c r="CE71" s="195">
        <f t="shared" si="0"/>
        <v>421159</v>
      </c>
      <c r="CF71" s="248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51592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1667819</v>
      </c>
      <c r="M72" s="195">
        <f t="shared" si="5"/>
        <v>0</v>
      </c>
      <c r="N72" s="195">
        <f t="shared" si="5"/>
        <v>0</v>
      </c>
      <c r="O72" s="195">
        <f t="shared" si="5"/>
        <v>0</v>
      </c>
      <c r="P72" s="195">
        <f t="shared" si="5"/>
        <v>0</v>
      </c>
      <c r="Q72" s="195">
        <f t="shared" si="5"/>
        <v>0</v>
      </c>
      <c r="R72" s="195">
        <f t="shared" si="5"/>
        <v>0</v>
      </c>
      <c r="S72" s="195">
        <f t="shared" si="5"/>
        <v>74611</v>
      </c>
      <c r="T72" s="195">
        <f t="shared" si="5"/>
        <v>0</v>
      </c>
      <c r="U72" s="195">
        <f t="shared" si="5"/>
        <v>538306</v>
      </c>
      <c r="V72" s="195">
        <f t="shared" si="5"/>
        <v>0</v>
      </c>
      <c r="W72" s="195">
        <f t="shared" si="5"/>
        <v>31934</v>
      </c>
      <c r="X72" s="195">
        <f t="shared" si="5"/>
        <v>115009</v>
      </c>
      <c r="Y72" s="195">
        <f t="shared" si="5"/>
        <v>315533</v>
      </c>
      <c r="Z72" s="195">
        <f t="shared" si="5"/>
        <v>0</v>
      </c>
      <c r="AA72" s="195">
        <f t="shared" si="5"/>
        <v>0</v>
      </c>
      <c r="AB72" s="195">
        <f t="shared" si="5"/>
        <v>321923</v>
      </c>
      <c r="AC72" s="195">
        <f t="shared" si="5"/>
        <v>7231</v>
      </c>
      <c r="AD72" s="195">
        <f t="shared" si="5"/>
        <v>0</v>
      </c>
      <c r="AE72" s="195">
        <f t="shared" si="5"/>
        <v>458437</v>
      </c>
      <c r="AF72" s="195">
        <f t="shared" si="5"/>
        <v>0</v>
      </c>
      <c r="AG72" s="195">
        <f t="shared" si="5"/>
        <v>552161</v>
      </c>
      <c r="AH72" s="195">
        <f t="shared" si="5"/>
        <v>120241</v>
      </c>
      <c r="AI72" s="195">
        <f t="shared" si="5"/>
        <v>0</v>
      </c>
      <c r="AJ72" s="195">
        <f t="shared" si="5"/>
        <v>960277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0</v>
      </c>
      <c r="AW72" s="195">
        <f t="shared" si="5"/>
        <v>0</v>
      </c>
      <c r="AX72" s="195">
        <f t="shared" si="5"/>
        <v>0</v>
      </c>
      <c r="AY72" s="195">
        <f t="shared" si="5"/>
        <v>287840</v>
      </c>
      <c r="AZ72" s="195">
        <f t="shared" si="5"/>
        <v>0</v>
      </c>
      <c r="BA72" s="195">
        <f t="shared" si="5"/>
        <v>55767</v>
      </c>
      <c r="BB72" s="195">
        <f t="shared" si="5"/>
        <v>0</v>
      </c>
      <c r="BC72" s="195">
        <f t="shared" si="5"/>
        <v>0</v>
      </c>
      <c r="BD72" s="195">
        <f t="shared" si="5"/>
        <v>0</v>
      </c>
      <c r="BE72" s="195">
        <f t="shared" si="5"/>
        <v>725087</v>
      </c>
      <c r="BF72" s="195">
        <f t="shared" si="5"/>
        <v>129705</v>
      </c>
      <c r="BG72" s="195">
        <f t="shared" si="5"/>
        <v>0</v>
      </c>
      <c r="BH72" s="195">
        <f t="shared" si="5"/>
        <v>507781</v>
      </c>
      <c r="BI72" s="195">
        <f t="shared" si="5"/>
        <v>0</v>
      </c>
      <c r="BJ72" s="195">
        <f t="shared" si="5"/>
        <v>0</v>
      </c>
      <c r="BK72" s="195">
        <f t="shared" si="5"/>
        <v>282213</v>
      </c>
      <c r="BL72" s="195">
        <f t="shared" si="5"/>
        <v>0</v>
      </c>
      <c r="BM72" s="195">
        <f t="shared" si="5"/>
        <v>0</v>
      </c>
      <c r="BN72" s="195">
        <f t="shared" si="5"/>
        <v>1018622</v>
      </c>
      <c r="BO72" s="195">
        <f t="shared" si="5"/>
        <v>0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0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94441</v>
      </c>
      <c r="BW72" s="195">
        <f t="shared" si="6"/>
        <v>0</v>
      </c>
      <c r="BX72" s="195">
        <f t="shared" si="6"/>
        <v>0</v>
      </c>
      <c r="BY72" s="195">
        <f t="shared" si="6"/>
        <v>144541</v>
      </c>
      <c r="BZ72" s="195">
        <f t="shared" si="6"/>
        <v>0</v>
      </c>
      <c r="CA72" s="195">
        <f t="shared" si="6"/>
        <v>0</v>
      </c>
      <c r="CB72" s="195">
        <f t="shared" si="6"/>
        <v>0</v>
      </c>
      <c r="CC72" s="195">
        <f t="shared" si="6"/>
        <v>0</v>
      </c>
      <c r="CD72" s="241">
        <f>+CD69+CD70-CD71</f>
        <v>1132350</v>
      </c>
      <c r="CE72" s="195">
        <f>SUM(CE61:CE70)-CE71</f>
        <v>9593421</v>
      </c>
      <c r="CF72" s="248"/>
    </row>
    <row r="73" spans="1:84" ht="12.6" customHeight="1" x14ac:dyDescent="0.25">
      <c r="A73" s="171" t="s">
        <v>244</v>
      </c>
      <c r="B73" s="175"/>
      <c r="C73" s="245" t="s">
        <v>221</v>
      </c>
      <c r="D73" s="245" t="s">
        <v>221</v>
      </c>
      <c r="E73" s="245" t="s">
        <v>221</v>
      </c>
      <c r="F73" s="245" t="s">
        <v>221</v>
      </c>
      <c r="G73" s="245" t="s">
        <v>221</v>
      </c>
      <c r="H73" s="245" t="s">
        <v>221</v>
      </c>
      <c r="I73" s="245" t="s">
        <v>221</v>
      </c>
      <c r="J73" s="245" t="s">
        <v>221</v>
      </c>
      <c r="K73" s="249" t="s">
        <v>221</v>
      </c>
      <c r="L73" s="245" t="s">
        <v>221</v>
      </c>
      <c r="M73" s="245" t="s">
        <v>221</v>
      </c>
      <c r="N73" s="245" t="s">
        <v>221</v>
      </c>
      <c r="O73" s="245" t="s">
        <v>221</v>
      </c>
      <c r="P73" s="245" t="s">
        <v>221</v>
      </c>
      <c r="Q73" s="245" t="s">
        <v>221</v>
      </c>
      <c r="R73" s="245" t="s">
        <v>221</v>
      </c>
      <c r="S73" s="245" t="s">
        <v>221</v>
      </c>
      <c r="T73" s="245" t="s">
        <v>221</v>
      </c>
      <c r="U73" s="245" t="s">
        <v>221</v>
      </c>
      <c r="V73" s="245" t="s">
        <v>221</v>
      </c>
      <c r="W73" s="245" t="s">
        <v>221</v>
      </c>
      <c r="X73" s="245" t="s">
        <v>221</v>
      </c>
      <c r="Y73" s="245" t="s">
        <v>221</v>
      </c>
      <c r="Z73" s="245" t="s">
        <v>221</v>
      </c>
      <c r="AA73" s="245" t="s">
        <v>221</v>
      </c>
      <c r="AB73" s="245" t="s">
        <v>221</v>
      </c>
      <c r="AC73" s="245" t="s">
        <v>221</v>
      </c>
      <c r="AD73" s="245" t="s">
        <v>221</v>
      </c>
      <c r="AE73" s="245" t="s">
        <v>221</v>
      </c>
      <c r="AF73" s="245" t="s">
        <v>221</v>
      </c>
      <c r="AG73" s="245" t="s">
        <v>221</v>
      </c>
      <c r="AH73" s="245" t="s">
        <v>221</v>
      </c>
      <c r="AI73" s="245" t="s">
        <v>221</v>
      </c>
      <c r="AJ73" s="245" t="s">
        <v>221</v>
      </c>
      <c r="AK73" s="245" t="s">
        <v>221</v>
      </c>
      <c r="AL73" s="245" t="s">
        <v>221</v>
      </c>
      <c r="AM73" s="245" t="s">
        <v>221</v>
      </c>
      <c r="AN73" s="245" t="s">
        <v>221</v>
      </c>
      <c r="AO73" s="245" t="s">
        <v>221</v>
      </c>
      <c r="AP73" s="245" t="s">
        <v>221</v>
      </c>
      <c r="AQ73" s="245" t="s">
        <v>221</v>
      </c>
      <c r="AR73" s="245" t="s">
        <v>221</v>
      </c>
      <c r="AS73" s="245" t="s">
        <v>221</v>
      </c>
      <c r="AT73" s="245" t="s">
        <v>221</v>
      </c>
      <c r="AU73" s="245" t="s">
        <v>221</v>
      </c>
      <c r="AV73" s="245" t="s">
        <v>221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88">
        <v>1082987</v>
      </c>
      <c r="CF73" s="248"/>
    </row>
    <row r="74" spans="1:84" ht="12.6" customHeight="1" x14ac:dyDescent="0.25">
      <c r="A74" s="171" t="s">
        <v>245</v>
      </c>
      <c r="B74" s="175"/>
      <c r="C74" s="382"/>
      <c r="D74" s="382"/>
      <c r="E74" s="383">
        <v>106869</v>
      </c>
      <c r="F74" s="383"/>
      <c r="G74" s="382"/>
      <c r="H74" s="382"/>
      <c r="I74" s="383"/>
      <c r="J74" s="383"/>
      <c r="K74" s="383"/>
      <c r="L74" s="383">
        <v>1552345</v>
      </c>
      <c r="M74" s="382"/>
      <c r="N74" s="382"/>
      <c r="O74" s="382"/>
      <c r="P74" s="383"/>
      <c r="Q74" s="383"/>
      <c r="R74" s="383"/>
      <c r="S74" s="383"/>
      <c r="T74" s="383"/>
      <c r="U74" s="383">
        <v>70117</v>
      </c>
      <c r="V74" s="383">
        <v>3850</v>
      </c>
      <c r="W74" s="383"/>
      <c r="X74" s="383">
        <v>18171</v>
      </c>
      <c r="Y74" s="383">
        <v>10151</v>
      </c>
      <c r="Z74" s="383"/>
      <c r="AA74" s="383"/>
      <c r="AB74" s="383">
        <v>45367</v>
      </c>
      <c r="AC74" s="383"/>
      <c r="AD74" s="383"/>
      <c r="AE74" s="383">
        <v>43631</v>
      </c>
      <c r="AF74" s="383"/>
      <c r="AG74" s="383">
        <v>12027</v>
      </c>
      <c r="AH74" s="383">
        <v>5456</v>
      </c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3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ref="CE74:CE81" si="7">SUM(C74:CD74)</f>
        <v>1867984</v>
      </c>
      <c r="CF74" s="248"/>
    </row>
    <row r="75" spans="1:84" ht="12.6" customHeight="1" x14ac:dyDescent="0.25">
      <c r="A75" s="171" t="s">
        <v>246</v>
      </c>
      <c r="B75" s="175"/>
      <c r="C75" s="382"/>
      <c r="D75" s="382"/>
      <c r="E75" s="383">
        <v>151333</v>
      </c>
      <c r="F75" s="383"/>
      <c r="G75" s="382"/>
      <c r="H75" s="382"/>
      <c r="I75" s="382"/>
      <c r="J75" s="383"/>
      <c r="K75" s="383"/>
      <c r="L75" s="383"/>
      <c r="M75" s="382"/>
      <c r="N75" s="382"/>
      <c r="O75" s="382"/>
      <c r="P75" s="383"/>
      <c r="Q75" s="383"/>
      <c r="R75" s="383"/>
      <c r="S75" s="383">
        <v>22</v>
      </c>
      <c r="T75" s="383"/>
      <c r="U75" s="383">
        <v>1458335</v>
      </c>
      <c r="V75" s="383">
        <v>129725</v>
      </c>
      <c r="W75" s="383">
        <v>181364</v>
      </c>
      <c r="X75" s="383">
        <v>1579642</v>
      </c>
      <c r="Y75" s="383">
        <v>823528</v>
      </c>
      <c r="Z75" s="383"/>
      <c r="AA75" s="383"/>
      <c r="AB75" s="383">
        <v>581592</v>
      </c>
      <c r="AC75" s="383">
        <v>14790</v>
      </c>
      <c r="AD75" s="383"/>
      <c r="AE75" s="383">
        <v>461264</v>
      </c>
      <c r="AF75" s="383"/>
      <c r="AG75" s="383">
        <v>1968741</v>
      </c>
      <c r="AH75" s="383">
        <v>369696</v>
      </c>
      <c r="AI75" s="383"/>
      <c r="AJ75" s="383">
        <v>796116</v>
      </c>
      <c r="AK75" s="383"/>
      <c r="AL75" s="383"/>
      <c r="AM75" s="383"/>
      <c r="AN75" s="383"/>
      <c r="AO75" s="383"/>
      <c r="AP75" s="383"/>
      <c r="AQ75" s="383"/>
      <c r="AR75" s="383"/>
      <c r="AS75" s="383"/>
      <c r="AT75" s="383"/>
      <c r="AU75" s="383"/>
      <c r="AV75" s="383"/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7"/>
        <v>8516148</v>
      </c>
      <c r="CF75" s="248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258202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1552345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22</v>
      </c>
      <c r="T76" s="195">
        <f t="shared" si="8"/>
        <v>0</v>
      </c>
      <c r="U76" s="195">
        <f t="shared" si="8"/>
        <v>1528452</v>
      </c>
      <c r="V76" s="195">
        <f t="shared" si="8"/>
        <v>133575</v>
      </c>
      <c r="W76" s="195">
        <f t="shared" si="8"/>
        <v>181364</v>
      </c>
      <c r="X76" s="195">
        <f t="shared" si="8"/>
        <v>1597813</v>
      </c>
      <c r="Y76" s="195">
        <f t="shared" si="8"/>
        <v>833679</v>
      </c>
      <c r="Z76" s="195">
        <f t="shared" si="8"/>
        <v>0</v>
      </c>
      <c r="AA76" s="195">
        <f t="shared" si="8"/>
        <v>0</v>
      </c>
      <c r="AB76" s="195">
        <f t="shared" si="8"/>
        <v>626959</v>
      </c>
      <c r="AC76" s="195">
        <f t="shared" si="8"/>
        <v>14790</v>
      </c>
      <c r="AD76" s="195">
        <f t="shared" si="8"/>
        <v>0</v>
      </c>
      <c r="AE76" s="195">
        <f t="shared" si="8"/>
        <v>504895</v>
      </c>
      <c r="AF76" s="195">
        <f t="shared" si="8"/>
        <v>0</v>
      </c>
      <c r="AG76" s="195">
        <f t="shared" si="8"/>
        <v>1980768</v>
      </c>
      <c r="AH76" s="195">
        <f t="shared" si="8"/>
        <v>375152</v>
      </c>
      <c r="AI76" s="195">
        <f t="shared" si="8"/>
        <v>0</v>
      </c>
      <c r="AJ76" s="195">
        <f t="shared" si="8"/>
        <v>796116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45" t="s">
        <v>221</v>
      </c>
      <c r="AX76" s="245" t="s">
        <v>221</v>
      </c>
      <c r="AY76" s="245" t="s">
        <v>221</v>
      </c>
      <c r="AZ76" s="245" t="s">
        <v>221</v>
      </c>
      <c r="BA76" s="245" t="s">
        <v>221</v>
      </c>
      <c r="BB76" s="245" t="s">
        <v>221</v>
      </c>
      <c r="BC76" s="245" t="s">
        <v>221</v>
      </c>
      <c r="BD76" s="245" t="s">
        <v>221</v>
      </c>
      <c r="BE76" s="245" t="s">
        <v>221</v>
      </c>
      <c r="BF76" s="245" t="s">
        <v>221</v>
      </c>
      <c r="BG76" s="245" t="s">
        <v>221</v>
      </c>
      <c r="BH76" s="245" t="s">
        <v>221</v>
      </c>
      <c r="BI76" s="245" t="s">
        <v>221</v>
      </c>
      <c r="BJ76" s="245" t="s">
        <v>221</v>
      </c>
      <c r="BK76" s="245" t="s">
        <v>221</v>
      </c>
      <c r="BL76" s="245" t="s">
        <v>221</v>
      </c>
      <c r="BM76" s="245" t="s">
        <v>221</v>
      </c>
      <c r="BN76" s="245" t="s">
        <v>221</v>
      </c>
      <c r="BO76" s="245" t="s">
        <v>221</v>
      </c>
      <c r="BP76" s="245" t="s">
        <v>221</v>
      </c>
      <c r="BQ76" s="245" t="s">
        <v>221</v>
      </c>
      <c r="BR76" s="245" t="s">
        <v>221</v>
      </c>
      <c r="BS76" s="245" t="s">
        <v>221</v>
      </c>
      <c r="BT76" s="245" t="s">
        <v>221</v>
      </c>
      <c r="BU76" s="245" t="s">
        <v>221</v>
      </c>
      <c r="BV76" s="245" t="s">
        <v>221</v>
      </c>
      <c r="BW76" s="245" t="s">
        <v>221</v>
      </c>
      <c r="BX76" s="245" t="s">
        <v>221</v>
      </c>
      <c r="BY76" s="245" t="s">
        <v>221</v>
      </c>
      <c r="BZ76" s="245" t="s">
        <v>221</v>
      </c>
      <c r="CA76" s="245" t="s">
        <v>221</v>
      </c>
      <c r="CB76" s="245" t="s">
        <v>221</v>
      </c>
      <c r="CC76" s="245" t="s">
        <v>221</v>
      </c>
      <c r="CD76" s="245" t="s">
        <v>221</v>
      </c>
      <c r="CE76" s="195">
        <f t="shared" si="7"/>
        <v>10384132</v>
      </c>
      <c r="CF76" s="248"/>
    </row>
    <row r="77" spans="1:84" ht="12.6" customHeight="1" x14ac:dyDescent="0.25">
      <c r="A77" s="171" t="s">
        <v>248</v>
      </c>
      <c r="B77" s="175"/>
      <c r="C77" s="384"/>
      <c r="D77" s="384"/>
      <c r="E77" s="385">
        <v>63</v>
      </c>
      <c r="F77" s="385"/>
      <c r="G77" s="384"/>
      <c r="H77" s="384"/>
      <c r="I77" s="385"/>
      <c r="J77" s="385"/>
      <c r="K77" s="385"/>
      <c r="L77" s="385">
        <v>2034</v>
      </c>
      <c r="M77" s="385"/>
      <c r="N77" s="385"/>
      <c r="O77" s="385"/>
      <c r="P77" s="385"/>
      <c r="Q77" s="385"/>
      <c r="R77" s="385"/>
      <c r="S77" s="385"/>
      <c r="T77" s="385"/>
      <c r="U77" s="385">
        <v>543</v>
      </c>
      <c r="V77" s="385"/>
      <c r="W77" s="385"/>
      <c r="X77" s="385">
        <v>679</v>
      </c>
      <c r="Y77" s="385">
        <v>559</v>
      </c>
      <c r="Z77" s="385"/>
      <c r="AA77" s="385"/>
      <c r="AB77" s="385">
        <v>80</v>
      </c>
      <c r="AC77" s="385"/>
      <c r="AD77" s="385"/>
      <c r="AE77" s="385">
        <v>1722</v>
      </c>
      <c r="AF77" s="385"/>
      <c r="AG77" s="385">
        <v>833</v>
      </c>
      <c r="AH77" s="385"/>
      <c r="AI77" s="385"/>
      <c r="AJ77" s="385">
        <v>3174</v>
      </c>
      <c r="AK77" s="385"/>
      <c r="AL77" s="385"/>
      <c r="AM77" s="385"/>
      <c r="AN77" s="385"/>
      <c r="AO77" s="385"/>
      <c r="AP77" s="385"/>
      <c r="AQ77" s="385"/>
      <c r="AR77" s="385"/>
      <c r="AS77" s="385"/>
      <c r="AT77" s="385"/>
      <c r="AU77" s="385"/>
      <c r="AV77" s="385"/>
      <c r="AW77" s="185"/>
      <c r="AX77" s="185"/>
      <c r="AY77" s="185">
        <v>1840</v>
      </c>
      <c r="AZ77" s="185"/>
      <c r="BA77" s="185">
        <v>714</v>
      </c>
      <c r="BB77" s="185"/>
      <c r="BC77" s="185"/>
      <c r="BD77" s="185"/>
      <c r="BE77" s="185">
        <v>6133</v>
      </c>
      <c r="BF77" s="185">
        <v>115</v>
      </c>
      <c r="BG77" s="185"/>
      <c r="BH77" s="185"/>
      <c r="BI77" s="185"/>
      <c r="BJ77" s="185"/>
      <c r="BK77" s="185"/>
      <c r="BL77" s="185"/>
      <c r="BM77" s="185"/>
      <c r="BN77" s="185">
        <v>4903</v>
      </c>
      <c r="BO77" s="185"/>
      <c r="BP77" s="185"/>
      <c r="BQ77" s="185"/>
      <c r="BR77" s="185"/>
      <c r="BS77" s="185"/>
      <c r="BT77" s="185"/>
      <c r="BU77" s="185"/>
      <c r="BV77" s="389">
        <v>751</v>
      </c>
      <c r="BW77" s="389"/>
      <c r="BX77" s="389"/>
      <c r="BY77" s="389">
        <v>84</v>
      </c>
      <c r="BZ77" s="389"/>
      <c r="CA77" s="389"/>
      <c r="CB77" s="389"/>
      <c r="CC77" s="185"/>
      <c r="CD77" s="245" t="s">
        <v>221</v>
      </c>
      <c r="CE77" s="195">
        <f t="shared" si="7"/>
        <v>24227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384"/>
      <c r="D78" s="384"/>
      <c r="E78" s="384">
        <v>472</v>
      </c>
      <c r="F78" s="384"/>
      <c r="G78" s="384"/>
      <c r="H78" s="384"/>
      <c r="I78" s="384"/>
      <c r="J78" s="384"/>
      <c r="K78" s="384"/>
      <c r="L78" s="384">
        <v>6049</v>
      </c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  <c r="AU78" s="384"/>
      <c r="AV78" s="384"/>
      <c r="AW78" s="184"/>
      <c r="AX78" s="245"/>
      <c r="AY78" s="245"/>
      <c r="AZ78" s="184"/>
      <c r="BA78" s="184"/>
      <c r="BB78" s="184"/>
      <c r="BC78" s="184"/>
      <c r="BD78" s="245"/>
      <c r="BE78" s="245"/>
      <c r="BF78" s="184"/>
      <c r="BG78" s="245"/>
      <c r="BH78" s="184"/>
      <c r="BI78" s="184"/>
      <c r="BJ78" s="245"/>
      <c r="BK78" s="184"/>
      <c r="BL78" s="184"/>
      <c r="BM78" s="184"/>
      <c r="BN78" s="245"/>
      <c r="BO78" s="245"/>
      <c r="BP78" s="245"/>
      <c r="BQ78" s="245"/>
      <c r="BR78" s="184"/>
      <c r="BS78" s="184"/>
      <c r="BT78" s="184"/>
      <c r="BU78" s="184"/>
      <c r="BV78" s="388"/>
      <c r="BW78" s="388"/>
      <c r="BX78" s="388"/>
      <c r="BY78" s="388"/>
      <c r="BZ78" s="388"/>
      <c r="CA78" s="388"/>
      <c r="CB78" s="388"/>
      <c r="CC78" s="245" t="s">
        <v>221</v>
      </c>
      <c r="CD78" s="245" t="s">
        <v>221</v>
      </c>
      <c r="CE78" s="195">
        <f>SUM(C78:CD78)</f>
        <v>6521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384"/>
      <c r="D79" s="384"/>
      <c r="E79" s="384">
        <v>11</v>
      </c>
      <c r="F79" s="384"/>
      <c r="G79" s="384"/>
      <c r="H79" s="384"/>
      <c r="I79" s="384"/>
      <c r="J79" s="384"/>
      <c r="K79" s="384"/>
      <c r="L79" s="384">
        <v>347</v>
      </c>
      <c r="M79" s="384"/>
      <c r="N79" s="384"/>
      <c r="O79" s="384"/>
      <c r="P79" s="384"/>
      <c r="Q79" s="384"/>
      <c r="R79" s="384"/>
      <c r="S79" s="384"/>
      <c r="T79" s="384"/>
      <c r="U79" s="384">
        <v>93</v>
      </c>
      <c r="V79" s="384"/>
      <c r="W79" s="384"/>
      <c r="X79" s="384">
        <v>116</v>
      </c>
      <c r="Y79" s="384">
        <v>95</v>
      </c>
      <c r="Z79" s="384"/>
      <c r="AA79" s="384"/>
      <c r="AB79" s="384">
        <v>14</v>
      </c>
      <c r="AC79" s="384"/>
      <c r="AD79" s="384"/>
      <c r="AE79" s="384">
        <v>294</v>
      </c>
      <c r="AF79" s="384"/>
      <c r="AG79" s="384">
        <v>142</v>
      </c>
      <c r="AH79" s="384"/>
      <c r="AI79" s="384"/>
      <c r="AJ79" s="384">
        <v>542</v>
      </c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184"/>
      <c r="AX79" s="245"/>
      <c r="AY79" s="245"/>
      <c r="AZ79" s="245"/>
      <c r="BA79" s="184">
        <v>122</v>
      </c>
      <c r="BB79" s="184"/>
      <c r="BC79" s="184"/>
      <c r="BD79" s="245"/>
      <c r="BE79" s="245"/>
      <c r="BF79" s="245"/>
      <c r="BG79" s="245"/>
      <c r="BH79" s="184"/>
      <c r="BI79" s="184"/>
      <c r="BJ79" s="245"/>
      <c r="BK79" s="184"/>
      <c r="BL79" s="184"/>
      <c r="BM79" s="184"/>
      <c r="BN79" s="245"/>
      <c r="BO79" s="245"/>
      <c r="BP79" s="245"/>
      <c r="BQ79" s="245"/>
      <c r="BR79" s="245"/>
      <c r="BS79" s="184"/>
      <c r="BT79" s="184"/>
      <c r="BU79" s="184"/>
      <c r="BV79" s="388">
        <v>128</v>
      </c>
      <c r="BW79" s="388"/>
      <c r="BX79" s="388"/>
      <c r="BY79" s="388"/>
      <c r="BZ79" s="388"/>
      <c r="CA79" s="388"/>
      <c r="CB79" s="388"/>
      <c r="CC79" s="245" t="s">
        <v>221</v>
      </c>
      <c r="CD79" s="245" t="s">
        <v>221</v>
      </c>
      <c r="CE79" s="195">
        <f t="shared" si="7"/>
        <v>1904</v>
      </c>
      <c r="CF79" s="195"/>
    </row>
    <row r="80" spans="1:84" ht="12.6" customHeight="1" x14ac:dyDescent="0.25">
      <c r="A80" s="171" t="s">
        <v>251</v>
      </c>
      <c r="B80" s="175"/>
      <c r="C80" s="387"/>
      <c r="D80" s="387"/>
      <c r="E80" s="384">
        <v>328</v>
      </c>
      <c r="F80" s="384"/>
      <c r="G80" s="384"/>
      <c r="H80" s="384"/>
      <c r="I80" s="384"/>
      <c r="J80" s="384"/>
      <c r="K80" s="384"/>
      <c r="L80" s="384">
        <v>12028</v>
      </c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>
        <v>598</v>
      </c>
      <c r="Y80" s="384">
        <v>1024</v>
      </c>
      <c r="Z80" s="384"/>
      <c r="AA80" s="384"/>
      <c r="AB80" s="384"/>
      <c r="AC80" s="384"/>
      <c r="AD80" s="384"/>
      <c r="AE80" s="384">
        <v>1956</v>
      </c>
      <c r="AF80" s="384"/>
      <c r="AG80" s="384">
        <v>4349</v>
      </c>
      <c r="AH80" s="384">
        <v>154</v>
      </c>
      <c r="AI80" s="384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184"/>
      <c r="AX80" s="245"/>
      <c r="AY80" s="245"/>
      <c r="AZ80" s="245"/>
      <c r="BA80" s="245"/>
      <c r="BB80" s="184"/>
      <c r="BC80" s="184"/>
      <c r="BD80" s="245"/>
      <c r="BE80" s="245"/>
      <c r="BF80" s="245"/>
      <c r="BG80" s="245"/>
      <c r="BH80" s="184"/>
      <c r="BI80" s="184"/>
      <c r="BJ80" s="245"/>
      <c r="BK80" s="184"/>
      <c r="BL80" s="184"/>
      <c r="BM80" s="184"/>
      <c r="BN80" s="245"/>
      <c r="BO80" s="245"/>
      <c r="BP80" s="245"/>
      <c r="BQ80" s="245"/>
      <c r="BR80" s="245"/>
      <c r="BS80" s="184"/>
      <c r="BT80" s="184"/>
      <c r="BU80" s="184"/>
      <c r="BV80" s="388"/>
      <c r="BW80" s="388"/>
      <c r="BX80" s="388"/>
      <c r="BY80" s="388"/>
      <c r="BZ80" s="388"/>
      <c r="CA80" s="388"/>
      <c r="CB80" s="388"/>
      <c r="CC80" s="245" t="s">
        <v>221</v>
      </c>
      <c r="CD80" s="245" t="s">
        <v>221</v>
      </c>
      <c r="CE80" s="195">
        <f t="shared" si="7"/>
        <v>20437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386"/>
      <c r="D81" s="386"/>
      <c r="E81" s="386">
        <v>0.46</v>
      </c>
      <c r="F81" s="386"/>
      <c r="G81" s="386"/>
      <c r="H81" s="386"/>
      <c r="I81" s="386"/>
      <c r="J81" s="386"/>
      <c r="K81" s="386"/>
      <c r="L81" s="386">
        <v>14.86</v>
      </c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>
        <v>0.79</v>
      </c>
      <c r="AH81" s="386">
        <v>0.02</v>
      </c>
      <c r="AI81" s="386"/>
      <c r="AJ81" s="386">
        <v>1.76</v>
      </c>
      <c r="AK81" s="386"/>
      <c r="AL81" s="386"/>
      <c r="AM81" s="386"/>
      <c r="AN81" s="386"/>
      <c r="AO81" s="386"/>
      <c r="AP81" s="386"/>
      <c r="AQ81" s="386"/>
      <c r="AR81" s="386"/>
      <c r="AS81" s="386"/>
      <c r="AT81" s="386"/>
      <c r="AU81" s="386"/>
      <c r="AV81" s="386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50"/>
      <c r="BV81" s="250"/>
      <c r="BW81" s="250"/>
      <c r="BX81" s="250"/>
      <c r="BY81" s="250"/>
      <c r="BZ81" s="250"/>
      <c r="CA81" s="250"/>
      <c r="CB81" s="250"/>
      <c r="CC81" s="245" t="s">
        <v>221</v>
      </c>
      <c r="CD81" s="245" t="s">
        <v>221</v>
      </c>
      <c r="CE81" s="251">
        <f t="shared" si="7"/>
        <v>17.89</v>
      </c>
      <c r="CF81" s="251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392" t="s">
        <v>1279</v>
      </c>
      <c r="D83" s="252"/>
      <c r="E83" s="175"/>
    </row>
    <row r="84" spans="1:84" ht="12.6" customHeight="1" x14ac:dyDescent="0.25">
      <c r="A84" s="173" t="s">
        <v>255</v>
      </c>
      <c r="B84" s="172" t="s">
        <v>256</v>
      </c>
      <c r="C84" s="390">
        <v>111</v>
      </c>
      <c r="D84" s="252"/>
      <c r="E84" s="175"/>
    </row>
    <row r="85" spans="1:84" ht="12.6" customHeight="1" x14ac:dyDescent="0.25">
      <c r="A85" s="173" t="s">
        <v>257</v>
      </c>
      <c r="B85" s="172" t="s">
        <v>256</v>
      </c>
      <c r="C85" s="391" t="s">
        <v>1280</v>
      </c>
      <c r="D85" s="205"/>
      <c r="E85" s="204"/>
    </row>
    <row r="86" spans="1:84" ht="12.6" customHeight="1" x14ac:dyDescent="0.25">
      <c r="A86" s="173" t="s">
        <v>1251</v>
      </c>
      <c r="B86" s="172"/>
      <c r="C86" s="394" t="s">
        <v>1281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395" t="s">
        <v>1281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391" t="s">
        <v>1282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391" t="s">
        <v>1283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391" t="s">
        <v>1284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391" t="s">
        <v>1284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391" t="s">
        <v>1285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393" t="s">
        <v>1277</v>
      </c>
      <c r="D93" s="252"/>
      <c r="E93" s="175"/>
    </row>
    <row r="94" spans="1:84" ht="12.6" customHeight="1" x14ac:dyDescent="0.25">
      <c r="A94" s="173" t="s">
        <v>264</v>
      </c>
      <c r="B94" s="172" t="s">
        <v>256</v>
      </c>
      <c r="C94" s="393" t="s">
        <v>1278</v>
      </c>
      <c r="D94" s="252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3" t="s">
        <v>266</v>
      </c>
      <c r="B97" s="253"/>
      <c r="C97" s="253"/>
      <c r="D97" s="253"/>
      <c r="E97" s="253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" customHeight="1" x14ac:dyDescent="0.25">
      <c r="A101" s="253" t="s">
        <v>269</v>
      </c>
      <c r="B101" s="253"/>
      <c r="C101" s="253"/>
      <c r="D101" s="253"/>
      <c r="E101" s="253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53" t="s">
        <v>271</v>
      </c>
      <c r="B104" s="253"/>
      <c r="C104" s="253"/>
      <c r="D104" s="253"/>
      <c r="E104" s="253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397">
        <v>25</v>
      </c>
      <c r="D112" s="396">
        <v>64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397">
        <v>32</v>
      </c>
      <c r="D113" s="396">
        <v>2346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397"/>
      <c r="D114" s="396"/>
      <c r="E114" s="175"/>
    </row>
    <row r="115" spans="1:5" ht="12.6" customHeight="1" x14ac:dyDescent="0.25">
      <c r="A115" s="173" t="s">
        <v>281</v>
      </c>
      <c r="B115" s="172" t="s">
        <v>256</v>
      </c>
      <c r="C115" s="397"/>
      <c r="D115" s="396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398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398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398">
        <v>12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398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398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398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398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398"/>
      <c r="D124" s="175"/>
      <c r="E124" s="175"/>
    </row>
    <row r="125" spans="1:5" ht="12.6" customHeight="1" x14ac:dyDescent="0.25">
      <c r="A125" s="173" t="s">
        <v>289</v>
      </c>
      <c r="B125" s="172"/>
      <c r="C125" s="398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398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398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12</v>
      </c>
    </row>
    <row r="129" spans="1:6" ht="12.6" customHeight="1" x14ac:dyDescent="0.25">
      <c r="A129" s="173" t="s">
        <v>292</v>
      </c>
      <c r="B129" s="172" t="s">
        <v>256</v>
      </c>
      <c r="C129" s="189">
        <v>70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54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399">
        <v>18</v>
      </c>
      <c r="C139" s="400">
        <v>1</v>
      </c>
      <c r="D139" s="399">
        <v>6</v>
      </c>
      <c r="E139" s="175">
        <f>SUM(B139:D139)</f>
        <v>25</v>
      </c>
    </row>
    <row r="140" spans="1:6" ht="12.6" customHeight="1" x14ac:dyDescent="0.25">
      <c r="A140" s="173" t="s">
        <v>215</v>
      </c>
      <c r="B140" s="399">
        <v>48</v>
      </c>
      <c r="C140" s="400">
        <v>3</v>
      </c>
      <c r="D140" s="399">
        <v>13</v>
      </c>
      <c r="E140" s="175">
        <f>SUM(B140:D140)</f>
        <v>64</v>
      </c>
    </row>
    <row r="141" spans="1:6" ht="12.6" customHeight="1" x14ac:dyDescent="0.25">
      <c r="A141" s="173" t="s">
        <v>298</v>
      </c>
      <c r="B141" s="399"/>
      <c r="C141" s="399"/>
      <c r="D141" s="399"/>
      <c r="E141" s="175">
        <f>SUM(B141:D141)</f>
        <v>0</v>
      </c>
    </row>
    <row r="142" spans="1:6" ht="12.6" customHeight="1" x14ac:dyDescent="0.25">
      <c r="A142" s="173" t="s">
        <v>245</v>
      </c>
      <c r="B142" s="399">
        <v>199802</v>
      </c>
      <c r="C142" s="400">
        <v>65593</v>
      </c>
      <c r="D142" s="399">
        <v>50244</v>
      </c>
      <c r="E142" s="175">
        <f>SUM(B142:D142)</f>
        <v>315639</v>
      </c>
      <c r="F142" s="199"/>
    </row>
    <row r="143" spans="1:6" ht="12.6" customHeight="1" x14ac:dyDescent="0.25">
      <c r="A143" s="173" t="s">
        <v>246</v>
      </c>
      <c r="B143" s="399">
        <v>3441844</v>
      </c>
      <c r="C143" s="400">
        <v>35941</v>
      </c>
      <c r="D143" s="399">
        <v>5038364</v>
      </c>
      <c r="E143" s="175">
        <f>SUM(B143:D143)</f>
        <v>8516149</v>
      </c>
      <c r="F143" s="199"/>
    </row>
    <row r="144" spans="1:6" ht="12.6" customHeight="1" x14ac:dyDescent="0.25">
      <c r="A144" s="254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401">
        <v>18</v>
      </c>
      <c r="C145" s="402">
        <v>3</v>
      </c>
      <c r="D145" s="401">
        <v>11</v>
      </c>
      <c r="E145" s="175">
        <f>SUM(B145:D145)</f>
        <v>32</v>
      </c>
    </row>
    <row r="146" spans="1:5" ht="12.6" customHeight="1" x14ac:dyDescent="0.25">
      <c r="A146" s="173" t="s">
        <v>215</v>
      </c>
      <c r="B146" s="401">
        <v>247</v>
      </c>
      <c r="C146" s="402">
        <v>1162</v>
      </c>
      <c r="D146" s="401">
        <v>937</v>
      </c>
      <c r="E146" s="175">
        <f>SUM(B146:D146)</f>
        <v>2346</v>
      </c>
    </row>
    <row r="147" spans="1:5" ht="12.6" customHeight="1" x14ac:dyDescent="0.25">
      <c r="A147" s="173" t="s">
        <v>298</v>
      </c>
      <c r="B147" s="401"/>
      <c r="C147" s="402"/>
      <c r="D147" s="401"/>
      <c r="E147" s="175">
        <f>SUM(B147:D147)</f>
        <v>0</v>
      </c>
    </row>
    <row r="148" spans="1:5" ht="12.6" customHeight="1" x14ac:dyDescent="0.25">
      <c r="A148" s="173" t="s">
        <v>245</v>
      </c>
      <c r="B148" s="401">
        <v>332974</v>
      </c>
      <c r="C148" s="402">
        <v>993582</v>
      </c>
      <c r="D148" s="401">
        <v>225789</v>
      </c>
      <c r="E148" s="175">
        <f>SUM(B148:D148)</f>
        <v>1552345</v>
      </c>
    </row>
    <row r="149" spans="1:5" ht="12.6" customHeight="1" x14ac:dyDescent="0.25">
      <c r="A149" s="173" t="s">
        <v>246</v>
      </c>
      <c r="B149" s="401"/>
      <c r="C149" s="402"/>
      <c r="D149" s="401"/>
      <c r="E149" s="175">
        <f>SUM(B149:D149)</f>
        <v>0</v>
      </c>
    </row>
    <row r="150" spans="1:5" ht="12.6" customHeight="1" x14ac:dyDescent="0.25">
      <c r="A150" s="254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54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403">
        <v>441749</v>
      </c>
      <c r="C158" s="403">
        <v>573749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3" t="s">
        <v>306</v>
      </c>
      <c r="B165" s="253"/>
      <c r="C165" s="253"/>
      <c r="D165" s="253"/>
      <c r="E165" s="253"/>
    </row>
    <row r="166" spans="1:5" ht="11.4" customHeight="1" x14ac:dyDescent="0.25">
      <c r="A166" s="173" t="s">
        <v>307</v>
      </c>
      <c r="B166" s="172" t="s">
        <v>256</v>
      </c>
      <c r="C166" s="404">
        <v>286367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404">
        <v>4768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404">
        <v>22867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404">
        <v>484355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404">
        <v>6217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404">
        <v>65717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404"/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404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870291</v>
      </c>
      <c r="E174" s="175"/>
    </row>
    <row r="175" spans="1:5" ht="11.4" customHeight="1" x14ac:dyDescent="0.25">
      <c r="A175" s="253" t="s">
        <v>314</v>
      </c>
      <c r="B175" s="253"/>
      <c r="C175" s="253"/>
      <c r="D175" s="253"/>
      <c r="E175" s="253"/>
    </row>
    <row r="176" spans="1:5" ht="11.4" customHeight="1" x14ac:dyDescent="0.25">
      <c r="A176" s="173" t="s">
        <v>315</v>
      </c>
      <c r="B176" s="172" t="s">
        <v>256</v>
      </c>
      <c r="C176" s="405">
        <v>27307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405">
        <v>9880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37187</v>
      </c>
      <c r="E178" s="175"/>
    </row>
    <row r="179" spans="1:5" ht="11.4" customHeight="1" x14ac:dyDescent="0.25">
      <c r="A179" s="253" t="s">
        <v>317</v>
      </c>
      <c r="B179" s="253"/>
      <c r="C179" s="253"/>
      <c r="D179" s="253"/>
      <c r="E179" s="253"/>
    </row>
    <row r="180" spans="1:5" ht="11.4" customHeight="1" x14ac:dyDescent="0.25">
      <c r="A180" s="173" t="s">
        <v>318</v>
      </c>
      <c r="B180" s="172" t="s">
        <v>256</v>
      </c>
      <c r="C180" s="406">
        <v>74188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406">
        <v>2823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77011</v>
      </c>
      <c r="E182" s="175"/>
    </row>
    <row r="183" spans="1:5" ht="11.4" customHeight="1" x14ac:dyDescent="0.25">
      <c r="A183" s="253" t="s">
        <v>320</v>
      </c>
      <c r="B183" s="253"/>
      <c r="C183" s="253"/>
      <c r="D183" s="253"/>
      <c r="E183" s="253"/>
    </row>
    <row r="184" spans="1:5" ht="11.4" customHeight="1" x14ac:dyDescent="0.25">
      <c r="A184" s="173" t="s">
        <v>321</v>
      </c>
      <c r="B184" s="172" t="s">
        <v>256</v>
      </c>
      <c r="C184" s="407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407">
        <v>97480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407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97480</v>
      </c>
      <c r="E187" s="175"/>
    </row>
    <row r="188" spans="1:5" ht="11.4" customHeight="1" x14ac:dyDescent="0.25">
      <c r="A188" s="253" t="s">
        <v>323</v>
      </c>
      <c r="B188" s="253"/>
      <c r="C188" s="253"/>
      <c r="D188" s="253"/>
      <c r="E188" s="253"/>
    </row>
    <row r="189" spans="1:5" ht="11.4" customHeight="1" x14ac:dyDescent="0.25">
      <c r="A189" s="173" t="s">
        <v>324</v>
      </c>
      <c r="B189" s="172" t="s">
        <v>256</v>
      </c>
      <c r="C189" s="408">
        <v>383006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383006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409">
        <v>206698</v>
      </c>
      <c r="C196" s="410"/>
      <c r="D196" s="409"/>
      <c r="E196" s="175">
        <f t="shared" ref="E196:E204" si="9">SUM(B196:C196)-D196</f>
        <v>206698</v>
      </c>
    </row>
    <row r="197" spans="1:8" ht="12.6" customHeight="1" x14ac:dyDescent="0.25">
      <c r="A197" s="173" t="s">
        <v>333</v>
      </c>
      <c r="B197" s="409">
        <v>158814</v>
      </c>
      <c r="C197" s="410">
        <v>73165</v>
      </c>
      <c r="D197" s="409"/>
      <c r="E197" s="175">
        <f t="shared" si="9"/>
        <v>231979</v>
      </c>
    </row>
    <row r="198" spans="1:8" ht="12.6" customHeight="1" x14ac:dyDescent="0.25">
      <c r="A198" s="173" t="s">
        <v>334</v>
      </c>
      <c r="B198" s="409">
        <v>9627130</v>
      </c>
      <c r="C198" s="410">
        <v>1398689</v>
      </c>
      <c r="D198" s="409"/>
      <c r="E198" s="175">
        <f t="shared" si="9"/>
        <v>11025819</v>
      </c>
    </row>
    <row r="199" spans="1:8" ht="12.6" customHeight="1" x14ac:dyDescent="0.25">
      <c r="A199" s="173" t="s">
        <v>335</v>
      </c>
      <c r="B199" s="409"/>
      <c r="C199" s="410"/>
      <c r="D199" s="409"/>
      <c r="E199" s="175">
        <f t="shared" si="9"/>
        <v>0</v>
      </c>
    </row>
    <row r="200" spans="1:8" ht="12.6" customHeight="1" x14ac:dyDescent="0.25">
      <c r="A200" s="173" t="s">
        <v>336</v>
      </c>
      <c r="B200" s="409">
        <v>2141258</v>
      </c>
      <c r="C200" s="410">
        <v>107820</v>
      </c>
      <c r="D200" s="409"/>
      <c r="E200" s="175">
        <f t="shared" si="9"/>
        <v>2249078</v>
      </c>
    </row>
    <row r="201" spans="1:8" ht="12.6" customHeight="1" x14ac:dyDescent="0.25">
      <c r="A201" s="173" t="s">
        <v>337</v>
      </c>
      <c r="B201" s="409">
        <v>4201973</v>
      </c>
      <c r="C201" s="410">
        <v>158999</v>
      </c>
      <c r="D201" s="409"/>
      <c r="E201" s="175">
        <f t="shared" si="9"/>
        <v>4360972</v>
      </c>
    </row>
    <row r="202" spans="1:8" ht="12.6" customHeight="1" x14ac:dyDescent="0.25">
      <c r="A202" s="173" t="s">
        <v>338</v>
      </c>
      <c r="B202" s="409"/>
      <c r="C202" s="410"/>
      <c r="D202" s="409"/>
      <c r="E202" s="175">
        <f t="shared" si="9"/>
        <v>0</v>
      </c>
    </row>
    <row r="203" spans="1:8" ht="12.6" customHeight="1" x14ac:dyDescent="0.25">
      <c r="A203" s="173" t="s">
        <v>339</v>
      </c>
      <c r="B203" s="409"/>
      <c r="C203" s="410"/>
      <c r="D203" s="409"/>
      <c r="E203" s="175">
        <f t="shared" si="9"/>
        <v>0</v>
      </c>
    </row>
    <row r="204" spans="1:8" ht="12.6" customHeight="1" x14ac:dyDescent="0.25">
      <c r="A204" s="173" t="s">
        <v>340</v>
      </c>
      <c r="B204" s="409">
        <v>1146466</v>
      </c>
      <c r="C204" s="410"/>
      <c r="D204" s="409">
        <v>1123047</v>
      </c>
      <c r="E204" s="175">
        <f t="shared" si="9"/>
        <v>23419</v>
      </c>
    </row>
    <row r="205" spans="1:8" ht="12.6" customHeight="1" x14ac:dyDescent="0.25">
      <c r="A205" s="173" t="s">
        <v>203</v>
      </c>
      <c r="B205" s="175">
        <f>SUM(B196:B204)</f>
        <v>17482339</v>
      </c>
      <c r="C205" s="191">
        <f>SUM(C196:C204)</f>
        <v>1738673</v>
      </c>
      <c r="D205" s="175">
        <f>SUM(D196:D204)</f>
        <v>1123047</v>
      </c>
      <c r="E205" s="175">
        <f>SUM(E196:E204)</f>
        <v>18097965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55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55"/>
    </row>
    <row r="210" spans="1:8" ht="12.6" customHeight="1" x14ac:dyDescent="0.25">
      <c r="A210" s="173" t="s">
        <v>333</v>
      </c>
      <c r="B210" s="411">
        <v>25721</v>
      </c>
      <c r="C210" s="412">
        <v>17366</v>
      </c>
      <c r="D210" s="411"/>
      <c r="E210" s="175">
        <f t="shared" ref="E210:E217" si="10">SUM(B210:C210)-D210</f>
        <v>43087</v>
      </c>
      <c r="H210" s="255"/>
    </row>
    <row r="211" spans="1:8" ht="12.6" customHeight="1" x14ac:dyDescent="0.25">
      <c r="A211" s="173" t="s">
        <v>334</v>
      </c>
      <c r="B211" s="411">
        <v>849824</v>
      </c>
      <c r="C211" s="412">
        <v>505483</v>
      </c>
      <c r="D211" s="411"/>
      <c r="E211" s="175">
        <f t="shared" si="10"/>
        <v>1355307</v>
      </c>
      <c r="H211" s="255"/>
    </row>
    <row r="212" spans="1:8" ht="12.6" customHeight="1" x14ac:dyDescent="0.25">
      <c r="A212" s="173" t="s">
        <v>335</v>
      </c>
      <c r="B212" s="411"/>
      <c r="C212" s="412"/>
      <c r="D212" s="411"/>
      <c r="E212" s="175">
        <f t="shared" si="10"/>
        <v>0</v>
      </c>
      <c r="H212" s="255"/>
    </row>
    <row r="213" spans="1:8" ht="12.6" customHeight="1" x14ac:dyDescent="0.25">
      <c r="A213" s="173" t="s">
        <v>336</v>
      </c>
      <c r="B213" s="411">
        <v>378563</v>
      </c>
      <c r="C213" s="412">
        <v>116427</v>
      </c>
      <c r="D213" s="411"/>
      <c r="E213" s="175">
        <f t="shared" si="10"/>
        <v>494990</v>
      </c>
      <c r="H213" s="255"/>
    </row>
    <row r="214" spans="1:8" ht="12.6" customHeight="1" x14ac:dyDescent="0.25">
      <c r="A214" s="173" t="s">
        <v>337</v>
      </c>
      <c r="B214" s="411">
        <v>2964186</v>
      </c>
      <c r="C214" s="412">
        <v>422635</v>
      </c>
      <c r="D214" s="411"/>
      <c r="E214" s="175">
        <f t="shared" si="10"/>
        <v>3386821</v>
      </c>
      <c r="H214" s="255"/>
    </row>
    <row r="215" spans="1:8" ht="12.6" customHeight="1" x14ac:dyDescent="0.25">
      <c r="A215" s="173" t="s">
        <v>338</v>
      </c>
      <c r="B215" s="411"/>
      <c r="C215" s="412"/>
      <c r="D215" s="411"/>
      <c r="E215" s="175">
        <f t="shared" si="10"/>
        <v>0</v>
      </c>
      <c r="H215" s="255"/>
    </row>
    <row r="216" spans="1:8" ht="12.6" customHeight="1" x14ac:dyDescent="0.25">
      <c r="A216" s="173" t="s">
        <v>339</v>
      </c>
      <c r="B216" s="411"/>
      <c r="C216" s="412"/>
      <c r="D216" s="411"/>
      <c r="E216" s="175">
        <f t="shared" si="10"/>
        <v>0</v>
      </c>
      <c r="H216" s="255"/>
    </row>
    <row r="217" spans="1:8" ht="12.6" customHeight="1" x14ac:dyDescent="0.25">
      <c r="A217" s="173" t="s">
        <v>340</v>
      </c>
      <c r="B217" s="411"/>
      <c r="C217" s="412"/>
      <c r="D217" s="411"/>
      <c r="E217" s="175">
        <f t="shared" si="10"/>
        <v>0</v>
      </c>
      <c r="H217" s="255"/>
    </row>
    <row r="218" spans="1:8" ht="12.6" customHeight="1" x14ac:dyDescent="0.25">
      <c r="A218" s="173" t="s">
        <v>203</v>
      </c>
      <c r="B218" s="175">
        <f>SUM(B209:B217)</f>
        <v>4218294</v>
      </c>
      <c r="C218" s="191">
        <f>SUM(C209:C217)</f>
        <v>1061911</v>
      </c>
      <c r="D218" s="175">
        <f>SUM(D209:D217)</f>
        <v>0</v>
      </c>
      <c r="E218" s="175">
        <f>SUM(E209:E217)</f>
        <v>5280205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3" t="s">
        <v>343</v>
      </c>
      <c r="B221" s="253"/>
      <c r="C221" s="253"/>
      <c r="D221" s="253"/>
      <c r="E221" s="253"/>
    </row>
    <row r="222" spans="1:8" ht="12.6" customHeight="1" x14ac:dyDescent="0.25">
      <c r="A222" s="173" t="s">
        <v>344</v>
      </c>
      <c r="B222" s="172" t="s">
        <v>256</v>
      </c>
      <c r="C222" s="413">
        <v>-693058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413">
        <v>1413579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413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413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413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413">
        <v>1626941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2347462</v>
      </c>
      <c r="E228" s="175"/>
    </row>
    <row r="229" spans="1:5" ht="12.6" customHeight="1" x14ac:dyDescent="0.25">
      <c r="A229" s="253" t="s">
        <v>351</v>
      </c>
      <c r="B229" s="253"/>
      <c r="C229" s="253"/>
      <c r="D229" s="253"/>
      <c r="E229" s="253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414"/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414">
        <v>42587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42587</v>
      </c>
      <c r="E235" s="175"/>
    </row>
    <row r="236" spans="1:5" ht="12.6" customHeight="1" x14ac:dyDescent="0.25">
      <c r="A236" s="253" t="s">
        <v>356</v>
      </c>
      <c r="B236" s="253"/>
      <c r="C236" s="253"/>
      <c r="D236" s="253"/>
      <c r="E236" s="253"/>
    </row>
    <row r="237" spans="1:5" ht="12.6" customHeight="1" x14ac:dyDescent="0.25">
      <c r="A237" s="173" t="s">
        <v>357</v>
      </c>
      <c r="B237" s="172" t="s">
        <v>256</v>
      </c>
      <c r="C237" s="415">
        <v>130371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130371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2520420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3" t="s">
        <v>361</v>
      </c>
      <c r="B248" s="253"/>
      <c r="C248" s="253"/>
      <c r="D248" s="253"/>
      <c r="E248" s="253"/>
    </row>
    <row r="249" spans="1:5" ht="12.45" customHeight="1" x14ac:dyDescent="0.25">
      <c r="A249" s="173" t="s">
        <v>362</v>
      </c>
      <c r="B249" s="172" t="s">
        <v>256</v>
      </c>
      <c r="C249" s="416">
        <v>865476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416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416">
        <v>5453753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416">
        <v>2645000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416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416">
        <v>346448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416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416">
        <v>189222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416"/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416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4209899</v>
      </c>
      <c r="E259" s="175"/>
    </row>
    <row r="260" spans="1:5" ht="11.25" customHeight="1" x14ac:dyDescent="0.25">
      <c r="A260" s="253" t="s">
        <v>372</v>
      </c>
      <c r="B260" s="253"/>
      <c r="C260" s="253"/>
      <c r="D260" s="253"/>
      <c r="E260" s="253"/>
    </row>
    <row r="261" spans="1:5" ht="12.45" customHeight="1" x14ac:dyDescent="0.25">
      <c r="A261" s="173" t="s">
        <v>362</v>
      </c>
      <c r="B261" s="172" t="s">
        <v>256</v>
      </c>
      <c r="C261" s="417">
        <v>1335729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1335729</v>
      </c>
      <c r="E264" s="175"/>
    </row>
    <row r="265" spans="1:5" ht="11.25" customHeight="1" x14ac:dyDescent="0.25">
      <c r="A265" s="253" t="s">
        <v>375</v>
      </c>
      <c r="B265" s="253"/>
      <c r="C265" s="253"/>
      <c r="D265" s="253"/>
      <c r="E265" s="253"/>
    </row>
    <row r="266" spans="1:5" ht="12.45" customHeight="1" x14ac:dyDescent="0.25">
      <c r="A266" s="173" t="s">
        <v>332</v>
      </c>
      <c r="B266" s="172" t="s">
        <v>256</v>
      </c>
      <c r="C266" s="418">
        <v>206698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418">
        <v>231979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418">
        <v>11025819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418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418">
        <v>2249078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418">
        <v>4360972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418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418">
        <v>23419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18097965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419">
        <v>5280205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12817760</v>
      </c>
      <c r="E276" s="175"/>
    </row>
    <row r="277" spans="1:5" ht="12.6" customHeight="1" x14ac:dyDescent="0.25">
      <c r="A277" s="253" t="s">
        <v>382</v>
      </c>
      <c r="B277" s="253"/>
      <c r="C277" s="253"/>
      <c r="D277" s="253"/>
      <c r="E277" s="253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420">
        <v>1935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1935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3" t="s">
        <v>387</v>
      </c>
      <c r="B284" s="253"/>
      <c r="C284" s="253"/>
      <c r="D284" s="253"/>
      <c r="E284" s="253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18365323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3" t="s">
        <v>395</v>
      </c>
      <c r="B302" s="253"/>
      <c r="C302" s="253"/>
      <c r="D302" s="253"/>
      <c r="E302" s="253"/>
    </row>
    <row r="303" spans="1:5" ht="12.6" customHeight="1" x14ac:dyDescent="0.25">
      <c r="A303" s="173" t="s">
        <v>396</v>
      </c>
      <c r="B303" s="172" t="s">
        <v>256</v>
      </c>
      <c r="C303" s="421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421">
        <v>251540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421">
        <v>95085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421">
        <v>149466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421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421">
        <v>267000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421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421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421">
        <v>481465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421">
        <v>215000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1459556</v>
      </c>
      <c r="E313" s="175"/>
    </row>
    <row r="314" spans="1:5" ht="12.6" customHeight="1" x14ac:dyDescent="0.25">
      <c r="A314" s="253" t="s">
        <v>406</v>
      </c>
      <c r="B314" s="253"/>
      <c r="C314" s="253"/>
      <c r="D314" s="253"/>
      <c r="E314" s="253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53" t="s">
        <v>411</v>
      </c>
      <c r="B319" s="253"/>
      <c r="C319" s="253"/>
      <c r="D319" s="253"/>
      <c r="E319" s="253"/>
    </row>
    <row r="320" spans="1:5" ht="12.6" customHeight="1" x14ac:dyDescent="0.25">
      <c r="A320" s="173" t="s">
        <v>412</v>
      </c>
      <c r="B320" s="172" t="s">
        <v>256</v>
      </c>
      <c r="C320" s="422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422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422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422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422">
        <v>8825544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422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422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8825544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215000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8610544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423">
        <v>8295223</v>
      </c>
      <c r="D331" s="175"/>
      <c r="E331" s="175"/>
    </row>
    <row r="332" spans="1:5" ht="12.6" customHeight="1" x14ac:dyDescent="0.25">
      <c r="A332" s="173"/>
      <c r="B332" s="172"/>
      <c r="C332" s="225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18365323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18365323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3" t="s">
        <v>427</v>
      </c>
      <c r="B357" s="253"/>
      <c r="C357" s="253"/>
      <c r="D357" s="253"/>
      <c r="E357" s="253"/>
    </row>
    <row r="358" spans="1:5" ht="12.6" customHeight="1" x14ac:dyDescent="0.25">
      <c r="A358" s="173" t="s">
        <v>428</v>
      </c>
      <c r="B358" s="172" t="s">
        <v>256</v>
      </c>
      <c r="C358" s="424">
        <v>1867984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424">
        <v>8516148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10384132</v>
      </c>
      <c r="E360" s="175"/>
    </row>
    <row r="361" spans="1:5" ht="12.6" customHeight="1" x14ac:dyDescent="0.25">
      <c r="A361" s="253" t="s">
        <v>431</v>
      </c>
      <c r="B361" s="253"/>
      <c r="C361" s="253"/>
      <c r="D361" s="253"/>
      <c r="E361" s="253"/>
    </row>
    <row r="362" spans="1:5" ht="12.6" customHeight="1" x14ac:dyDescent="0.25">
      <c r="A362" s="173" t="s">
        <v>432</v>
      </c>
      <c r="B362" s="172" t="s">
        <v>256</v>
      </c>
      <c r="C362" s="425">
        <v>2347462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425">
        <v>42587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425">
        <v>130371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2520420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7863712</v>
      </c>
      <c r="E366" s="175"/>
    </row>
    <row r="367" spans="1:5" ht="12.6" customHeight="1" x14ac:dyDescent="0.25">
      <c r="A367" s="253" t="s">
        <v>436</v>
      </c>
      <c r="B367" s="253"/>
      <c r="C367" s="253"/>
      <c r="D367" s="253"/>
      <c r="E367" s="253"/>
    </row>
    <row r="368" spans="1:5" ht="12.6" customHeight="1" x14ac:dyDescent="0.25">
      <c r="A368" s="173" t="s">
        <v>437</v>
      </c>
      <c r="B368" s="172" t="s">
        <v>256</v>
      </c>
      <c r="C368" s="426">
        <v>421159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426">
        <v>1082987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1504146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9367858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3" t="s">
        <v>441</v>
      </c>
      <c r="B375" s="253"/>
      <c r="C375" s="253"/>
      <c r="D375" s="253"/>
      <c r="E375" s="253"/>
    </row>
    <row r="376" spans="1:5" ht="12.6" customHeight="1" x14ac:dyDescent="0.25">
      <c r="A376" s="173" t="s">
        <v>442</v>
      </c>
      <c r="B376" s="172" t="s">
        <v>256</v>
      </c>
      <c r="C376" s="427">
        <v>3978919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427">
        <v>870291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427">
        <v>338704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427">
        <v>478045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427">
        <v>185544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427">
        <v>1171958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427">
        <v>1061911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427">
        <v>37187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427">
        <v>77011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427">
        <v>97480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427">
        <v>383006</v>
      </c>
      <c r="D386" s="175"/>
      <c r="E386" s="175"/>
    </row>
    <row r="387" spans="1:6" ht="12.6" customHeight="1" x14ac:dyDescent="0.25">
      <c r="A387" s="171" t="s">
        <v>450</v>
      </c>
      <c r="B387" s="172"/>
      <c r="C387" s="427">
        <v>996012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427">
        <v>338510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10014578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-646720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-646720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-646720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56"/>
    </row>
    <row r="411" spans="1:5" ht="12.6" customHeight="1" x14ac:dyDescent="0.25">
      <c r="A411" s="179" t="str">
        <f>C85&amp;"   "&amp;"H-"&amp;FIXED(C84,0,TRUE)&amp;"     FYE "&amp;C83</f>
        <v>eAst AdAms RurAl HeAlthcAre   H-111     FYE 12/31/2017</v>
      </c>
      <c r="B411" s="179"/>
      <c r="C411" s="179"/>
      <c r="D411" s="179"/>
      <c r="E411" s="256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25</v>
      </c>
      <c r="C413" s="194">
        <f>E139</f>
        <v>25</v>
      </c>
      <c r="D413" s="179"/>
    </row>
    <row r="414" spans="1:5" ht="12.6" customHeight="1" x14ac:dyDescent="0.25">
      <c r="A414" s="179" t="s">
        <v>464</v>
      </c>
      <c r="B414" s="179">
        <f>D112</f>
        <v>64</v>
      </c>
      <c r="C414" s="179">
        <f>E140</f>
        <v>64</v>
      </c>
      <c r="D414" s="194">
        <f>SUM(C59:H59)+N59</f>
        <v>64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32</v>
      </c>
      <c r="C416" s="194">
        <f>E145</f>
        <v>32</v>
      </c>
      <c r="D416" s="179"/>
    </row>
    <row r="417" spans="1:7" ht="12.6" customHeight="1" x14ac:dyDescent="0.25">
      <c r="A417" s="179" t="s">
        <v>466</v>
      </c>
      <c r="B417" s="179">
        <f>D113</f>
        <v>2346</v>
      </c>
      <c r="C417" s="179">
        <f>E146</f>
        <v>2346</v>
      </c>
      <c r="D417" s="179">
        <f>K59+L59</f>
        <v>2346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3978919</v>
      </c>
      <c r="C426" s="179">
        <f t="shared" ref="C426:C433" si="12">CE61</f>
        <v>3978919</v>
      </c>
      <c r="D426" s="179"/>
    </row>
    <row r="427" spans="1:7" ht="12.6" customHeight="1" x14ac:dyDescent="0.25">
      <c r="A427" s="179" t="s">
        <v>3</v>
      </c>
      <c r="B427" s="179">
        <f t="shared" si="11"/>
        <v>870291</v>
      </c>
      <c r="C427" s="179">
        <f t="shared" si="12"/>
        <v>870291</v>
      </c>
      <c r="D427" s="179">
        <f>D174</f>
        <v>870291</v>
      </c>
    </row>
    <row r="428" spans="1:7" ht="12.6" customHeight="1" x14ac:dyDescent="0.25">
      <c r="A428" s="179" t="s">
        <v>236</v>
      </c>
      <c r="B428" s="179">
        <f t="shared" si="11"/>
        <v>338704</v>
      </c>
      <c r="C428" s="179">
        <f t="shared" si="12"/>
        <v>338704</v>
      </c>
      <c r="D428" s="179"/>
    </row>
    <row r="429" spans="1:7" ht="12.6" customHeight="1" x14ac:dyDescent="0.25">
      <c r="A429" s="179" t="s">
        <v>237</v>
      </c>
      <c r="B429" s="179">
        <f t="shared" si="11"/>
        <v>478045</v>
      </c>
      <c r="C429" s="179">
        <f t="shared" si="12"/>
        <v>478045</v>
      </c>
      <c r="D429" s="179"/>
    </row>
    <row r="430" spans="1:7" ht="12.6" customHeight="1" x14ac:dyDescent="0.25">
      <c r="A430" s="179" t="s">
        <v>444</v>
      </c>
      <c r="B430" s="179">
        <f t="shared" si="11"/>
        <v>185544</v>
      </c>
      <c r="C430" s="179">
        <f t="shared" si="12"/>
        <v>185544</v>
      </c>
      <c r="D430" s="179"/>
    </row>
    <row r="431" spans="1:7" ht="12.6" customHeight="1" x14ac:dyDescent="0.25">
      <c r="A431" s="179" t="s">
        <v>445</v>
      </c>
      <c r="B431" s="179">
        <f t="shared" si="11"/>
        <v>1171958</v>
      </c>
      <c r="C431" s="179">
        <f t="shared" si="12"/>
        <v>1171958</v>
      </c>
      <c r="D431" s="179"/>
    </row>
    <row r="432" spans="1:7" ht="12.6" customHeight="1" x14ac:dyDescent="0.25">
      <c r="A432" s="179" t="s">
        <v>6</v>
      </c>
      <c r="B432" s="179">
        <f t="shared" si="11"/>
        <v>1061911</v>
      </c>
      <c r="C432" s="179">
        <f t="shared" si="12"/>
        <v>1061913</v>
      </c>
      <c r="D432" s="179">
        <f>C218</f>
        <v>1061911</v>
      </c>
    </row>
    <row r="433" spans="1:7" ht="12.6" customHeight="1" x14ac:dyDescent="0.25">
      <c r="A433" s="179" t="s">
        <v>474</v>
      </c>
      <c r="B433" s="179">
        <f t="shared" si="11"/>
        <v>37187</v>
      </c>
      <c r="C433" s="179">
        <f t="shared" si="12"/>
        <v>37187</v>
      </c>
      <c r="D433" s="179">
        <f>D178</f>
        <v>37187</v>
      </c>
    </row>
    <row r="434" spans="1:7" ht="12.6" customHeight="1" x14ac:dyDescent="0.25">
      <c r="A434" s="179" t="s">
        <v>447</v>
      </c>
      <c r="B434" s="179">
        <f t="shared" si="11"/>
        <v>77011</v>
      </c>
      <c r="C434" s="179"/>
      <c r="D434" s="179">
        <f>D182</f>
        <v>77011</v>
      </c>
    </row>
    <row r="435" spans="1:7" ht="12.6" customHeight="1" x14ac:dyDescent="0.25">
      <c r="A435" s="179" t="s">
        <v>475</v>
      </c>
      <c r="B435" s="179">
        <f t="shared" si="11"/>
        <v>97480</v>
      </c>
      <c r="C435" s="179"/>
      <c r="D435" s="179">
        <f>D187</f>
        <v>97480</v>
      </c>
    </row>
    <row r="436" spans="1:7" ht="12.6" customHeight="1" x14ac:dyDescent="0.25">
      <c r="A436" s="194" t="s">
        <v>449</v>
      </c>
      <c r="B436" s="194">
        <f t="shared" si="11"/>
        <v>383006</v>
      </c>
      <c r="C436" s="194"/>
      <c r="D436" s="194">
        <f>D191</f>
        <v>383006</v>
      </c>
    </row>
    <row r="437" spans="1:7" ht="12.6" customHeight="1" x14ac:dyDescent="0.25">
      <c r="A437" s="194" t="s">
        <v>476</v>
      </c>
      <c r="B437" s="194">
        <f>C384+C385+C386</f>
        <v>557497</v>
      </c>
      <c r="C437" s="194">
        <f>CD70</f>
        <v>557497</v>
      </c>
      <c r="D437" s="194">
        <f>D182+D187+D191</f>
        <v>557497</v>
      </c>
    </row>
    <row r="438" spans="1:7" ht="12.6" customHeight="1" x14ac:dyDescent="0.25">
      <c r="A438" s="179" t="s">
        <v>1262</v>
      </c>
      <c r="B438" s="179">
        <f>C387</f>
        <v>996012</v>
      </c>
      <c r="C438" s="179">
        <f>CD69</f>
        <v>996012</v>
      </c>
      <c r="D438" s="179"/>
    </row>
    <row r="439" spans="1:7" ht="12.6" customHeight="1" x14ac:dyDescent="0.25">
      <c r="A439" s="179" t="s">
        <v>451</v>
      </c>
      <c r="B439" s="194">
        <f>C388</f>
        <v>338510</v>
      </c>
      <c r="C439" s="194">
        <f>SUM(C70:CC70)</f>
        <v>338510</v>
      </c>
      <c r="D439" s="179"/>
    </row>
    <row r="440" spans="1:7" ht="12.6" customHeight="1" x14ac:dyDescent="0.25">
      <c r="A440" s="179" t="s">
        <v>477</v>
      </c>
      <c r="B440" s="194">
        <f>B437+B439</f>
        <v>896007</v>
      </c>
      <c r="C440" s="194">
        <f>CE70</f>
        <v>896007</v>
      </c>
      <c r="D440" s="179"/>
    </row>
    <row r="441" spans="1:7" ht="12.6" customHeight="1" x14ac:dyDescent="0.25">
      <c r="A441" s="179" t="s">
        <v>478</v>
      </c>
      <c r="B441" s="179">
        <f>D389</f>
        <v>10014578</v>
      </c>
      <c r="C441" s="179">
        <f>SUM(C426:C436)+C438+C440</f>
        <v>10014580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2347462</v>
      </c>
      <c r="C444" s="179">
        <f>C362</f>
        <v>2347462</v>
      </c>
      <c r="D444" s="179"/>
    </row>
    <row r="445" spans="1:7" ht="12.6" customHeight="1" x14ac:dyDescent="0.25">
      <c r="A445" s="179" t="s">
        <v>351</v>
      </c>
      <c r="B445" s="179">
        <f>D235</f>
        <v>42587</v>
      </c>
      <c r="C445" s="179">
        <f>C363</f>
        <v>42587</v>
      </c>
      <c r="D445" s="179"/>
    </row>
    <row r="446" spans="1:7" ht="12.6" customHeight="1" x14ac:dyDescent="0.25">
      <c r="A446" s="179" t="s">
        <v>356</v>
      </c>
      <c r="B446" s="179">
        <f>D239</f>
        <v>130371</v>
      </c>
      <c r="C446" s="179">
        <f>C364</f>
        <v>130371</v>
      </c>
      <c r="D446" s="179"/>
    </row>
    <row r="447" spans="1:7" ht="12.6" customHeight="1" x14ac:dyDescent="0.25">
      <c r="A447" s="179" t="s">
        <v>358</v>
      </c>
      <c r="B447" s="179">
        <f>D241</f>
        <v>2520420</v>
      </c>
      <c r="C447" s="179">
        <f>D365</f>
        <v>2520420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42587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421159</v>
      </c>
      <c r="C457" s="194">
        <f>CE71</f>
        <v>421159</v>
      </c>
      <c r="D457" s="194"/>
    </row>
    <row r="458" spans="1:7" ht="12.6" customHeight="1" x14ac:dyDescent="0.25">
      <c r="A458" s="179" t="s">
        <v>244</v>
      </c>
      <c r="B458" s="194">
        <f>C369</f>
        <v>1082987</v>
      </c>
      <c r="C458" s="194">
        <f>CE73</f>
        <v>1082987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1867984</v>
      </c>
      <c r="C462" s="194">
        <f>CE74</f>
        <v>1867984</v>
      </c>
      <c r="D462" s="194">
        <f>E142+E148+E154</f>
        <v>1867984</v>
      </c>
    </row>
    <row r="463" spans="1:7" ht="12.6" customHeight="1" x14ac:dyDescent="0.25">
      <c r="A463" s="179" t="s">
        <v>246</v>
      </c>
      <c r="B463" s="194">
        <f>C359</f>
        <v>8516148</v>
      </c>
      <c r="C463" s="194">
        <f>CE75</f>
        <v>8516148</v>
      </c>
      <c r="D463" s="194">
        <f>E143+E149+E155</f>
        <v>8516149</v>
      </c>
    </row>
    <row r="464" spans="1:7" ht="12.6" customHeight="1" x14ac:dyDescent="0.25">
      <c r="A464" s="179" t="s">
        <v>247</v>
      </c>
      <c r="B464" s="194">
        <f>D360</f>
        <v>10384132</v>
      </c>
      <c r="C464" s="194">
        <f>CE76</f>
        <v>10384132</v>
      </c>
      <c r="D464" s="194">
        <f>D462+D463</f>
        <v>10384133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206698</v>
      </c>
      <c r="C467" s="179">
        <f>E196</f>
        <v>206698</v>
      </c>
      <c r="D467" s="179"/>
    </row>
    <row r="468" spans="1:7" ht="12.6" customHeight="1" x14ac:dyDescent="0.25">
      <c r="A468" s="179" t="s">
        <v>333</v>
      </c>
      <c r="B468" s="179">
        <f t="shared" si="13"/>
        <v>231979</v>
      </c>
      <c r="C468" s="179">
        <f>E197</f>
        <v>231979</v>
      </c>
      <c r="D468" s="179"/>
    </row>
    <row r="469" spans="1:7" ht="12.6" customHeight="1" x14ac:dyDescent="0.25">
      <c r="A469" s="179" t="s">
        <v>334</v>
      </c>
      <c r="B469" s="179">
        <f t="shared" si="13"/>
        <v>11025819</v>
      </c>
      <c r="C469" s="179">
        <f>E198</f>
        <v>11025819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2249078</v>
      </c>
      <c r="C471" s="179">
        <f>E200</f>
        <v>2249078</v>
      </c>
      <c r="D471" s="179"/>
    </row>
    <row r="472" spans="1:7" ht="12.6" customHeight="1" x14ac:dyDescent="0.25">
      <c r="A472" s="179" t="s">
        <v>495</v>
      </c>
      <c r="B472" s="179">
        <f t="shared" si="13"/>
        <v>4360972</v>
      </c>
      <c r="C472" s="179">
        <f>SUM(E201:E202)</f>
        <v>4360972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23419</v>
      </c>
      <c r="C474" s="179">
        <f>E204</f>
        <v>23419</v>
      </c>
      <c r="D474" s="179"/>
    </row>
    <row r="475" spans="1:7" ht="12.6" customHeight="1" x14ac:dyDescent="0.25">
      <c r="A475" s="179" t="s">
        <v>203</v>
      </c>
      <c r="B475" s="179">
        <f>D274</f>
        <v>18097965</v>
      </c>
      <c r="C475" s="179">
        <f>E205</f>
        <v>18097965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5280205</v>
      </c>
      <c r="C477" s="179">
        <f>E218</f>
        <v>5280205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18365323</v>
      </c>
    </row>
    <row r="481" spans="1:12" ht="12.6" customHeight="1" x14ac:dyDescent="0.25">
      <c r="A481" s="180" t="s">
        <v>499</v>
      </c>
      <c r="C481" s="180">
        <f>D338</f>
        <v>18365323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eAst AdAms RurAl HeAlthcAre</v>
      </c>
      <c r="B492" s="257" t="s">
        <v>1264</v>
      </c>
      <c r="C492" s="257" t="str">
        <f>RIGHT(C83,4)</f>
        <v>2017</v>
      </c>
      <c r="D492" s="257" t="s">
        <v>1264</v>
      </c>
      <c r="E492" s="257" t="str">
        <f>RIGHT(C83,4)</f>
        <v>2017</v>
      </c>
      <c r="F492" s="257" t="s">
        <v>1264</v>
      </c>
      <c r="G492" s="257" t="str">
        <f>RIGHT(C83,4)</f>
        <v>2017</v>
      </c>
      <c r="H492" s="257"/>
      <c r="K492" s="257"/>
      <c r="L492" s="257"/>
    </row>
    <row r="493" spans="1:12" ht="12.6" customHeight="1" x14ac:dyDescent="0.25">
      <c r="A493" s="198"/>
      <c r="B493" s="181" t="s">
        <v>505</v>
      </c>
      <c r="C493" s="181" t="s">
        <v>505</v>
      </c>
      <c r="D493" s="258" t="s">
        <v>506</v>
      </c>
      <c r="E493" s="258" t="s">
        <v>506</v>
      </c>
      <c r="F493" s="257" t="s">
        <v>507</v>
      </c>
      <c r="G493" s="257" t="s">
        <v>507</v>
      </c>
      <c r="H493" s="257" t="s">
        <v>508</v>
      </c>
      <c r="K493" s="257"/>
      <c r="L493" s="257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57" t="s">
        <v>510</v>
      </c>
      <c r="G494" s="257" t="s">
        <v>510</v>
      </c>
      <c r="H494" s="257" t="s">
        <v>511</v>
      </c>
      <c r="K494" s="257"/>
      <c r="L494" s="257"/>
    </row>
    <row r="495" spans="1:12" ht="12.6" customHeight="1" x14ac:dyDescent="0.25">
      <c r="A495" s="180" t="s">
        <v>512</v>
      </c>
      <c r="B495" s="236">
        <v>16109014</v>
      </c>
      <c r="C495" s="236">
        <f>C72</f>
        <v>0</v>
      </c>
      <c r="D495" s="236">
        <v>9430</v>
      </c>
      <c r="E495" s="180">
        <f>C59</f>
        <v>0</v>
      </c>
      <c r="F495" s="259">
        <f t="shared" ref="F495:G510" si="14">IF(B495=0,"",IF(D495=0,"",B495/D495))</f>
        <v>1708.2729586426299</v>
      </c>
      <c r="G495" s="260" t="str">
        <f t="shared" si="14"/>
        <v/>
      </c>
      <c r="H495" s="261" t="str">
        <f>IF(B495=0,"",IF(C495=0,"",IF(D495=0,"",IF(E495=0,"",IF(G495/F495-1&lt;-0.25,G495/F495-1,IF(G495/F495-1&gt;0.25,G495/F495-1,""))))))</f>
        <v/>
      </c>
      <c r="I495" s="263"/>
      <c r="K495" s="257"/>
      <c r="L495" s="257"/>
    </row>
    <row r="496" spans="1:12" ht="12.6" customHeight="1" x14ac:dyDescent="0.25">
      <c r="A496" s="180" t="s">
        <v>513</v>
      </c>
      <c r="B496" s="236">
        <v>0</v>
      </c>
      <c r="C496" s="236">
        <f>D72</f>
        <v>0</v>
      </c>
      <c r="D496" s="236">
        <v>0</v>
      </c>
      <c r="E496" s="180">
        <f>D59</f>
        <v>0</v>
      </c>
      <c r="F496" s="259" t="str">
        <f t="shared" si="14"/>
        <v/>
      </c>
      <c r="G496" s="259" t="str">
        <f t="shared" si="14"/>
        <v/>
      </c>
      <c r="H496" s="261" t="str">
        <f t="shared" ref="H496:H549" si="15"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514</v>
      </c>
      <c r="B497" s="236">
        <v>41784874</v>
      </c>
      <c r="C497" s="236">
        <f>E72</f>
        <v>51592</v>
      </c>
      <c r="D497" s="236">
        <v>48942</v>
      </c>
      <c r="E497" s="180">
        <f>E59</f>
        <v>64</v>
      </c>
      <c r="F497" s="259">
        <f t="shared" si="14"/>
        <v>853.76310735155903</v>
      </c>
      <c r="G497" s="259">
        <f t="shared" si="14"/>
        <v>806.125</v>
      </c>
      <c r="H497" s="261" t="str">
        <f t="shared" si="15"/>
        <v/>
      </c>
      <c r="I497" s="263"/>
      <c r="K497" s="257"/>
      <c r="L497" s="257"/>
    </row>
    <row r="498" spans="1:12" ht="12.6" customHeight="1" x14ac:dyDescent="0.25">
      <c r="A498" s="180" t="s">
        <v>515</v>
      </c>
      <c r="B498" s="236">
        <v>0</v>
      </c>
      <c r="C498" s="236">
        <f>F72</f>
        <v>0</v>
      </c>
      <c r="D498" s="236">
        <v>0</v>
      </c>
      <c r="E498" s="180">
        <f>F59</f>
        <v>0</v>
      </c>
      <c r="F498" s="259" t="str">
        <f t="shared" si="14"/>
        <v/>
      </c>
      <c r="G498" s="259" t="str">
        <f t="shared" si="14"/>
        <v/>
      </c>
      <c r="H498" s="261" t="str">
        <f t="shared" si="15"/>
        <v/>
      </c>
      <c r="I498" s="263"/>
      <c r="K498" s="257"/>
      <c r="L498" s="257"/>
    </row>
    <row r="499" spans="1:12" ht="12.6" customHeight="1" x14ac:dyDescent="0.25">
      <c r="A499" s="180" t="s">
        <v>516</v>
      </c>
      <c r="B499" s="236">
        <v>0</v>
      </c>
      <c r="C499" s="236">
        <f>G72</f>
        <v>0</v>
      </c>
      <c r="D499" s="236">
        <v>0</v>
      </c>
      <c r="E499" s="180">
        <f>G59</f>
        <v>0</v>
      </c>
      <c r="F499" s="259" t="str">
        <f t="shared" si="14"/>
        <v/>
      </c>
      <c r="G499" s="259" t="str">
        <f t="shared" si="14"/>
        <v/>
      </c>
      <c r="H499" s="261" t="str">
        <f t="shared" si="15"/>
        <v/>
      </c>
      <c r="I499" s="263"/>
      <c r="K499" s="257"/>
      <c r="L499" s="257"/>
    </row>
    <row r="500" spans="1:12" ht="12.6" customHeight="1" x14ac:dyDescent="0.25">
      <c r="A500" s="180" t="s">
        <v>517</v>
      </c>
      <c r="B500" s="236">
        <v>2945804</v>
      </c>
      <c r="C500" s="236">
        <f>H72</f>
        <v>0</v>
      </c>
      <c r="D500" s="236">
        <v>4243</v>
      </c>
      <c r="E500" s="180">
        <f>H59</f>
        <v>0</v>
      </c>
      <c r="F500" s="259">
        <f t="shared" si="14"/>
        <v>694.27386283290127</v>
      </c>
      <c r="G500" s="259" t="str">
        <f t="shared" si="14"/>
        <v/>
      </c>
      <c r="H500" s="261" t="str">
        <f t="shared" si="15"/>
        <v/>
      </c>
      <c r="I500" s="263"/>
      <c r="K500" s="257"/>
      <c r="L500" s="257"/>
    </row>
    <row r="501" spans="1:12" ht="12.6" customHeight="1" x14ac:dyDescent="0.25">
      <c r="A501" s="180" t="s">
        <v>518</v>
      </c>
      <c r="B501" s="236">
        <v>0</v>
      </c>
      <c r="C501" s="236">
        <f>I72</f>
        <v>0</v>
      </c>
      <c r="D501" s="236">
        <v>0</v>
      </c>
      <c r="E501" s="180">
        <f>I59</f>
        <v>0</v>
      </c>
      <c r="F501" s="259" t="str">
        <f t="shared" si="14"/>
        <v/>
      </c>
      <c r="G501" s="259" t="str">
        <f t="shared" si="14"/>
        <v/>
      </c>
      <c r="H501" s="261" t="str">
        <f t="shared" si="15"/>
        <v/>
      </c>
      <c r="I501" s="263"/>
      <c r="K501" s="257"/>
      <c r="L501" s="257"/>
    </row>
    <row r="502" spans="1:12" ht="12.6" customHeight="1" x14ac:dyDescent="0.25">
      <c r="A502" s="180" t="s">
        <v>519</v>
      </c>
      <c r="B502" s="236">
        <v>0</v>
      </c>
      <c r="C502" s="236">
        <f>J72</f>
        <v>0</v>
      </c>
      <c r="D502" s="236">
        <v>0</v>
      </c>
      <c r="E502" s="180">
        <f>J59</f>
        <v>0</v>
      </c>
      <c r="F502" s="259" t="str">
        <f t="shared" si="14"/>
        <v/>
      </c>
      <c r="G502" s="259" t="str">
        <f t="shared" si="14"/>
        <v/>
      </c>
      <c r="H502" s="261" t="str">
        <f t="shared" si="15"/>
        <v/>
      </c>
      <c r="I502" s="263"/>
      <c r="K502" s="257"/>
      <c r="L502" s="257"/>
    </row>
    <row r="503" spans="1:12" ht="12.6" customHeight="1" x14ac:dyDescent="0.25">
      <c r="A503" s="180" t="s">
        <v>520</v>
      </c>
      <c r="B503" s="236">
        <v>0</v>
      </c>
      <c r="C503" s="236">
        <f>K72</f>
        <v>0</v>
      </c>
      <c r="D503" s="236">
        <v>0</v>
      </c>
      <c r="E503" s="180">
        <f>K59</f>
        <v>0</v>
      </c>
      <c r="F503" s="259" t="str">
        <f t="shared" si="14"/>
        <v/>
      </c>
      <c r="G503" s="259" t="str">
        <f t="shared" si="14"/>
        <v/>
      </c>
      <c r="H503" s="261" t="str">
        <f t="shared" si="15"/>
        <v/>
      </c>
      <c r="I503" s="263"/>
      <c r="K503" s="257"/>
      <c r="L503" s="257"/>
    </row>
    <row r="504" spans="1:12" ht="12.6" customHeight="1" x14ac:dyDescent="0.25">
      <c r="A504" s="180" t="s">
        <v>521</v>
      </c>
      <c r="B504" s="236">
        <v>0</v>
      </c>
      <c r="C504" s="236">
        <f>L72</f>
        <v>1667819</v>
      </c>
      <c r="D504" s="236">
        <v>0</v>
      </c>
      <c r="E504" s="180">
        <f>L59</f>
        <v>2346</v>
      </c>
      <c r="F504" s="259" t="str">
        <f t="shared" si="14"/>
        <v/>
      </c>
      <c r="G504" s="259">
        <f t="shared" si="14"/>
        <v>710.9202898550725</v>
      </c>
      <c r="H504" s="261" t="str">
        <f t="shared" si="15"/>
        <v/>
      </c>
      <c r="I504" s="263"/>
      <c r="K504" s="257"/>
      <c r="L504" s="257"/>
    </row>
    <row r="505" spans="1:12" ht="12.6" customHeight="1" x14ac:dyDescent="0.25">
      <c r="A505" s="180" t="s">
        <v>522</v>
      </c>
      <c r="B505" s="236">
        <v>0</v>
      </c>
      <c r="C505" s="236">
        <f>M72</f>
        <v>0</v>
      </c>
      <c r="D505" s="236">
        <v>0</v>
      </c>
      <c r="E505" s="180">
        <f>M59</f>
        <v>0</v>
      </c>
      <c r="F505" s="259" t="str">
        <f t="shared" si="14"/>
        <v/>
      </c>
      <c r="G505" s="259" t="str">
        <f t="shared" si="14"/>
        <v/>
      </c>
      <c r="H505" s="261" t="str">
        <f t="shared" si="15"/>
        <v/>
      </c>
      <c r="I505" s="263"/>
      <c r="K505" s="257"/>
      <c r="L505" s="257"/>
    </row>
    <row r="506" spans="1:12" ht="12.6" customHeight="1" x14ac:dyDescent="0.25">
      <c r="A506" s="180" t="s">
        <v>523</v>
      </c>
      <c r="B506" s="236">
        <v>0</v>
      </c>
      <c r="C506" s="236">
        <f>N72</f>
        <v>0</v>
      </c>
      <c r="D506" s="236">
        <v>0</v>
      </c>
      <c r="E506" s="180">
        <f>N59</f>
        <v>0</v>
      </c>
      <c r="F506" s="259" t="str">
        <f t="shared" si="14"/>
        <v/>
      </c>
      <c r="G506" s="259" t="str">
        <f t="shared" si="14"/>
        <v/>
      </c>
      <c r="H506" s="261" t="str">
        <f t="shared" si="15"/>
        <v/>
      </c>
      <c r="I506" s="263"/>
      <c r="K506" s="257"/>
      <c r="L506" s="257"/>
    </row>
    <row r="507" spans="1:12" ht="12.6" customHeight="1" x14ac:dyDescent="0.25">
      <c r="A507" s="180" t="s">
        <v>524</v>
      </c>
      <c r="B507" s="236">
        <v>8566030</v>
      </c>
      <c r="C507" s="236">
        <f>O72</f>
        <v>0</v>
      </c>
      <c r="D507" s="236">
        <v>3648</v>
      </c>
      <c r="E507" s="180">
        <f>O59</f>
        <v>0</v>
      </c>
      <c r="F507" s="259">
        <f t="shared" si="14"/>
        <v>2348.1441885964914</v>
      </c>
      <c r="G507" s="259" t="str">
        <f t="shared" si="14"/>
        <v/>
      </c>
      <c r="H507" s="261" t="str">
        <f t="shared" si="15"/>
        <v/>
      </c>
      <c r="I507" s="263"/>
      <c r="K507" s="257"/>
      <c r="L507" s="257"/>
    </row>
    <row r="508" spans="1:12" ht="12.6" customHeight="1" x14ac:dyDescent="0.25">
      <c r="A508" s="180" t="s">
        <v>525</v>
      </c>
      <c r="B508" s="236">
        <v>46359899</v>
      </c>
      <c r="C508" s="236">
        <f>P72</f>
        <v>0</v>
      </c>
      <c r="D508" s="236">
        <v>1391652</v>
      </c>
      <c r="E508" s="180">
        <f>P59</f>
        <v>0</v>
      </c>
      <c r="F508" s="259">
        <f t="shared" si="14"/>
        <v>33.312853357017417</v>
      </c>
      <c r="G508" s="259" t="str">
        <f t="shared" si="14"/>
        <v/>
      </c>
      <c r="H508" s="261" t="str">
        <f t="shared" si="15"/>
        <v/>
      </c>
      <c r="I508" s="263"/>
      <c r="K508" s="257"/>
      <c r="L508" s="257"/>
    </row>
    <row r="509" spans="1:12" ht="12.6" customHeight="1" x14ac:dyDescent="0.25">
      <c r="A509" s="180" t="s">
        <v>526</v>
      </c>
      <c r="B509" s="236">
        <v>3671387</v>
      </c>
      <c r="C509" s="236">
        <f>Q72</f>
        <v>0</v>
      </c>
      <c r="D509" s="236">
        <v>693702</v>
      </c>
      <c r="E509" s="180">
        <f>Q59</f>
        <v>0</v>
      </c>
      <c r="F509" s="259">
        <f t="shared" si="14"/>
        <v>5.2924555500776993</v>
      </c>
      <c r="G509" s="259" t="str">
        <f t="shared" si="14"/>
        <v/>
      </c>
      <c r="H509" s="261" t="str">
        <f t="shared" si="15"/>
        <v/>
      </c>
      <c r="I509" s="263"/>
      <c r="K509" s="257"/>
      <c r="L509" s="257"/>
    </row>
    <row r="510" spans="1:12" ht="12.6" customHeight="1" x14ac:dyDescent="0.25">
      <c r="A510" s="180" t="s">
        <v>527</v>
      </c>
      <c r="B510" s="236">
        <v>2026281</v>
      </c>
      <c r="C510" s="236">
        <f>R72</f>
        <v>0</v>
      </c>
      <c r="D510" s="236">
        <v>1385678</v>
      </c>
      <c r="E510" s="180">
        <f>R59</f>
        <v>0</v>
      </c>
      <c r="F510" s="259">
        <f t="shared" si="14"/>
        <v>1.4623029304066313</v>
      </c>
      <c r="G510" s="259" t="str">
        <f t="shared" si="14"/>
        <v/>
      </c>
      <c r="H510" s="261" t="str">
        <f t="shared" si="15"/>
        <v/>
      </c>
      <c r="I510" s="263"/>
      <c r="K510" s="257"/>
      <c r="L510" s="257"/>
    </row>
    <row r="511" spans="1:12" ht="12.6" customHeight="1" x14ac:dyDescent="0.25">
      <c r="A511" s="180" t="s">
        <v>528</v>
      </c>
      <c r="B511" s="236">
        <v>5731579</v>
      </c>
      <c r="C511" s="236">
        <f>S72</f>
        <v>74611</v>
      </c>
      <c r="D511" s="181" t="s">
        <v>529</v>
      </c>
      <c r="E511" s="181" t="s">
        <v>529</v>
      </c>
      <c r="F511" s="259" t="str">
        <f t="shared" ref="F511:G526" si="16">IF(B511=0,"",IF(D511=0,"",B511/D511))</f>
        <v/>
      </c>
      <c r="G511" s="259" t="str">
        <f t="shared" si="16"/>
        <v/>
      </c>
      <c r="H511" s="261" t="str">
        <f t="shared" si="15"/>
        <v/>
      </c>
      <c r="I511" s="263"/>
      <c r="K511" s="257"/>
      <c r="L511" s="257"/>
    </row>
    <row r="512" spans="1:12" ht="12.6" customHeight="1" x14ac:dyDescent="0.25">
      <c r="A512" s="180" t="s">
        <v>1246</v>
      </c>
      <c r="B512" s="236">
        <v>8670551</v>
      </c>
      <c r="C512" s="236">
        <f>T72</f>
        <v>0</v>
      </c>
      <c r="D512" s="181" t="s">
        <v>529</v>
      </c>
      <c r="E512" s="181" t="s">
        <v>529</v>
      </c>
      <c r="F512" s="259" t="str">
        <f t="shared" si="16"/>
        <v/>
      </c>
      <c r="G512" s="259" t="str">
        <f t="shared" si="16"/>
        <v/>
      </c>
      <c r="H512" s="261" t="str">
        <f t="shared" si="15"/>
        <v/>
      </c>
      <c r="I512" s="263"/>
      <c r="K512" s="257"/>
      <c r="L512" s="257"/>
    </row>
    <row r="513" spans="1:12" ht="12.6" customHeight="1" x14ac:dyDescent="0.25">
      <c r="A513" s="180" t="s">
        <v>530</v>
      </c>
      <c r="B513" s="236">
        <v>15012657</v>
      </c>
      <c r="C513" s="236">
        <f>U72</f>
        <v>538306</v>
      </c>
      <c r="D513" s="236">
        <v>1204214</v>
      </c>
      <c r="E513" s="180">
        <f>U59</f>
        <v>11861</v>
      </c>
      <c r="F513" s="259">
        <f t="shared" si="16"/>
        <v>12.466768365091255</v>
      </c>
      <c r="G513" s="259">
        <f t="shared" si="16"/>
        <v>45.384537560070818</v>
      </c>
      <c r="H513" s="261">
        <f t="shared" si="15"/>
        <v>2.6404412299144062</v>
      </c>
      <c r="I513" s="263"/>
      <c r="K513" s="257"/>
      <c r="L513" s="257"/>
    </row>
    <row r="514" spans="1:12" ht="12.6" customHeight="1" x14ac:dyDescent="0.25">
      <c r="A514" s="180" t="s">
        <v>531</v>
      </c>
      <c r="B514" s="236">
        <v>625057</v>
      </c>
      <c r="C514" s="236">
        <f>V72</f>
        <v>0</v>
      </c>
      <c r="D514" s="236">
        <v>23863</v>
      </c>
      <c r="E514" s="180">
        <f>V59</f>
        <v>373</v>
      </c>
      <c r="F514" s="259">
        <f t="shared" si="16"/>
        <v>26.193563256924946</v>
      </c>
      <c r="G514" s="259" t="str">
        <f t="shared" si="16"/>
        <v/>
      </c>
      <c r="H514" s="261" t="str">
        <f t="shared" si="15"/>
        <v/>
      </c>
      <c r="I514" s="263"/>
      <c r="K514" s="257"/>
      <c r="L514" s="257"/>
    </row>
    <row r="515" spans="1:12" ht="12.6" customHeight="1" x14ac:dyDescent="0.25">
      <c r="A515" s="180" t="s">
        <v>532</v>
      </c>
      <c r="B515" s="236">
        <v>3024844</v>
      </c>
      <c r="C515" s="236">
        <f>W72</f>
        <v>31934</v>
      </c>
      <c r="D515" s="236">
        <v>136581</v>
      </c>
      <c r="E515" s="180">
        <f>W59</f>
        <v>58</v>
      </c>
      <c r="F515" s="259">
        <f t="shared" si="16"/>
        <v>22.146887195144274</v>
      </c>
      <c r="G515" s="259">
        <f t="shared" si="16"/>
        <v>550.58620689655174</v>
      </c>
      <c r="H515" s="261">
        <f t="shared" si="15"/>
        <v>23.860658838650171</v>
      </c>
      <c r="I515" s="263"/>
      <c r="K515" s="257"/>
      <c r="L515" s="257"/>
    </row>
    <row r="516" spans="1:12" ht="12.6" customHeight="1" x14ac:dyDescent="0.25">
      <c r="A516" s="180" t="s">
        <v>533</v>
      </c>
      <c r="B516" s="236">
        <v>2350447</v>
      </c>
      <c r="C516" s="236">
        <f>X72</f>
        <v>115009</v>
      </c>
      <c r="D516" s="236">
        <v>138430</v>
      </c>
      <c r="E516" s="180">
        <f>X59</f>
        <v>424</v>
      </c>
      <c r="F516" s="259">
        <f t="shared" si="16"/>
        <v>16.979318066893015</v>
      </c>
      <c r="G516" s="259">
        <f t="shared" si="16"/>
        <v>271.24764150943395</v>
      </c>
      <c r="H516" s="261">
        <f t="shared" si="15"/>
        <v>14.975178769889702</v>
      </c>
      <c r="I516" s="263"/>
      <c r="K516" s="257"/>
      <c r="L516" s="257"/>
    </row>
    <row r="517" spans="1:12" ht="12.6" customHeight="1" x14ac:dyDescent="0.25">
      <c r="A517" s="180" t="s">
        <v>534</v>
      </c>
      <c r="B517" s="236">
        <v>8956392</v>
      </c>
      <c r="C517" s="236">
        <f>Y72</f>
        <v>315533</v>
      </c>
      <c r="D517" s="236">
        <v>146839</v>
      </c>
      <c r="E517" s="180">
        <f>Y59</f>
        <v>1399</v>
      </c>
      <c r="F517" s="259">
        <f t="shared" si="16"/>
        <v>60.994640388452659</v>
      </c>
      <c r="G517" s="259">
        <f t="shared" si="16"/>
        <v>225.54181558255897</v>
      </c>
      <c r="H517" s="261">
        <f t="shared" si="15"/>
        <v>2.697731704722993</v>
      </c>
      <c r="I517" s="263"/>
      <c r="K517" s="257"/>
      <c r="L517" s="257"/>
    </row>
    <row r="518" spans="1:12" ht="12.6" customHeight="1" x14ac:dyDescent="0.25">
      <c r="A518" s="180" t="s">
        <v>535</v>
      </c>
      <c r="B518" s="236">
        <v>17585421</v>
      </c>
      <c r="C518" s="236">
        <f>Z72</f>
        <v>0</v>
      </c>
      <c r="D518" s="236">
        <v>24260</v>
      </c>
      <c r="E518" s="180">
        <f>Z59</f>
        <v>0</v>
      </c>
      <c r="F518" s="259">
        <f t="shared" si="16"/>
        <v>724.87308326463312</v>
      </c>
      <c r="G518" s="259" t="str">
        <f t="shared" si="16"/>
        <v/>
      </c>
      <c r="H518" s="261" t="str">
        <f t="shared" si="15"/>
        <v/>
      </c>
      <c r="I518" s="263"/>
      <c r="K518" s="257"/>
      <c r="L518" s="257"/>
    </row>
    <row r="519" spans="1:12" ht="12.6" customHeight="1" x14ac:dyDescent="0.25">
      <c r="A519" s="180" t="s">
        <v>536</v>
      </c>
      <c r="B519" s="236">
        <v>2093570</v>
      </c>
      <c r="C519" s="236">
        <f>AA72</f>
        <v>0</v>
      </c>
      <c r="D519" s="236">
        <v>38874.47</v>
      </c>
      <c r="E519" s="180">
        <f>AA59</f>
        <v>0</v>
      </c>
      <c r="F519" s="259">
        <f t="shared" si="16"/>
        <v>53.854624899066145</v>
      </c>
      <c r="G519" s="259" t="str">
        <f t="shared" si="16"/>
        <v/>
      </c>
      <c r="H519" s="261" t="str">
        <f t="shared" si="15"/>
        <v/>
      </c>
      <c r="I519" s="263"/>
      <c r="K519" s="257"/>
      <c r="L519" s="257"/>
    </row>
    <row r="520" spans="1:12" ht="12.6" customHeight="1" x14ac:dyDescent="0.25">
      <c r="A520" s="180" t="s">
        <v>537</v>
      </c>
      <c r="B520" s="236">
        <v>11973528</v>
      </c>
      <c r="C520" s="236">
        <f>AB72</f>
        <v>321923</v>
      </c>
      <c r="D520" s="181" t="s">
        <v>529</v>
      </c>
      <c r="E520" s="181" t="s">
        <v>529</v>
      </c>
      <c r="F520" s="259" t="str">
        <f t="shared" si="16"/>
        <v/>
      </c>
      <c r="G520" s="259" t="str">
        <f t="shared" si="16"/>
        <v/>
      </c>
      <c r="H520" s="261" t="str">
        <f t="shared" si="15"/>
        <v/>
      </c>
      <c r="I520" s="263"/>
      <c r="K520" s="257"/>
      <c r="L520" s="257"/>
    </row>
    <row r="521" spans="1:12" ht="12.6" customHeight="1" x14ac:dyDescent="0.25">
      <c r="A521" s="180" t="s">
        <v>538</v>
      </c>
      <c r="B521" s="236">
        <v>2657104</v>
      </c>
      <c r="C521" s="236">
        <f>AC72</f>
        <v>7231</v>
      </c>
      <c r="D521" s="236">
        <v>0</v>
      </c>
      <c r="E521" s="180">
        <f>AC59</f>
        <v>83</v>
      </c>
      <c r="F521" s="259" t="str">
        <f t="shared" si="16"/>
        <v/>
      </c>
      <c r="G521" s="259">
        <f t="shared" si="16"/>
        <v>87.120481927710841</v>
      </c>
      <c r="H521" s="261" t="str">
        <f t="shared" si="15"/>
        <v/>
      </c>
      <c r="I521" s="263"/>
      <c r="K521" s="257"/>
      <c r="L521" s="257"/>
    </row>
    <row r="522" spans="1:12" ht="12.6" customHeight="1" x14ac:dyDescent="0.25">
      <c r="A522" s="180" t="s">
        <v>539</v>
      </c>
      <c r="B522" s="236">
        <v>564627</v>
      </c>
      <c r="C522" s="236">
        <f>AD72</f>
        <v>0</v>
      </c>
      <c r="D522" s="236">
        <v>0</v>
      </c>
      <c r="E522" s="180">
        <f>AD59</f>
        <v>0</v>
      </c>
      <c r="F522" s="259" t="str">
        <f t="shared" si="16"/>
        <v/>
      </c>
      <c r="G522" s="259" t="str">
        <f t="shared" si="16"/>
        <v/>
      </c>
      <c r="H522" s="261" t="str">
        <f t="shared" si="15"/>
        <v/>
      </c>
      <c r="I522" s="263"/>
      <c r="K522" s="257"/>
      <c r="L522" s="257"/>
    </row>
    <row r="523" spans="1:12" ht="12.6" customHeight="1" x14ac:dyDescent="0.25">
      <c r="A523" s="180" t="s">
        <v>540</v>
      </c>
      <c r="B523" s="236">
        <v>2474179</v>
      </c>
      <c r="C523" s="236">
        <f>AE72</f>
        <v>458437</v>
      </c>
      <c r="D523" s="236">
        <v>0</v>
      </c>
      <c r="E523" s="180">
        <f>AE59</f>
        <v>6234</v>
      </c>
      <c r="F523" s="259" t="str">
        <f t="shared" si="16"/>
        <v/>
      </c>
      <c r="G523" s="259">
        <f t="shared" si="16"/>
        <v>73.538177735001611</v>
      </c>
      <c r="H523" s="261" t="str">
        <f t="shared" si="15"/>
        <v/>
      </c>
      <c r="I523" s="263"/>
      <c r="K523" s="257"/>
      <c r="L523" s="257"/>
    </row>
    <row r="524" spans="1:12" ht="12.6" customHeight="1" x14ac:dyDescent="0.25">
      <c r="A524" s="180" t="s">
        <v>541</v>
      </c>
      <c r="B524" s="236">
        <v>3972673</v>
      </c>
      <c r="C524" s="236">
        <f>AF72</f>
        <v>0</v>
      </c>
      <c r="D524" s="236">
        <v>32902</v>
      </c>
      <c r="E524" s="180">
        <f>AF59</f>
        <v>0</v>
      </c>
      <c r="F524" s="259">
        <f t="shared" si="16"/>
        <v>120.74259923408911</v>
      </c>
      <c r="G524" s="259" t="str">
        <f t="shared" si="16"/>
        <v/>
      </c>
      <c r="H524" s="261" t="str">
        <f t="shared" si="15"/>
        <v/>
      </c>
      <c r="I524" s="263"/>
      <c r="K524" s="257"/>
      <c r="L524" s="257"/>
    </row>
    <row r="525" spans="1:12" ht="12.6" customHeight="1" x14ac:dyDescent="0.25">
      <c r="A525" s="180" t="s">
        <v>542</v>
      </c>
      <c r="B525" s="236">
        <v>11843440</v>
      </c>
      <c r="C525" s="236">
        <f>AG72</f>
        <v>552161</v>
      </c>
      <c r="D525" s="236">
        <v>44098</v>
      </c>
      <c r="E525" s="180">
        <f>AG59</f>
        <v>970</v>
      </c>
      <c r="F525" s="259">
        <f t="shared" si="16"/>
        <v>268.5709102453626</v>
      </c>
      <c r="G525" s="259">
        <f t="shared" si="16"/>
        <v>569.23814432989695</v>
      </c>
      <c r="H525" s="261">
        <f t="shared" si="15"/>
        <v>1.1195078194054933</v>
      </c>
      <c r="I525" s="263"/>
      <c r="K525" s="257"/>
      <c r="L525" s="257"/>
    </row>
    <row r="526" spans="1:12" ht="12.6" customHeight="1" x14ac:dyDescent="0.25">
      <c r="A526" s="180" t="s">
        <v>543</v>
      </c>
      <c r="B526" s="236">
        <v>0</v>
      </c>
      <c r="C526" s="236">
        <f>AH72</f>
        <v>120241</v>
      </c>
      <c r="D526" s="236">
        <v>0</v>
      </c>
      <c r="E526" s="180">
        <f>AH59</f>
        <v>579</v>
      </c>
      <c r="F526" s="259" t="str">
        <f t="shared" si="16"/>
        <v/>
      </c>
      <c r="G526" s="259">
        <f t="shared" si="16"/>
        <v>207.67012089810018</v>
      </c>
      <c r="H526" s="261" t="str">
        <f t="shared" si="15"/>
        <v/>
      </c>
      <c r="I526" s="263"/>
      <c r="K526" s="257"/>
      <c r="L526" s="257"/>
    </row>
    <row r="527" spans="1:12" ht="12.6" customHeight="1" x14ac:dyDescent="0.25">
      <c r="A527" s="180" t="s">
        <v>544</v>
      </c>
      <c r="B527" s="236">
        <v>0</v>
      </c>
      <c r="C527" s="236">
        <f>AI72</f>
        <v>0</v>
      </c>
      <c r="D527" s="236">
        <v>0</v>
      </c>
      <c r="E527" s="180">
        <f>AI59</f>
        <v>0</v>
      </c>
      <c r="F527" s="259" t="str">
        <f t="shared" ref="F527:G539" si="17">IF(B527=0,"",IF(D527=0,"",B527/D527))</f>
        <v/>
      </c>
      <c r="G527" s="259" t="str">
        <f t="shared" si="17"/>
        <v/>
      </c>
      <c r="H527" s="261" t="str">
        <f t="shared" si="15"/>
        <v/>
      </c>
      <c r="I527" s="263"/>
      <c r="K527" s="257"/>
      <c r="L527" s="257"/>
    </row>
    <row r="528" spans="1:12" ht="12.6" customHeight="1" x14ac:dyDescent="0.25">
      <c r="A528" s="180" t="s">
        <v>545</v>
      </c>
      <c r="B528" s="236">
        <v>2123212</v>
      </c>
      <c r="C528" s="236">
        <f>AJ72</f>
        <v>960277</v>
      </c>
      <c r="D528" s="236">
        <v>23069</v>
      </c>
      <c r="E528" s="180">
        <f>AJ59</f>
        <v>4521</v>
      </c>
      <c r="F528" s="259">
        <f t="shared" si="17"/>
        <v>92.037452858814859</v>
      </c>
      <c r="G528" s="259">
        <f t="shared" si="17"/>
        <v>212.40367175403671</v>
      </c>
      <c r="H528" s="261">
        <f t="shared" si="15"/>
        <v>1.3077960673234106</v>
      </c>
      <c r="I528" s="263"/>
      <c r="K528" s="257"/>
      <c r="L528" s="257"/>
    </row>
    <row r="529" spans="1:12" ht="12.6" customHeight="1" x14ac:dyDescent="0.25">
      <c r="A529" s="180" t="s">
        <v>546</v>
      </c>
      <c r="B529" s="236">
        <v>468609</v>
      </c>
      <c r="C529" s="236">
        <f>AK72</f>
        <v>0</v>
      </c>
      <c r="D529" s="236">
        <v>0</v>
      </c>
      <c r="E529" s="180">
        <f>AK59</f>
        <v>0</v>
      </c>
      <c r="F529" s="259" t="str">
        <f t="shared" si="17"/>
        <v/>
      </c>
      <c r="G529" s="259" t="str">
        <f t="shared" si="17"/>
        <v/>
      </c>
      <c r="H529" s="261" t="str">
        <f t="shared" si="15"/>
        <v/>
      </c>
      <c r="I529" s="263"/>
      <c r="K529" s="257"/>
      <c r="L529" s="257"/>
    </row>
    <row r="530" spans="1:12" ht="12.6" customHeight="1" x14ac:dyDescent="0.25">
      <c r="A530" s="180" t="s">
        <v>547</v>
      </c>
      <c r="B530" s="236">
        <v>392840</v>
      </c>
      <c r="C530" s="236">
        <f>AL72</f>
        <v>0</v>
      </c>
      <c r="D530" s="236">
        <v>0</v>
      </c>
      <c r="E530" s="180">
        <f>AL59</f>
        <v>0</v>
      </c>
      <c r="F530" s="259" t="str">
        <f t="shared" si="17"/>
        <v/>
      </c>
      <c r="G530" s="259" t="str">
        <f t="shared" si="17"/>
        <v/>
      </c>
      <c r="H530" s="261" t="str">
        <f t="shared" si="15"/>
        <v/>
      </c>
      <c r="I530" s="263"/>
      <c r="K530" s="257"/>
      <c r="L530" s="257"/>
    </row>
    <row r="531" spans="1:12" ht="12.6" customHeight="1" x14ac:dyDescent="0.25">
      <c r="A531" s="180" t="s">
        <v>548</v>
      </c>
      <c r="B531" s="236">
        <v>0</v>
      </c>
      <c r="C531" s="236">
        <f>AM72</f>
        <v>0</v>
      </c>
      <c r="D531" s="236">
        <v>0</v>
      </c>
      <c r="E531" s="180">
        <f>AM59</f>
        <v>0</v>
      </c>
      <c r="F531" s="259" t="str">
        <f t="shared" si="17"/>
        <v/>
      </c>
      <c r="G531" s="259" t="str">
        <f t="shared" si="17"/>
        <v/>
      </c>
      <c r="H531" s="261" t="str">
        <f t="shared" si="15"/>
        <v/>
      </c>
      <c r="I531" s="263"/>
      <c r="K531" s="257"/>
      <c r="L531" s="257"/>
    </row>
    <row r="532" spans="1:12" ht="12.6" customHeight="1" x14ac:dyDescent="0.25">
      <c r="A532" s="180" t="s">
        <v>1247</v>
      </c>
      <c r="B532" s="236">
        <v>0</v>
      </c>
      <c r="C532" s="236">
        <f>AN72</f>
        <v>0</v>
      </c>
      <c r="D532" s="236">
        <v>0</v>
      </c>
      <c r="E532" s="180">
        <f>AN59</f>
        <v>0</v>
      </c>
      <c r="F532" s="259" t="str">
        <f t="shared" si="17"/>
        <v/>
      </c>
      <c r="G532" s="259" t="str">
        <f t="shared" si="17"/>
        <v/>
      </c>
      <c r="H532" s="261" t="str">
        <f t="shared" si="15"/>
        <v/>
      </c>
      <c r="I532" s="263"/>
      <c r="K532" s="257"/>
      <c r="L532" s="257"/>
    </row>
    <row r="533" spans="1:12" ht="12.6" customHeight="1" x14ac:dyDescent="0.25">
      <c r="A533" s="180" t="s">
        <v>549</v>
      </c>
      <c r="B533" s="236">
        <v>0</v>
      </c>
      <c r="C533" s="236">
        <f>AO72</f>
        <v>0</v>
      </c>
      <c r="D533" s="236">
        <v>0</v>
      </c>
      <c r="E533" s="180">
        <f>AO59</f>
        <v>0</v>
      </c>
      <c r="F533" s="259" t="str">
        <f t="shared" si="17"/>
        <v/>
      </c>
      <c r="G533" s="259" t="str">
        <f t="shared" si="17"/>
        <v/>
      </c>
      <c r="H533" s="261" t="str">
        <f t="shared" si="15"/>
        <v/>
      </c>
      <c r="I533" s="263"/>
      <c r="K533" s="257"/>
      <c r="L533" s="257"/>
    </row>
    <row r="534" spans="1:12" ht="12.6" customHeight="1" x14ac:dyDescent="0.25">
      <c r="A534" s="180" t="s">
        <v>550</v>
      </c>
      <c r="B534" s="236">
        <v>52726844</v>
      </c>
      <c r="C534" s="236">
        <f>AP72</f>
        <v>0</v>
      </c>
      <c r="D534" s="236">
        <v>190475</v>
      </c>
      <c r="E534" s="180">
        <f>AP59</f>
        <v>0</v>
      </c>
      <c r="F534" s="259">
        <f t="shared" si="17"/>
        <v>276.81766111038195</v>
      </c>
      <c r="G534" s="259" t="str">
        <f t="shared" si="17"/>
        <v/>
      </c>
      <c r="H534" s="261" t="str">
        <f t="shared" si="15"/>
        <v/>
      </c>
      <c r="I534" s="263"/>
      <c r="K534" s="257"/>
      <c r="L534" s="257"/>
    </row>
    <row r="535" spans="1:12" ht="12.6" customHeight="1" x14ac:dyDescent="0.25">
      <c r="A535" s="180" t="s">
        <v>551</v>
      </c>
      <c r="B535" s="236">
        <v>0</v>
      </c>
      <c r="C535" s="236">
        <f>AQ72</f>
        <v>0</v>
      </c>
      <c r="D535" s="236">
        <v>0</v>
      </c>
      <c r="E535" s="180">
        <f>AQ59</f>
        <v>0</v>
      </c>
      <c r="F535" s="259" t="str">
        <f t="shared" si="17"/>
        <v/>
      </c>
      <c r="G535" s="259" t="str">
        <f t="shared" si="17"/>
        <v/>
      </c>
      <c r="H535" s="261" t="str">
        <f t="shared" si="15"/>
        <v/>
      </c>
      <c r="I535" s="263"/>
      <c r="K535" s="257"/>
      <c r="L535" s="257"/>
    </row>
    <row r="536" spans="1:12" ht="12.6" customHeight="1" x14ac:dyDescent="0.25">
      <c r="A536" s="180" t="s">
        <v>552</v>
      </c>
      <c r="B536" s="236">
        <v>0</v>
      </c>
      <c r="C536" s="236">
        <f>AR72</f>
        <v>0</v>
      </c>
      <c r="D536" s="236">
        <v>0</v>
      </c>
      <c r="E536" s="180">
        <f>AR59</f>
        <v>0</v>
      </c>
      <c r="F536" s="259" t="str">
        <f t="shared" si="17"/>
        <v/>
      </c>
      <c r="G536" s="259" t="str">
        <f t="shared" si="17"/>
        <v/>
      </c>
      <c r="H536" s="261" t="str">
        <f t="shared" si="15"/>
        <v/>
      </c>
      <c r="I536" s="263"/>
      <c r="K536" s="257"/>
      <c r="L536" s="257"/>
    </row>
    <row r="537" spans="1:12" ht="12.6" customHeight="1" x14ac:dyDescent="0.25">
      <c r="A537" s="180" t="s">
        <v>553</v>
      </c>
      <c r="B537" s="236">
        <v>0</v>
      </c>
      <c r="C537" s="236">
        <f>AS72</f>
        <v>0</v>
      </c>
      <c r="D537" s="236">
        <v>0</v>
      </c>
      <c r="E537" s="180">
        <f>AS59</f>
        <v>0</v>
      </c>
      <c r="F537" s="259" t="str">
        <f t="shared" si="17"/>
        <v/>
      </c>
      <c r="G537" s="259" t="str">
        <f t="shared" si="17"/>
        <v/>
      </c>
      <c r="H537" s="261" t="str">
        <f t="shared" si="15"/>
        <v/>
      </c>
      <c r="I537" s="263"/>
      <c r="K537" s="257"/>
      <c r="L537" s="257"/>
    </row>
    <row r="538" spans="1:12" ht="12.6" customHeight="1" x14ac:dyDescent="0.25">
      <c r="A538" s="180" t="s">
        <v>554</v>
      </c>
      <c r="B538" s="236">
        <v>0</v>
      </c>
      <c r="C538" s="236">
        <f>AT72</f>
        <v>0</v>
      </c>
      <c r="D538" s="236">
        <v>0</v>
      </c>
      <c r="E538" s="180">
        <f>AT59</f>
        <v>0</v>
      </c>
      <c r="F538" s="259" t="str">
        <f t="shared" si="17"/>
        <v/>
      </c>
      <c r="G538" s="259" t="str">
        <f t="shared" si="17"/>
        <v/>
      </c>
      <c r="H538" s="261" t="str">
        <f t="shared" si="15"/>
        <v/>
      </c>
      <c r="I538" s="263"/>
      <c r="K538" s="257"/>
      <c r="L538" s="257"/>
    </row>
    <row r="539" spans="1:12" ht="12.6" customHeight="1" x14ac:dyDescent="0.25">
      <c r="A539" s="180" t="s">
        <v>555</v>
      </c>
      <c r="B539" s="236">
        <v>0</v>
      </c>
      <c r="C539" s="236">
        <f>AU72</f>
        <v>0</v>
      </c>
      <c r="D539" s="236">
        <v>0</v>
      </c>
      <c r="E539" s="180">
        <f>AU59</f>
        <v>0</v>
      </c>
      <c r="F539" s="259" t="str">
        <f t="shared" si="17"/>
        <v/>
      </c>
      <c r="G539" s="259" t="str">
        <f t="shared" si="17"/>
        <v/>
      </c>
      <c r="H539" s="261" t="str">
        <f t="shared" si="15"/>
        <v/>
      </c>
      <c r="I539" s="263"/>
      <c r="K539" s="257"/>
      <c r="L539" s="257"/>
    </row>
    <row r="540" spans="1:12" ht="12.6" customHeight="1" x14ac:dyDescent="0.25">
      <c r="A540" s="180" t="s">
        <v>556</v>
      </c>
      <c r="B540" s="236">
        <v>1983283</v>
      </c>
      <c r="C540" s="236">
        <f>AV72</f>
        <v>0</v>
      </c>
      <c r="D540" s="181" t="s">
        <v>529</v>
      </c>
      <c r="E540" s="181" t="s">
        <v>529</v>
      </c>
      <c r="F540" s="259"/>
      <c r="G540" s="259"/>
      <c r="H540" s="261"/>
      <c r="I540" s="263"/>
      <c r="K540" s="257"/>
      <c r="L540" s="257"/>
    </row>
    <row r="541" spans="1:12" ht="12.6" customHeight="1" x14ac:dyDescent="0.25">
      <c r="A541" s="180" t="s">
        <v>1248</v>
      </c>
      <c r="B541" s="236">
        <v>96382</v>
      </c>
      <c r="C541" s="236">
        <f>AW72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557</v>
      </c>
      <c r="B542" s="236">
        <v>0</v>
      </c>
      <c r="C542" s="236">
        <f>AX72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558</v>
      </c>
      <c r="B543" s="236">
        <v>646580</v>
      </c>
      <c r="C543" s="236">
        <f>AY72</f>
        <v>287840</v>
      </c>
      <c r="D543" s="236">
        <v>285759</v>
      </c>
      <c r="E543" s="180">
        <f>AY59</f>
        <v>6521</v>
      </c>
      <c r="F543" s="259">
        <f t="shared" ref="F543:G549" si="18">IF(B543=0,"",IF(D543=0,"",B543/D543))</f>
        <v>2.2626758912230236</v>
      </c>
      <c r="G543" s="259">
        <f t="shared" si="18"/>
        <v>44.140469253182026</v>
      </c>
      <c r="H543" s="261">
        <f t="shared" si="15"/>
        <v>18.508083072968606</v>
      </c>
      <c r="I543" s="263"/>
      <c r="K543" s="257"/>
      <c r="L543" s="257"/>
    </row>
    <row r="544" spans="1:12" ht="12.6" customHeight="1" x14ac:dyDescent="0.25">
      <c r="A544" s="180" t="s">
        <v>559</v>
      </c>
      <c r="B544" s="236">
        <v>4466226</v>
      </c>
      <c r="C544" s="236">
        <f>AZ72</f>
        <v>0</v>
      </c>
      <c r="D544" s="236">
        <v>1081972</v>
      </c>
      <c r="E544" s="180">
        <f>AZ59</f>
        <v>0</v>
      </c>
      <c r="F544" s="259">
        <f t="shared" si="18"/>
        <v>4.1278572828132338</v>
      </c>
      <c r="G544" s="259" t="str">
        <f t="shared" si="18"/>
        <v/>
      </c>
      <c r="H544" s="261" t="str">
        <f t="shared" si="15"/>
        <v/>
      </c>
      <c r="I544" s="263"/>
      <c r="K544" s="257"/>
      <c r="L544" s="257"/>
    </row>
    <row r="545" spans="1:13" ht="12.6" customHeight="1" x14ac:dyDescent="0.25">
      <c r="A545" s="180" t="s">
        <v>560</v>
      </c>
      <c r="B545" s="236">
        <v>276882</v>
      </c>
      <c r="C545" s="236">
        <f>BA72</f>
        <v>55767</v>
      </c>
      <c r="D545" s="236">
        <v>0</v>
      </c>
      <c r="E545" s="180">
        <f>BA59</f>
        <v>0</v>
      </c>
      <c r="F545" s="259" t="str">
        <f t="shared" si="18"/>
        <v/>
      </c>
      <c r="G545" s="259" t="str">
        <f t="shared" si="18"/>
        <v/>
      </c>
      <c r="H545" s="261" t="str">
        <f t="shared" si="15"/>
        <v/>
      </c>
      <c r="I545" s="263"/>
      <c r="K545" s="257"/>
      <c r="L545" s="257"/>
    </row>
    <row r="546" spans="1:13" ht="12.6" customHeight="1" x14ac:dyDescent="0.25">
      <c r="A546" s="180" t="s">
        <v>561</v>
      </c>
      <c r="B546" s="236">
        <v>2219789</v>
      </c>
      <c r="C546" s="236">
        <f>BB72</f>
        <v>0</v>
      </c>
      <c r="D546" s="181" t="s">
        <v>529</v>
      </c>
      <c r="E546" s="181" t="s">
        <v>529</v>
      </c>
      <c r="F546" s="259"/>
      <c r="G546" s="259"/>
      <c r="H546" s="261"/>
      <c r="I546" s="263"/>
      <c r="K546" s="257"/>
      <c r="L546" s="257"/>
    </row>
    <row r="547" spans="1:13" ht="12.6" customHeight="1" x14ac:dyDescent="0.25">
      <c r="A547" s="180" t="s">
        <v>562</v>
      </c>
      <c r="B547" s="236">
        <v>0</v>
      </c>
      <c r="C547" s="236">
        <f>BC72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563</v>
      </c>
      <c r="B548" s="236">
        <v>1192055</v>
      </c>
      <c r="C548" s="236">
        <f>BD72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564</v>
      </c>
      <c r="B549" s="236">
        <v>9757658</v>
      </c>
      <c r="C549" s="236">
        <f>BE72</f>
        <v>725087</v>
      </c>
      <c r="D549" s="236">
        <v>564884</v>
      </c>
      <c r="E549" s="180">
        <f>BE59</f>
        <v>24227</v>
      </c>
      <c r="F549" s="259">
        <f t="shared" si="18"/>
        <v>17.27373761692666</v>
      </c>
      <c r="G549" s="259">
        <f t="shared" si="18"/>
        <v>29.928881000536592</v>
      </c>
      <c r="H549" s="261">
        <f t="shared" si="15"/>
        <v>0.73262334210802571</v>
      </c>
      <c r="I549" s="263"/>
      <c r="K549" s="257"/>
      <c r="L549" s="257"/>
    </row>
    <row r="550" spans="1:13" ht="12.6" customHeight="1" x14ac:dyDescent="0.25">
      <c r="A550" s="180" t="s">
        <v>565</v>
      </c>
      <c r="B550" s="236">
        <v>4700501</v>
      </c>
      <c r="C550" s="236">
        <f>BF72</f>
        <v>129705</v>
      </c>
      <c r="D550" s="181" t="s">
        <v>529</v>
      </c>
      <c r="E550" s="181" t="s">
        <v>529</v>
      </c>
      <c r="F550" s="259"/>
      <c r="G550" s="259"/>
      <c r="H550" s="261"/>
      <c r="I550" s="263"/>
      <c r="J550" s="199"/>
      <c r="M550" s="261"/>
    </row>
    <row r="551" spans="1:13" ht="12.6" customHeight="1" x14ac:dyDescent="0.25">
      <c r="A551" s="180" t="s">
        <v>566</v>
      </c>
      <c r="B551" s="236">
        <v>610351</v>
      </c>
      <c r="C551" s="236">
        <f>BG72</f>
        <v>0</v>
      </c>
      <c r="D551" s="181" t="s">
        <v>529</v>
      </c>
      <c r="E551" s="181" t="s">
        <v>529</v>
      </c>
      <c r="F551" s="259"/>
      <c r="G551" s="259"/>
      <c r="H551" s="261"/>
      <c r="J551" s="199"/>
      <c r="M551" s="261"/>
    </row>
    <row r="552" spans="1:13" ht="12.6" customHeight="1" x14ac:dyDescent="0.25">
      <c r="A552" s="180" t="s">
        <v>567</v>
      </c>
      <c r="B552" s="236">
        <v>28930273</v>
      </c>
      <c r="C552" s="236">
        <f>BH72</f>
        <v>507781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568</v>
      </c>
      <c r="B553" s="236">
        <v>-11751</v>
      </c>
      <c r="C553" s="236">
        <f>BI72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569</v>
      </c>
      <c r="B554" s="236">
        <v>1918608</v>
      </c>
      <c r="C554" s="236">
        <f>BJ72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570</v>
      </c>
      <c r="B555" s="236">
        <v>4520064</v>
      </c>
      <c r="C555" s="236">
        <f>BK72</f>
        <v>282213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571</v>
      </c>
      <c r="B556" s="236">
        <v>5787754</v>
      </c>
      <c r="C556" s="236">
        <f>BL72</f>
        <v>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572</v>
      </c>
      <c r="B557" s="236">
        <v>0</v>
      </c>
      <c r="C557" s="236">
        <f>BM72</f>
        <v>0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573</v>
      </c>
      <c r="B558" s="236">
        <v>8034118</v>
      </c>
      <c r="C558" s="236">
        <f>BN72</f>
        <v>1018622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574</v>
      </c>
      <c r="B559" s="236">
        <v>287037</v>
      </c>
      <c r="C559" s="236">
        <f>BO72</f>
        <v>0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575</v>
      </c>
      <c r="B560" s="236">
        <v>2708727</v>
      </c>
      <c r="C560" s="236">
        <f>BP72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576</v>
      </c>
      <c r="B561" s="236">
        <v>1483071</v>
      </c>
      <c r="C561" s="236">
        <f>BQ72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577</v>
      </c>
      <c r="B562" s="236">
        <v>3493607</v>
      </c>
      <c r="C562" s="236">
        <f>BR72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1249</v>
      </c>
      <c r="B563" s="236">
        <v>72645</v>
      </c>
      <c r="C563" s="236">
        <f>BS72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578</v>
      </c>
      <c r="B564" s="236">
        <v>97302</v>
      </c>
      <c r="C564" s="236">
        <f>BT72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579</v>
      </c>
      <c r="B565" s="236">
        <v>0</v>
      </c>
      <c r="C565" s="236">
        <f>BU72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580</v>
      </c>
      <c r="B566" s="236">
        <v>3525872</v>
      </c>
      <c r="C566" s="236">
        <f>BV72</f>
        <v>94441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581</v>
      </c>
      <c r="B567" s="236">
        <v>1557491</v>
      </c>
      <c r="C567" s="236">
        <f>BW72</f>
        <v>0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582</v>
      </c>
      <c r="B568" s="236">
        <v>773855</v>
      </c>
      <c r="C568" s="236">
        <f>BX72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583</v>
      </c>
      <c r="B569" s="236">
        <v>4571883</v>
      </c>
      <c r="C569" s="236">
        <f>BY72</f>
        <v>144541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584</v>
      </c>
      <c r="B570" s="236">
        <v>599653</v>
      </c>
      <c r="C570" s="236">
        <f>BZ72</f>
        <v>0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585</v>
      </c>
      <c r="B571" s="236">
        <v>1447841</v>
      </c>
      <c r="C571" s="236">
        <f>CA72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586</v>
      </c>
      <c r="B572" s="236">
        <v>983783</v>
      </c>
      <c r="C572" s="236">
        <f>CB72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587</v>
      </c>
      <c r="B573" s="236">
        <v>8595100</v>
      </c>
      <c r="C573" s="236">
        <f>CC72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588</v>
      </c>
      <c r="B574" s="236">
        <v>41487391</v>
      </c>
      <c r="C574" s="236">
        <f>CD72</f>
        <v>1132350</v>
      </c>
      <c r="D574" s="181" t="s">
        <v>529</v>
      </c>
      <c r="E574" s="181" t="s">
        <v>529</v>
      </c>
      <c r="F574" s="259"/>
      <c r="G574" s="259"/>
      <c r="H574" s="261"/>
    </row>
    <row r="575" spans="1:13" ht="12.6" customHeight="1" x14ac:dyDescent="0.25">
      <c r="M575" s="261"/>
    </row>
    <row r="576" spans="1:13" ht="12.6" customHeight="1" x14ac:dyDescent="0.25">
      <c r="M576" s="261"/>
    </row>
    <row r="577" spans="13:13" ht="12.6" customHeight="1" x14ac:dyDescent="0.25">
      <c r="M577" s="261"/>
    </row>
    <row r="611" spans="1:14" ht="12.6" customHeight="1" x14ac:dyDescent="0.25">
      <c r="A611" s="196"/>
      <c r="C611" s="181" t="s">
        <v>589</v>
      </c>
      <c r="D611" s="180">
        <f>CE77-(BE77+CD77)</f>
        <v>18094</v>
      </c>
      <c r="E611" s="180">
        <f>SUM(C623:D646)+SUM(C667:D712)</f>
        <v>8071482.2314026756</v>
      </c>
      <c r="F611" s="180">
        <f>CE64-(AX64+BD64+BE64+BG64+BJ64+BN64+BP64+BQ64+CB64+CC64+CD64)</f>
        <v>460543</v>
      </c>
      <c r="G611" s="180">
        <f>CE78-(AX78+AY78+BD78+BE78+BG78+BJ78+BN78+BP78+BQ78+CB78+CC78+CD78)</f>
        <v>6521</v>
      </c>
      <c r="H611" s="197">
        <f>CE60-(AX60+AY60+AZ60+BD60+BE60+BG60+BJ60+BN60+BO60+BP60+BQ60+BR60+CB60+CC60+CD60)</f>
        <v>51.760000000000005</v>
      </c>
      <c r="I611" s="180">
        <f>CE79-(AX79+AY79+AZ79+BD79+BE79+BF79+BG79+BJ79+BN79+BO79+BP79+BQ79+BR79+CB79+CC79+CD79)</f>
        <v>1904</v>
      </c>
      <c r="J611" s="180">
        <f>CE80-(AX80+AY80+AZ80+BA80+BD80+BE80+BF80+BG80+BJ80+BN80+BO80+BP80+BQ80+BR80+CB80+CC80+CD80)</f>
        <v>20437</v>
      </c>
      <c r="K611" s="180">
        <f>CE76-(AW76+AX76+AY76+AZ76+BA76+BB76+BC76+BD76+BE76+BF76+BG76+BH76+BI76+BJ76+BK76+BL76+BM76+BN76+BO76+BP76+BQ76+BR76+BS76+BT76+BU76+BV76+BW76+BX76+CB76+CC76+CD76)</f>
        <v>10384132</v>
      </c>
      <c r="L611" s="197">
        <f>CE81-(AW81+AX81+AY81+AZ81+BA81+BB81+BC81+BD81+BE81+BF81+BG81+BH81+BI81+BJ81+BK81+BL81+BM81+BN81+BO81+BP81+BQ81+BR81+BS81+BT81+BU81+BV81+BW81+BX81+BY81+BZ81+CA81+CB81+CC81+CD81)</f>
        <v>17.89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725087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1132350</v>
      </c>
      <c r="D614" s="262">
        <f>SUM(C613:C614)</f>
        <v>1857437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0</v>
      </c>
      <c r="D616" s="180">
        <f>(D614/D611)*BJ77</f>
        <v>0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1018622</v>
      </c>
      <c r="D618" s="180">
        <f>(D614/D611)*BN77</f>
        <v>503316.76859732508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0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1521938.7685973251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0</v>
      </c>
      <c r="D623" s="180">
        <f>(D614/D611)*BD77</f>
        <v>0</v>
      </c>
      <c r="E623" s="180">
        <f>(E622/E611)*SUM(C623:D623)</f>
        <v>0</v>
      </c>
      <c r="F623" s="180">
        <f>SUM(C623:E623)</f>
        <v>0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287840</v>
      </c>
      <c r="D624" s="180">
        <f>(D614/D611)*AY77</f>
        <v>188884.93865369735</v>
      </c>
      <c r="E624" s="180">
        <f>(E622/E611)*SUM(C624:D624)</f>
        <v>89890.077843627601</v>
      </c>
      <c r="F624" s="180">
        <f>(F623/F611)*AY64</f>
        <v>0</v>
      </c>
      <c r="G624" s="180">
        <f>SUM(C624:F624)</f>
        <v>566615.01649732492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0</v>
      </c>
      <c r="D625" s="180">
        <f>(D614/D611)*BR77</f>
        <v>0</v>
      </c>
      <c r="E625" s="180">
        <f>(E622/E611)*SUM(C625:D625)</f>
        <v>0</v>
      </c>
      <c r="F625" s="180">
        <f>(F623/F611)*BR64</f>
        <v>0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0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129705</v>
      </c>
      <c r="D628" s="180">
        <f>(D614/D611)*BF77</f>
        <v>11805.308665856084</v>
      </c>
      <c r="E628" s="180">
        <f>(E622/E611)*SUM(C628:D628)</f>
        <v>26682.834545162965</v>
      </c>
      <c r="F628" s="180">
        <f>(F623/F611)*BF64</f>
        <v>0</v>
      </c>
      <c r="G628" s="180">
        <f>(G624/G611)*BF78</f>
        <v>0</v>
      </c>
      <c r="H628" s="180">
        <f>(H627/H611)*BF60</f>
        <v>0</v>
      </c>
      <c r="I628" s="180">
        <f>SUM(C628:H628)</f>
        <v>168193.14321101905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55767</v>
      </c>
      <c r="D629" s="180">
        <f>(D614/D611)*BA77</f>
        <v>73295.568586271693</v>
      </c>
      <c r="E629" s="180">
        <f>(E622/E611)*SUM(C629:D629)</f>
        <v>24335.719397608464</v>
      </c>
      <c r="F629" s="180">
        <f>(F623/F611)*BA64</f>
        <v>0</v>
      </c>
      <c r="G629" s="180">
        <f>(G624/G611)*BA78</f>
        <v>0</v>
      </c>
      <c r="H629" s="180">
        <f>(H627/H611)*BA60</f>
        <v>0</v>
      </c>
      <c r="I629" s="180">
        <f>(I628/I611)*BA79</f>
        <v>10777.081655327902</v>
      </c>
      <c r="J629" s="180">
        <f>SUM(C629:I629)</f>
        <v>164175.36963920805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0</v>
      </c>
      <c r="D631" s="180">
        <f>(D614/D611)*BB77</f>
        <v>0</v>
      </c>
      <c r="E631" s="180">
        <f>(E622/E611)*SUM(C631:D631)</f>
        <v>0</v>
      </c>
      <c r="F631" s="180">
        <f>(F623/F611)*BB64</f>
        <v>0</v>
      </c>
      <c r="G631" s="180">
        <f>(G624/G611)*BB78</f>
        <v>0</v>
      </c>
      <c r="H631" s="180">
        <f>(H627/H611)*BB60</f>
        <v>0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282213</v>
      </c>
      <c r="D634" s="180">
        <f>(D614/D611)*BK77</f>
        <v>0</v>
      </c>
      <c r="E634" s="180">
        <f>(E622/E611)*SUM(C634:D634)</f>
        <v>53213.386759511675</v>
      </c>
      <c r="F634" s="180">
        <f>(F623/F611)*BK64</f>
        <v>0</v>
      </c>
      <c r="G634" s="180">
        <f>(G624/G611)*BK78</f>
        <v>0</v>
      </c>
      <c r="H634" s="180">
        <f>(H627/H611)*BK60</f>
        <v>0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507781</v>
      </c>
      <c r="D635" s="180">
        <f>(D614/D611)*BH77</f>
        <v>0</v>
      </c>
      <c r="E635" s="180">
        <f>(E622/E611)*SUM(C635:D635)</f>
        <v>95745.932122657701</v>
      </c>
      <c r="F635" s="180">
        <f>(F623/F611)*BH64</f>
        <v>0</v>
      </c>
      <c r="G635" s="180">
        <f>(G624/G611)*BH78</f>
        <v>0</v>
      </c>
      <c r="H635" s="180">
        <f>(H627/H611)*BH60</f>
        <v>0</v>
      </c>
      <c r="I635" s="180">
        <f>(I628/I611)*BH79</f>
        <v>0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0</v>
      </c>
      <c r="D636" s="180">
        <f>(D614/D611)*BL77</f>
        <v>0</v>
      </c>
      <c r="E636" s="180">
        <f>(E622/E611)*SUM(C636:D636)</f>
        <v>0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0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94441</v>
      </c>
      <c r="D641" s="180">
        <f>(D614/D611)*BV77</f>
        <v>77093.798330938429</v>
      </c>
      <c r="E641" s="180">
        <f>(E622/E611)*SUM(C641:D641)</f>
        <v>32344.178213969823</v>
      </c>
      <c r="F641" s="180">
        <f>(F623/F611)*BV64</f>
        <v>0</v>
      </c>
      <c r="G641" s="180">
        <f>(G624/G611)*BV78</f>
        <v>0</v>
      </c>
      <c r="H641" s="180">
        <f>(H627/H611)*BV60</f>
        <v>0</v>
      </c>
      <c r="I641" s="180">
        <f>(I628/I611)*BV79</f>
        <v>11307.102064606323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0</v>
      </c>
      <c r="D643" s="180">
        <f>(D614/D611)*BX77</f>
        <v>0</v>
      </c>
      <c r="E643" s="180">
        <f>(E622/E611)*SUM(C643:D643)</f>
        <v>0</v>
      </c>
      <c r="F643" s="180">
        <f>(F623/F611)*BX64</f>
        <v>0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1154139.3974916837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144541</v>
      </c>
      <c r="D644" s="180">
        <f>(D614/D611)*BY77</f>
        <v>8623.0080689731403</v>
      </c>
      <c r="E644" s="180">
        <f>(E622/E611)*SUM(C644:D644)</f>
        <v>28880.227342508086</v>
      </c>
      <c r="F644" s="180">
        <f>(F623/F611)*BY64</f>
        <v>0</v>
      </c>
      <c r="G644" s="180">
        <f>(G624/G611)*BY78</f>
        <v>0</v>
      </c>
      <c r="H644" s="180">
        <f>(H627/H611)*BY60</f>
        <v>0</v>
      </c>
      <c r="I644" s="180">
        <f>(I628/I611)*BY79</f>
        <v>0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0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182044.23541148123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4378347</v>
      </c>
      <c r="L647" s="262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51592</v>
      </c>
      <c r="D669" s="180">
        <f>(D614/D611)*E77</f>
        <v>6467.2560517298552</v>
      </c>
      <c r="E669" s="180">
        <f>(E622/E611)*SUM(C669:D669)</f>
        <v>10947.510027001661</v>
      </c>
      <c r="F669" s="180">
        <f>(F623/F611)*E64</f>
        <v>0</v>
      </c>
      <c r="G669" s="180">
        <f>(G624/G611)*E78</f>
        <v>41012.465540060941</v>
      </c>
      <c r="H669" s="180">
        <f>(H627/H611)*E60</f>
        <v>0</v>
      </c>
      <c r="I669" s="180">
        <f>(I628/I611)*E79</f>
        <v>971.70408367710581</v>
      </c>
      <c r="J669" s="180">
        <f>(J629/J611)*E80</f>
        <v>2634.9034223056337</v>
      </c>
      <c r="K669" s="180">
        <f>(K643/K611)*E76</f>
        <v>28697.738117268513</v>
      </c>
      <c r="L669" s="180">
        <f>(L646/L611)*E81</f>
        <v>4680.8467461867731</v>
      </c>
      <c r="M669" s="180">
        <f t="shared" si="19"/>
        <v>95412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1667819</v>
      </c>
      <c r="D676" s="180">
        <f>(D614/D611)*L77</f>
        <v>208799.98109870675</v>
      </c>
      <c r="E676" s="180">
        <f>(E622/E611)*SUM(C676:D676)</f>
        <v>353850.64345528453</v>
      </c>
      <c r="F676" s="180">
        <f>(F623/F611)*L64</f>
        <v>0</v>
      </c>
      <c r="G676" s="180">
        <f>(G624/G611)*L78</f>
        <v>525602.55095726403</v>
      </c>
      <c r="H676" s="180">
        <f>(H627/H611)*L60</f>
        <v>0</v>
      </c>
      <c r="I676" s="180">
        <f>(I628/I611)*L79</f>
        <v>30652.847003268704</v>
      </c>
      <c r="J676" s="180">
        <f>(J629/J611)*L80</f>
        <v>96623.836474061463</v>
      </c>
      <c r="K676" s="180">
        <f>(K643/K611)*L76</f>
        <v>172534.64449404416</v>
      </c>
      <c r="L676" s="180">
        <f>(L646/L611)*L81</f>
        <v>151211.70140942486</v>
      </c>
      <c r="M676" s="180">
        <f t="shared" si="19"/>
        <v>1539276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0</v>
      </c>
      <c r="D680" s="180">
        <f>(D614/D611)*P77</f>
        <v>0</v>
      </c>
      <c r="E680" s="180">
        <f>(E622/E611)*SUM(C680:D680)</f>
        <v>0</v>
      </c>
      <c r="F680" s="180">
        <f>(F623/F611)*P64</f>
        <v>0</v>
      </c>
      <c r="G680" s="180">
        <f>(G624/G611)*P78</f>
        <v>0</v>
      </c>
      <c r="H680" s="180">
        <f>(H627/H611)*P60</f>
        <v>0</v>
      </c>
      <c r="I680" s="180">
        <f>(I628/I611)*P79</f>
        <v>0</v>
      </c>
      <c r="J680" s="180">
        <f>(J629/J611)*P80</f>
        <v>0</v>
      </c>
      <c r="K680" s="180">
        <f>(K643/K611)*P76</f>
        <v>0</v>
      </c>
      <c r="L680" s="180">
        <f>(L646/L611)*P81</f>
        <v>0</v>
      </c>
      <c r="M680" s="180">
        <f t="shared" si="19"/>
        <v>0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0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>
        <f>(L646/L611)*Q81</f>
        <v>0</v>
      </c>
      <c r="M681" s="180">
        <f t="shared" si="19"/>
        <v>0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0</v>
      </c>
      <c r="D682" s="180">
        <f>(D614/D611)*R77</f>
        <v>0</v>
      </c>
      <c r="E682" s="180">
        <f>(E622/E611)*SUM(C682:D682)</f>
        <v>0</v>
      </c>
      <c r="F682" s="180">
        <f>(F623/F611)*R64</f>
        <v>0</v>
      </c>
      <c r="G682" s="180">
        <f>(G624/G611)*R78</f>
        <v>0</v>
      </c>
      <c r="H682" s="180">
        <f>(H627/H611)*R60</f>
        <v>0</v>
      </c>
      <c r="I682" s="180">
        <f>(I628/I611)*R79</f>
        <v>0</v>
      </c>
      <c r="J682" s="180">
        <f>(J629/J611)*R80</f>
        <v>0</v>
      </c>
      <c r="K682" s="180">
        <f>(K643/K611)*R76</f>
        <v>0</v>
      </c>
      <c r="L682" s="180">
        <f>(L646/L611)*R81</f>
        <v>0</v>
      </c>
      <c r="M682" s="180">
        <f t="shared" si="19"/>
        <v>0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74611</v>
      </c>
      <c r="D683" s="180">
        <f>(D614/D611)*S77</f>
        <v>0</v>
      </c>
      <c r="E683" s="180">
        <f>(E622/E611)*SUM(C683:D683)</f>
        <v>14068.466015080545</v>
      </c>
      <c r="F683" s="180">
        <f>(F623/F611)*S64</f>
        <v>0</v>
      </c>
      <c r="G683" s="180">
        <f>(G624/G611)*S78</f>
        <v>0</v>
      </c>
      <c r="H683" s="180">
        <f>(H627/H611)*S60</f>
        <v>0</v>
      </c>
      <c r="I683" s="180">
        <f>(I628/I611)*S79</f>
        <v>0</v>
      </c>
      <c r="J683" s="180">
        <f>(J629/J611)*S80</f>
        <v>0</v>
      </c>
      <c r="K683" s="180">
        <f>(K643/K611)*S76</f>
        <v>2.4451795051157901</v>
      </c>
      <c r="L683" s="180">
        <f>(L646/L611)*S81</f>
        <v>0</v>
      </c>
      <c r="M683" s="180">
        <f t="shared" si="19"/>
        <v>14071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538306</v>
      </c>
      <c r="D685" s="180">
        <f>(D614/D611)*U77</f>
        <v>55741.587874433513</v>
      </c>
      <c r="E685" s="180">
        <f>(E622/E611)*SUM(C685:D685)</f>
        <v>112012.14702057392</v>
      </c>
      <c r="F685" s="180">
        <f>(F623/F611)*U64</f>
        <v>0</v>
      </c>
      <c r="G685" s="180">
        <f>(G624/G611)*U78</f>
        <v>0</v>
      </c>
      <c r="H685" s="180">
        <f>(H627/H611)*U60</f>
        <v>0</v>
      </c>
      <c r="I685" s="180">
        <f>(I628/I611)*U79</f>
        <v>8215.3163438155316</v>
      </c>
      <c r="J685" s="180">
        <f>(J629/J611)*U80</f>
        <v>0</v>
      </c>
      <c r="K685" s="180">
        <f>(K643/K611)*U76</f>
        <v>169879.06840696544</v>
      </c>
      <c r="L685" s="180">
        <f>(L646/L611)*U81</f>
        <v>0</v>
      </c>
      <c r="M685" s="180">
        <f t="shared" si="19"/>
        <v>345848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14846.12965435644</v>
      </c>
      <c r="L686" s="180">
        <f>(L646/L611)*V81</f>
        <v>0</v>
      </c>
      <c r="M686" s="180">
        <f t="shared" si="19"/>
        <v>14846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31934</v>
      </c>
      <c r="D687" s="180">
        <f>(D614/D611)*W77</f>
        <v>0</v>
      </c>
      <c r="E687" s="180">
        <f>(E622/E611)*SUM(C687:D687)</f>
        <v>6021.3962247601839</v>
      </c>
      <c r="F687" s="180">
        <f>(F623/F611)*W64</f>
        <v>0</v>
      </c>
      <c r="G687" s="180">
        <f>(G624/G611)*W78</f>
        <v>0</v>
      </c>
      <c r="H687" s="180">
        <f>(H627/H611)*W60</f>
        <v>0</v>
      </c>
      <c r="I687" s="180">
        <f>(I628/I611)*W79</f>
        <v>0</v>
      </c>
      <c r="J687" s="180">
        <f>(J629/J611)*W80</f>
        <v>0</v>
      </c>
      <c r="K687" s="180">
        <f>(K643/K611)*W76</f>
        <v>20157.615262082734</v>
      </c>
      <c r="L687" s="180">
        <f>(L646/L611)*W81</f>
        <v>0</v>
      </c>
      <c r="M687" s="180">
        <f t="shared" si="19"/>
        <v>26179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115009</v>
      </c>
      <c r="D688" s="180">
        <f>(D614/D611)*X77</f>
        <v>69702.648557532884</v>
      </c>
      <c r="E688" s="180">
        <f>(E622/E611)*SUM(C688:D688)</f>
        <v>34828.772571352114</v>
      </c>
      <c r="F688" s="180">
        <f>(F623/F611)*X64</f>
        <v>0</v>
      </c>
      <c r="G688" s="180">
        <f>(G624/G611)*X78</f>
        <v>0</v>
      </c>
      <c r="H688" s="180">
        <f>(H627/H611)*X60</f>
        <v>0</v>
      </c>
      <c r="I688" s="180">
        <f>(I628/I611)*X79</f>
        <v>10247.061246049479</v>
      </c>
      <c r="J688" s="180">
        <f>(J629/J611)*X80</f>
        <v>4803.8788004230764</v>
      </c>
      <c r="K688" s="180">
        <f>(K643/K611)*X76</f>
        <v>177588.16366398073</v>
      </c>
      <c r="L688" s="180">
        <f>(L646/L611)*X81</f>
        <v>0</v>
      </c>
      <c r="M688" s="180">
        <f t="shared" si="19"/>
        <v>297171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315533</v>
      </c>
      <c r="D689" s="180">
        <f>(D614/D611)*Y77</f>
        <v>57384.065601856964</v>
      </c>
      <c r="E689" s="180">
        <f>(E622/E611)*SUM(C689:D689)</f>
        <v>70316.32150572016</v>
      </c>
      <c r="F689" s="180">
        <f>(F623/F611)*Y64</f>
        <v>0</v>
      </c>
      <c r="G689" s="180">
        <f>(G624/G611)*Y78</f>
        <v>0</v>
      </c>
      <c r="H689" s="180">
        <f>(H627/H611)*Y60</f>
        <v>0</v>
      </c>
      <c r="I689" s="180">
        <f>(I628/I611)*Y79</f>
        <v>8391.9898135750045</v>
      </c>
      <c r="J689" s="180">
        <f>(J629/J611)*Y80</f>
        <v>8226.0399525639295</v>
      </c>
      <c r="K689" s="180">
        <f>(K643/K611)*Y76</f>
        <v>92658.854756610308</v>
      </c>
      <c r="L689" s="180">
        <f>(L646/L611)*Y81</f>
        <v>0</v>
      </c>
      <c r="M689" s="180">
        <f t="shared" si="19"/>
        <v>236977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>ROUND(SUM(D690:L690),0)</f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19"/>
        <v>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321923</v>
      </c>
      <c r="D692" s="180">
        <f>(D614/D611)*AB77</f>
        <v>8212.3886371172757</v>
      </c>
      <c r="E692" s="180">
        <f>(E622/E611)*SUM(C692:D692)</f>
        <v>62249.514085278206</v>
      </c>
      <c r="F692" s="180">
        <f>(F623/F611)*AB64</f>
        <v>0</v>
      </c>
      <c r="G692" s="180">
        <f>(G624/G611)*AB78</f>
        <v>0</v>
      </c>
      <c r="H692" s="180">
        <f>(H627/H611)*AB60</f>
        <v>0</v>
      </c>
      <c r="I692" s="180">
        <f>(I628/I611)*AB79</f>
        <v>1236.7142883163165</v>
      </c>
      <c r="J692" s="180">
        <f>(J629/J611)*AB80</f>
        <v>0</v>
      </c>
      <c r="K692" s="180">
        <f>(K643/K611)*AB76</f>
        <v>69683.058970358674</v>
      </c>
      <c r="L692" s="180">
        <f>(L646/L611)*AB81</f>
        <v>0</v>
      </c>
      <c r="M692" s="180">
        <f t="shared" si="19"/>
        <v>141382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7231</v>
      </c>
      <c r="D693" s="180">
        <f>(D614/D611)*AC77</f>
        <v>0</v>
      </c>
      <c r="E693" s="180">
        <f>(E622/E611)*SUM(C693:D693)</f>
        <v>1363.4595134101864</v>
      </c>
      <c r="F693" s="180">
        <f>(F623/F611)*AC64</f>
        <v>0</v>
      </c>
      <c r="G693" s="180">
        <f>(G624/G611)*AC78</f>
        <v>0</v>
      </c>
      <c r="H693" s="180">
        <f>(H627/H611)*AC60</f>
        <v>0</v>
      </c>
      <c r="I693" s="180">
        <f>(I628/I611)*AC79</f>
        <v>0</v>
      </c>
      <c r="J693" s="180">
        <f>(J629/J611)*AC80</f>
        <v>0</v>
      </c>
      <c r="K693" s="180">
        <f>(K643/K611)*AC76</f>
        <v>1643.8274945755697</v>
      </c>
      <c r="L693" s="180">
        <f>(L646/L611)*AC81</f>
        <v>0</v>
      </c>
      <c r="M693" s="180">
        <f t="shared" si="19"/>
        <v>3007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458437</v>
      </c>
      <c r="D695" s="180">
        <f>(D614/D611)*AE77</f>
        <v>176771.66541394938</v>
      </c>
      <c r="E695" s="180">
        <f>(E622/E611)*SUM(C695:D695)</f>
        <v>119773.37821314305</v>
      </c>
      <c r="F695" s="180">
        <f>(F623/F611)*AE64</f>
        <v>0</v>
      </c>
      <c r="G695" s="180">
        <f>(G624/G611)*AE78</f>
        <v>0</v>
      </c>
      <c r="H695" s="180">
        <f>(H627/H611)*AE60</f>
        <v>0</v>
      </c>
      <c r="I695" s="180">
        <f>(I628/I611)*AE79</f>
        <v>25971.000054642645</v>
      </c>
      <c r="J695" s="180">
        <f>(J629/J611)*AE80</f>
        <v>15713.021628139693</v>
      </c>
      <c r="K695" s="180">
        <f>(K643/K611)*AE76</f>
        <v>56116.313919792585</v>
      </c>
      <c r="L695" s="180">
        <f>(L646/L611)*AE81</f>
        <v>0</v>
      </c>
      <c r="M695" s="180">
        <f t="shared" si="19"/>
        <v>394345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552161</v>
      </c>
      <c r="D697" s="180">
        <f>(D614/D611)*AG77</f>
        <v>85511.496683983642</v>
      </c>
      <c r="E697" s="180">
        <f>(E622/E611)*SUM(C697:D697)</f>
        <v>120237.95215652094</v>
      </c>
      <c r="F697" s="180">
        <f>(F623/F611)*AG64</f>
        <v>0</v>
      </c>
      <c r="G697" s="180">
        <f>(G624/G611)*AG78</f>
        <v>0</v>
      </c>
      <c r="H697" s="180">
        <f>(H627/H611)*AG60</f>
        <v>0</v>
      </c>
      <c r="I697" s="180">
        <f>(I628/I611)*AG79</f>
        <v>12543.816352922639</v>
      </c>
      <c r="J697" s="180">
        <f>(J629/J611)*AG80</f>
        <v>34936.570071973176</v>
      </c>
      <c r="K697" s="180">
        <f>(K643/K611)*AG76</f>
        <v>220151.51445405424</v>
      </c>
      <c r="L697" s="180">
        <f>(L646/L611)*AG81</f>
        <v>8038.8454988859794</v>
      </c>
      <c r="M697" s="180">
        <f t="shared" si="19"/>
        <v>481420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120241</v>
      </c>
      <c r="D698" s="180">
        <f>(D614/D611)*AH77</f>
        <v>0</v>
      </c>
      <c r="E698" s="180">
        <f>(E622/E611)*SUM(C698:D698)</f>
        <v>22672.346197200142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1237.1192897410597</v>
      </c>
      <c r="K698" s="180">
        <f>(K643/K611)*AH76</f>
        <v>41696.090077418135</v>
      </c>
      <c r="L698" s="180">
        <f>(L646/L611)*AH81</f>
        <v>203.51507592116403</v>
      </c>
      <c r="M698" s="180">
        <f t="shared" si="19"/>
        <v>65809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960277</v>
      </c>
      <c r="D700" s="180">
        <f>(D614/D611)*AJ77</f>
        <v>325826.51917762792</v>
      </c>
      <c r="E700" s="180">
        <f>(E622/E611)*SUM(C700:D700)</f>
        <v>242504.50538695298</v>
      </c>
      <c r="F700" s="180">
        <f>(F623/F611)*AJ64</f>
        <v>0</v>
      </c>
      <c r="G700" s="180">
        <f>(G624/G611)*AJ78</f>
        <v>0</v>
      </c>
      <c r="H700" s="180">
        <f>(H627/H611)*AJ60</f>
        <v>0</v>
      </c>
      <c r="I700" s="180">
        <f>(I628/I611)*AJ79</f>
        <v>47878.510304817399</v>
      </c>
      <c r="J700" s="180">
        <f>(J629/J611)*AJ80</f>
        <v>0</v>
      </c>
      <c r="K700" s="180">
        <f>(K643/K611)*AJ76</f>
        <v>88483.933040671021</v>
      </c>
      <c r="L700" s="180">
        <f>(L646/L611)*AJ81</f>
        <v>17909.326681062434</v>
      </c>
      <c r="M700" s="180">
        <f t="shared" si="19"/>
        <v>722603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>
        <f>(L646/L611)*AK81</f>
        <v>0</v>
      </c>
      <c r="M701" s="180">
        <f t="shared" si="19"/>
        <v>0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19"/>
        <v>0</v>
      </c>
      <c r="N712" s="199" t="s">
        <v>741</v>
      </c>
    </row>
    <row r="714" spans="1:82" ht="12.6" customHeight="1" x14ac:dyDescent="0.25">
      <c r="C714" s="180">
        <f>SUM(C613:C646)+SUM(C667:C712)</f>
        <v>9593421</v>
      </c>
      <c r="D714" s="180">
        <f>SUM(D615:D646)+SUM(D667:D712)</f>
        <v>1857437</v>
      </c>
      <c r="E714" s="180">
        <f>SUM(E623:E646)+SUM(E667:E712)</f>
        <v>1521938.7685973251</v>
      </c>
      <c r="F714" s="180">
        <f>SUM(F624:F647)+SUM(F667:F712)</f>
        <v>0</v>
      </c>
      <c r="G714" s="180">
        <f>SUM(G625:G646)+SUM(G667:G712)</f>
        <v>566615.01649732492</v>
      </c>
      <c r="H714" s="180">
        <f>SUM(H628:H646)+SUM(H667:H712)</f>
        <v>0</v>
      </c>
      <c r="I714" s="180">
        <f>SUM(I629:I646)+SUM(I667:I712)</f>
        <v>168193.14321101905</v>
      </c>
      <c r="J714" s="180">
        <f>SUM(J630:J646)+SUM(J667:J712)</f>
        <v>164175.36963920802</v>
      </c>
      <c r="K714" s="180">
        <f>SUM(K667:K712)</f>
        <v>1154139.3974916837</v>
      </c>
      <c r="L714" s="180">
        <f>SUM(L667:L712)</f>
        <v>182044.23541148123</v>
      </c>
      <c r="M714" s="180">
        <f>SUM(M667:M712)</f>
        <v>4378346</v>
      </c>
      <c r="N714" s="198" t="s">
        <v>742</v>
      </c>
    </row>
    <row r="715" spans="1:82" ht="12.6" customHeight="1" x14ac:dyDescent="0.25">
      <c r="C715" s="180">
        <f>CE72</f>
        <v>9593421</v>
      </c>
      <c r="D715" s="180">
        <f>D614</f>
        <v>1857437</v>
      </c>
      <c r="E715" s="180">
        <f>E622</f>
        <v>1521938.7685973251</v>
      </c>
      <c r="F715" s="180">
        <f>F623</f>
        <v>0</v>
      </c>
      <c r="G715" s="180">
        <f>G624</f>
        <v>566615.01649732492</v>
      </c>
      <c r="H715" s="180">
        <f>H627</f>
        <v>0</v>
      </c>
      <c r="I715" s="180">
        <f>I628</f>
        <v>168193.14321101905</v>
      </c>
      <c r="J715" s="180">
        <f>J629</f>
        <v>164175.36963920805</v>
      </c>
      <c r="K715" s="180">
        <f>K643</f>
        <v>1154139.3974916837</v>
      </c>
      <c r="L715" s="180">
        <f>L646</f>
        <v>182044.23541148123</v>
      </c>
      <c r="M715" s="180">
        <f>C647</f>
        <v>4378347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0"/>
      <c r="J719" s="270"/>
      <c r="K719" s="270"/>
      <c r="L719" s="270"/>
      <c r="M719" s="270"/>
      <c r="N719" s="270"/>
      <c r="O719" s="202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0"/>
      <c r="AZ719" s="270"/>
      <c r="BA719" s="270"/>
      <c r="BB719" s="270"/>
      <c r="BC719" s="270"/>
      <c r="BD719" s="270"/>
      <c r="BE719" s="270"/>
      <c r="BF719" s="270"/>
      <c r="BG719" s="270"/>
      <c r="BH719" s="270"/>
      <c r="BI719" s="270"/>
      <c r="BJ719" s="270"/>
      <c r="BK719" s="270"/>
      <c r="BL719" s="270"/>
      <c r="BM719" s="270"/>
      <c r="BN719" s="270"/>
      <c r="BO719" s="270"/>
      <c r="BP719" s="270"/>
      <c r="BQ719" s="270"/>
      <c r="BR719" s="270"/>
      <c r="BS719" s="270"/>
      <c r="BT719" s="270"/>
      <c r="BU719" s="270"/>
      <c r="BV719" s="270"/>
      <c r="BW719" s="270"/>
      <c r="BX719" s="270"/>
      <c r="BY719" s="270"/>
      <c r="BZ719" s="270"/>
      <c r="CA719" s="270"/>
      <c r="CB719" s="270"/>
      <c r="CC719" s="270"/>
      <c r="CD719" s="27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7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72" t="e">
        <f>RIGHT(C84,3)&amp;"*"&amp;RIGHT(C83,4)&amp;"*"&amp;"A"</f>
        <v>#VALUE!</v>
      </c>
      <c r="B721" s="270">
        <f>ROUND(C166,0)</f>
        <v>286367</v>
      </c>
      <c r="C721" s="270">
        <f>ROUND(C167,0)</f>
        <v>4768</v>
      </c>
      <c r="D721" s="270">
        <f>ROUND(C168,0)</f>
        <v>22867</v>
      </c>
      <c r="E721" s="270">
        <f>ROUND(C169,0)</f>
        <v>484355</v>
      </c>
      <c r="F721" s="270">
        <f>ROUND(C170,0)</f>
        <v>6217</v>
      </c>
      <c r="G721" s="270">
        <f>ROUND(C171,0)</f>
        <v>65717</v>
      </c>
      <c r="H721" s="270">
        <f>ROUND(C172+C173,0)</f>
        <v>0</v>
      </c>
      <c r="I721" s="270">
        <f>ROUND(C176,0)</f>
        <v>27307</v>
      </c>
      <c r="J721" s="270">
        <f>ROUND(C177,0)</f>
        <v>9880</v>
      </c>
      <c r="K721" s="270">
        <f>ROUND(C180,0)</f>
        <v>74188</v>
      </c>
      <c r="L721" s="270">
        <f>ROUND(C181,0)</f>
        <v>2823</v>
      </c>
      <c r="M721" s="270">
        <f>ROUND(C184,0)</f>
        <v>0</v>
      </c>
      <c r="N721" s="270">
        <f>ROUND(C185,0)</f>
        <v>97480</v>
      </c>
      <c r="O721" s="270">
        <f>ROUND(C186,0)</f>
        <v>0</v>
      </c>
      <c r="P721" s="270">
        <f>ROUND(C189,0)</f>
        <v>383006</v>
      </c>
      <c r="Q721" s="270">
        <f>ROUND(C190,0)</f>
        <v>0</v>
      </c>
      <c r="R721" s="270">
        <f>ROUND(B196,0)</f>
        <v>206698</v>
      </c>
      <c r="S721" s="270">
        <f>ROUND(C196,0)</f>
        <v>0</v>
      </c>
      <c r="T721" s="270">
        <f>ROUND(D196,0)</f>
        <v>0</v>
      </c>
      <c r="U721" s="270">
        <f>ROUND(B197,0)</f>
        <v>158814</v>
      </c>
      <c r="V721" s="270">
        <f>ROUND(C197,0)</f>
        <v>73165</v>
      </c>
      <c r="W721" s="270">
        <f>ROUND(D197,0)</f>
        <v>0</v>
      </c>
      <c r="X721" s="270">
        <f>ROUND(B198,0)</f>
        <v>9627130</v>
      </c>
      <c r="Y721" s="270">
        <f>ROUND(C198,0)</f>
        <v>1398689</v>
      </c>
      <c r="Z721" s="270">
        <f>ROUND(D198,0)</f>
        <v>0</v>
      </c>
      <c r="AA721" s="270">
        <f>ROUND(B199,0)</f>
        <v>0</v>
      </c>
      <c r="AB721" s="270">
        <f>ROUND(C199,0)</f>
        <v>0</v>
      </c>
      <c r="AC721" s="270">
        <f>ROUND(D199,0)</f>
        <v>0</v>
      </c>
      <c r="AD721" s="270">
        <f>ROUND(B200,0)</f>
        <v>2141258</v>
      </c>
      <c r="AE721" s="270">
        <f>ROUND(C200,0)</f>
        <v>107820</v>
      </c>
      <c r="AF721" s="270">
        <f>ROUND(D200,0)</f>
        <v>0</v>
      </c>
      <c r="AG721" s="270">
        <f>ROUND(B201,0)</f>
        <v>4201973</v>
      </c>
      <c r="AH721" s="270">
        <f>ROUND(C201,0)</f>
        <v>158999</v>
      </c>
      <c r="AI721" s="270">
        <f>ROUND(D201,0)</f>
        <v>0</v>
      </c>
      <c r="AJ721" s="270">
        <f>ROUND(B202,0)</f>
        <v>0</v>
      </c>
      <c r="AK721" s="270">
        <f>ROUND(C202,0)</f>
        <v>0</v>
      </c>
      <c r="AL721" s="270">
        <f>ROUND(D202,0)</f>
        <v>0</v>
      </c>
      <c r="AM721" s="270">
        <f>ROUND(B203,0)</f>
        <v>0</v>
      </c>
      <c r="AN721" s="270">
        <f>ROUND(C203,0)</f>
        <v>0</v>
      </c>
      <c r="AO721" s="270">
        <f>ROUND(D203,0)</f>
        <v>0</v>
      </c>
      <c r="AP721" s="270">
        <f>ROUND(B204,0)</f>
        <v>1146466</v>
      </c>
      <c r="AQ721" s="270">
        <f>ROUND(C204,0)</f>
        <v>0</v>
      </c>
      <c r="AR721" s="270">
        <f>ROUND(D204,0)</f>
        <v>1123047</v>
      </c>
      <c r="AS721" s="270"/>
      <c r="AT721" s="270"/>
      <c r="AU721" s="270"/>
      <c r="AV721" s="270">
        <f>ROUND(B210,0)</f>
        <v>25721</v>
      </c>
      <c r="AW721" s="270">
        <f>ROUND(C210,0)</f>
        <v>17366</v>
      </c>
      <c r="AX721" s="270">
        <f>ROUND(D210,0)</f>
        <v>0</v>
      </c>
      <c r="AY721" s="270">
        <f>ROUND(B211,0)</f>
        <v>849824</v>
      </c>
      <c r="AZ721" s="270">
        <f>ROUND(C211,0)</f>
        <v>505483</v>
      </c>
      <c r="BA721" s="270">
        <f>ROUND(D211,0)</f>
        <v>0</v>
      </c>
      <c r="BB721" s="270">
        <f>ROUND(B212,0)</f>
        <v>0</v>
      </c>
      <c r="BC721" s="270">
        <f>ROUND(C212,0)</f>
        <v>0</v>
      </c>
      <c r="BD721" s="270">
        <f>ROUND(D212,0)</f>
        <v>0</v>
      </c>
      <c r="BE721" s="270">
        <f>ROUND(B213,0)</f>
        <v>378563</v>
      </c>
      <c r="BF721" s="270">
        <f>ROUND(C213,0)</f>
        <v>116427</v>
      </c>
      <c r="BG721" s="270">
        <f>ROUND(D213,0)</f>
        <v>0</v>
      </c>
      <c r="BH721" s="270">
        <f>ROUND(B214,0)</f>
        <v>2964186</v>
      </c>
      <c r="BI721" s="270">
        <f>ROUND(C214,0)</f>
        <v>422635</v>
      </c>
      <c r="BJ721" s="270">
        <f>ROUND(D214,0)</f>
        <v>0</v>
      </c>
      <c r="BK721" s="270">
        <f>ROUND(B215,0)</f>
        <v>0</v>
      </c>
      <c r="BL721" s="270">
        <f>ROUND(C215,0)</f>
        <v>0</v>
      </c>
      <c r="BM721" s="270">
        <f>ROUND(D215,0)</f>
        <v>0</v>
      </c>
      <c r="BN721" s="270">
        <f>ROUND(B216,0)</f>
        <v>0</v>
      </c>
      <c r="BO721" s="270">
        <f>ROUND(C216,0)</f>
        <v>0</v>
      </c>
      <c r="BP721" s="270">
        <f>ROUND(D216,0)</f>
        <v>0</v>
      </c>
      <c r="BQ721" s="270">
        <f>ROUND(B217,0)</f>
        <v>0</v>
      </c>
      <c r="BR721" s="270">
        <f>ROUND(C217,0)</f>
        <v>0</v>
      </c>
      <c r="BS721" s="270">
        <f>ROUND(D217,0)</f>
        <v>0</v>
      </c>
      <c r="BT721" s="270">
        <f>ROUND(C222,0)</f>
        <v>-693058</v>
      </c>
      <c r="BU721" s="270">
        <f>ROUND(C223,0)</f>
        <v>1413579</v>
      </c>
      <c r="BV721" s="270">
        <f>ROUND(C224,0)</f>
        <v>0</v>
      </c>
      <c r="BW721" s="270">
        <f>ROUND(C225,0)</f>
        <v>0</v>
      </c>
      <c r="BX721" s="270">
        <f>ROUND(C226,0)</f>
        <v>0</v>
      </c>
      <c r="BY721" s="270">
        <f>ROUND(C227,0)</f>
        <v>1626941</v>
      </c>
      <c r="BZ721" s="270">
        <f>ROUND(C230,0)</f>
        <v>0</v>
      </c>
      <c r="CA721" s="270">
        <f>ROUND(C232,0)</f>
        <v>0</v>
      </c>
      <c r="CB721" s="270">
        <f>ROUND(C233,0)</f>
        <v>42587</v>
      </c>
      <c r="CC721" s="270">
        <f>ROUND(C237+C238,0)</f>
        <v>130371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72" t="e">
        <f>RIGHT(C84,3)&amp;"*"&amp;RIGHT(C83,4)&amp;"*"&amp;"A"</f>
        <v>#VALUE!</v>
      </c>
      <c r="B725" s="270">
        <f>ROUND(C112,0)</f>
        <v>25</v>
      </c>
      <c r="C725" s="270">
        <f>ROUND(C113,0)</f>
        <v>32</v>
      </c>
      <c r="D725" s="270">
        <f>ROUND(C114,0)</f>
        <v>0</v>
      </c>
      <c r="E725" s="270">
        <f>ROUND(C115,0)</f>
        <v>0</v>
      </c>
      <c r="F725" s="270">
        <f>ROUND(D112,0)</f>
        <v>64</v>
      </c>
      <c r="G725" s="270">
        <f>ROUND(D113,0)</f>
        <v>2346</v>
      </c>
      <c r="H725" s="270">
        <f>ROUND(D114,0)</f>
        <v>0</v>
      </c>
      <c r="I725" s="270">
        <f>ROUND(D115,0)</f>
        <v>0</v>
      </c>
      <c r="J725" s="270">
        <f>ROUND(C117,0)</f>
        <v>0</v>
      </c>
      <c r="K725" s="270">
        <f>ROUND(C118,0)</f>
        <v>0</v>
      </c>
      <c r="L725" s="270">
        <f>ROUND(C119,0)</f>
        <v>12</v>
      </c>
      <c r="M725" s="270">
        <f>ROUND(C120,0)</f>
        <v>0</v>
      </c>
      <c r="N725" s="270">
        <f>ROUND(C121,0)</f>
        <v>0</v>
      </c>
      <c r="O725" s="270">
        <f>ROUND(C122,0)</f>
        <v>0</v>
      </c>
      <c r="P725" s="270">
        <f>ROUND(C123,0)</f>
        <v>0</v>
      </c>
      <c r="Q725" s="270">
        <f>ROUND(C124,0)</f>
        <v>0</v>
      </c>
      <c r="R725" s="270">
        <f>ROUND(C125,0)</f>
        <v>0</v>
      </c>
      <c r="S725" s="270">
        <f>ROUND(C126,0)</f>
        <v>0</v>
      </c>
      <c r="T725" s="270"/>
      <c r="U725" s="270">
        <f>ROUND(C127,0)</f>
        <v>0</v>
      </c>
      <c r="V725" s="270">
        <f>ROUND(C129,0)</f>
        <v>70</v>
      </c>
      <c r="W725" s="270">
        <f>ROUND(C130,0)</f>
        <v>0</v>
      </c>
      <c r="X725" s="270">
        <f>ROUND(B139,0)</f>
        <v>18</v>
      </c>
      <c r="Y725" s="270">
        <f>ROUND(B140,0)</f>
        <v>48</v>
      </c>
      <c r="Z725" s="270">
        <f>ROUND(B141,0)</f>
        <v>0</v>
      </c>
      <c r="AA725" s="270">
        <f>ROUND(B142,0)</f>
        <v>199802</v>
      </c>
      <c r="AB725" s="270">
        <f>ROUND(B143,0)</f>
        <v>3441844</v>
      </c>
      <c r="AC725" s="270">
        <f>ROUND(C139,0)</f>
        <v>1</v>
      </c>
      <c r="AD725" s="270">
        <f>ROUND(C140,0)</f>
        <v>3</v>
      </c>
      <c r="AE725" s="270">
        <f>ROUND(C141,0)</f>
        <v>0</v>
      </c>
      <c r="AF725" s="270">
        <f>ROUND(C142,0)</f>
        <v>65593</v>
      </c>
      <c r="AG725" s="270">
        <f>ROUND(C143,0)</f>
        <v>35941</v>
      </c>
      <c r="AH725" s="270">
        <f>ROUND(D139,0)</f>
        <v>6</v>
      </c>
      <c r="AI725" s="270">
        <f>ROUND(D140,0)</f>
        <v>13</v>
      </c>
      <c r="AJ725" s="270">
        <f>ROUND(D141,0)</f>
        <v>0</v>
      </c>
      <c r="AK725" s="270">
        <f>ROUND(D142,0)</f>
        <v>50244</v>
      </c>
      <c r="AL725" s="270">
        <f>ROUND(D143,0)</f>
        <v>5038364</v>
      </c>
      <c r="AM725" s="270">
        <f>ROUND(B145,0)</f>
        <v>18</v>
      </c>
      <c r="AN725" s="270">
        <f>ROUND(B146,0)</f>
        <v>247</v>
      </c>
      <c r="AO725" s="270">
        <f>ROUND(B147,0)</f>
        <v>0</v>
      </c>
      <c r="AP725" s="270">
        <f>ROUND(B148,0)</f>
        <v>332974</v>
      </c>
      <c r="AQ725" s="270">
        <f>ROUND(B149,0)</f>
        <v>0</v>
      </c>
      <c r="AR725" s="270">
        <f>ROUND(C145,0)</f>
        <v>3</v>
      </c>
      <c r="AS725" s="270">
        <f>ROUND(C146,0)</f>
        <v>1162</v>
      </c>
      <c r="AT725" s="270">
        <f>ROUND(C147,0)</f>
        <v>0</v>
      </c>
      <c r="AU725" s="270">
        <f>ROUND(C148,0)</f>
        <v>993582</v>
      </c>
      <c r="AV725" s="270">
        <f>ROUND(C149,0)</f>
        <v>0</v>
      </c>
      <c r="AW725" s="270">
        <f>ROUND(D145,0)</f>
        <v>11</v>
      </c>
      <c r="AX725" s="270">
        <f>ROUND(D146,0)</f>
        <v>937</v>
      </c>
      <c r="AY725" s="270">
        <f>ROUND(D147,0)</f>
        <v>0</v>
      </c>
      <c r="AZ725" s="270">
        <f>ROUND(D148,0)</f>
        <v>225789</v>
      </c>
      <c r="BA725" s="270">
        <f>ROUND(D149,0)</f>
        <v>0</v>
      </c>
      <c r="BB725" s="270">
        <f>ROUND(B151,0)</f>
        <v>0</v>
      </c>
      <c r="BC725" s="270">
        <f>ROUND(B152,0)</f>
        <v>0</v>
      </c>
      <c r="BD725" s="270">
        <f>ROUND(B153,0)</f>
        <v>0</v>
      </c>
      <c r="BE725" s="270">
        <f>ROUND(B154,0)</f>
        <v>0</v>
      </c>
      <c r="BF725" s="270">
        <f>ROUND(B155,0)</f>
        <v>0</v>
      </c>
      <c r="BG725" s="270">
        <f>ROUND(C151,0)</f>
        <v>0</v>
      </c>
      <c r="BH725" s="270">
        <f>ROUND(C152,0)</f>
        <v>0</v>
      </c>
      <c r="BI725" s="270">
        <f>ROUND(C153,0)</f>
        <v>0</v>
      </c>
      <c r="BJ725" s="270">
        <f>ROUND(C154,0)</f>
        <v>0</v>
      </c>
      <c r="BK725" s="270">
        <f>ROUND(C155,0)</f>
        <v>0</v>
      </c>
      <c r="BL725" s="270">
        <f>ROUND(D151,0)</f>
        <v>0</v>
      </c>
      <c r="BM725" s="270">
        <f>ROUND(D152,0)</f>
        <v>0</v>
      </c>
      <c r="BN725" s="270">
        <f>ROUND(D153,0)</f>
        <v>0</v>
      </c>
      <c r="BO725" s="270">
        <f>ROUND(D154,0)</f>
        <v>0</v>
      </c>
      <c r="BP725" s="270">
        <f>ROUND(D155,0)</f>
        <v>0</v>
      </c>
      <c r="BQ725" s="270">
        <f>ROUND(B158,0)</f>
        <v>441749</v>
      </c>
      <c r="BR725" s="270">
        <f>ROUND(C158,0)</f>
        <v>573749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  <c r="CA727" s="270"/>
      <c r="CB727" s="270"/>
      <c r="CC727" s="270"/>
      <c r="CD727" s="270"/>
      <c r="CE727" s="270"/>
      <c r="CF727" s="27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72" t="e">
        <f>RIGHT(C84,3)&amp;"*"&amp;RIGHT(C83,4)&amp;"*"&amp;"A"</f>
        <v>#VALUE!</v>
      </c>
      <c r="B729" s="270">
        <f>ROUND(C249,0)</f>
        <v>865476</v>
      </c>
      <c r="C729" s="270">
        <f>ROUND(C250,0)</f>
        <v>0</v>
      </c>
      <c r="D729" s="270">
        <f>ROUND(C251,0)</f>
        <v>5453753</v>
      </c>
      <c r="E729" s="270">
        <f>ROUND(C252,0)</f>
        <v>2645000</v>
      </c>
      <c r="F729" s="270">
        <f>ROUND(C253,0)</f>
        <v>0</v>
      </c>
      <c r="G729" s="270">
        <f>ROUND(C254,0)</f>
        <v>346448</v>
      </c>
      <c r="H729" s="270">
        <f>ROUND(C255,0)</f>
        <v>0</v>
      </c>
      <c r="I729" s="270">
        <f>ROUND(C256,0)</f>
        <v>189222</v>
      </c>
      <c r="J729" s="270">
        <f>ROUND(C257,0)</f>
        <v>0</v>
      </c>
      <c r="K729" s="270">
        <f>ROUND(C258,0)</f>
        <v>0</v>
      </c>
      <c r="L729" s="270">
        <f>ROUND(C261,0)</f>
        <v>1335729</v>
      </c>
      <c r="M729" s="270">
        <f>ROUND(C262,0)</f>
        <v>0</v>
      </c>
      <c r="N729" s="270">
        <f>ROUND(C263,0)</f>
        <v>0</v>
      </c>
      <c r="O729" s="270">
        <f>ROUND(C266,0)</f>
        <v>206698</v>
      </c>
      <c r="P729" s="270">
        <f>ROUND(C267,0)</f>
        <v>231979</v>
      </c>
      <c r="Q729" s="270">
        <f>ROUND(C268,0)</f>
        <v>11025819</v>
      </c>
      <c r="R729" s="270">
        <f>ROUND(C269,0)</f>
        <v>0</v>
      </c>
      <c r="S729" s="270">
        <f>ROUND(C270,0)</f>
        <v>2249078</v>
      </c>
      <c r="T729" s="270">
        <f>ROUND(C271,0)</f>
        <v>4360972</v>
      </c>
      <c r="U729" s="270">
        <f>ROUND(C272,0)</f>
        <v>0</v>
      </c>
      <c r="V729" s="270">
        <f>ROUND(C273,0)</f>
        <v>23419</v>
      </c>
      <c r="W729" s="270">
        <f>ROUND(C274,0)</f>
        <v>0</v>
      </c>
      <c r="X729" s="270">
        <f>ROUND(C275,0)</f>
        <v>5280205</v>
      </c>
      <c r="Y729" s="270">
        <f>ROUND(C278,0)</f>
        <v>0</v>
      </c>
      <c r="Z729" s="270">
        <f>ROUND(C279,0)</f>
        <v>0</v>
      </c>
      <c r="AA729" s="270">
        <f>ROUND(C280,0)</f>
        <v>0</v>
      </c>
      <c r="AB729" s="270">
        <f>ROUND(C281,0)</f>
        <v>1935</v>
      </c>
      <c r="AC729" s="270">
        <f>ROUND(C285,0)</f>
        <v>0</v>
      </c>
      <c r="AD729" s="270">
        <f>ROUND(C286,0)</f>
        <v>0</v>
      </c>
      <c r="AE729" s="270">
        <f>ROUND(C287,0)</f>
        <v>0</v>
      </c>
      <c r="AF729" s="270">
        <f>ROUND(C288,0)</f>
        <v>0</v>
      </c>
      <c r="AG729" s="270">
        <f>ROUND(C303,0)</f>
        <v>0</v>
      </c>
      <c r="AH729" s="270">
        <f>ROUND(C304,0)</f>
        <v>251540</v>
      </c>
      <c r="AI729" s="270">
        <f>ROUND(C305,0)</f>
        <v>95085</v>
      </c>
      <c r="AJ729" s="270">
        <f>ROUND(C306,0)</f>
        <v>149466</v>
      </c>
      <c r="AK729" s="270">
        <f>ROUND(C307,0)</f>
        <v>0</v>
      </c>
      <c r="AL729" s="270">
        <f>ROUND(C308,0)</f>
        <v>267000</v>
      </c>
      <c r="AM729" s="270">
        <f>ROUND(C309,0)</f>
        <v>0</v>
      </c>
      <c r="AN729" s="270">
        <f>ROUND(C310,0)</f>
        <v>0</v>
      </c>
      <c r="AO729" s="270">
        <f>ROUND(C311,0)</f>
        <v>481465</v>
      </c>
      <c r="AP729" s="270">
        <f>ROUND(C312,0)</f>
        <v>215000</v>
      </c>
      <c r="AQ729" s="270">
        <f>ROUND(C315,0)</f>
        <v>0</v>
      </c>
      <c r="AR729" s="270">
        <f>ROUND(C316,0)</f>
        <v>0</v>
      </c>
      <c r="AS729" s="270">
        <f>ROUND(C317,0)</f>
        <v>0</v>
      </c>
      <c r="AT729" s="270">
        <f>ROUND(C320,0)</f>
        <v>0</v>
      </c>
      <c r="AU729" s="270">
        <f>ROUND(C321,0)</f>
        <v>0</v>
      </c>
      <c r="AV729" s="270">
        <f>ROUND(C322,0)</f>
        <v>0</v>
      </c>
      <c r="AW729" s="270">
        <f>ROUND(C323,0)</f>
        <v>0</v>
      </c>
      <c r="AX729" s="270">
        <f>ROUND(C324,0)</f>
        <v>8825544</v>
      </c>
      <c r="AY729" s="270">
        <f>ROUND(C325,0)</f>
        <v>0</v>
      </c>
      <c r="AZ729" s="270">
        <f>ROUND(C326,0)</f>
        <v>0</v>
      </c>
      <c r="BA729" s="270">
        <f>ROUND(C327,0)</f>
        <v>0</v>
      </c>
      <c r="BB729" s="270">
        <f>ROUND(C331,0)</f>
        <v>8295223</v>
      </c>
      <c r="BC729" s="270"/>
      <c r="BD729" s="270"/>
      <c r="BE729" s="270">
        <f>ROUND(C336,0)</f>
        <v>0</v>
      </c>
      <c r="BF729" s="270">
        <f>ROUND(C335,0)</f>
        <v>0</v>
      </c>
      <c r="BG729" s="270"/>
      <c r="BH729" s="270"/>
      <c r="BI729" s="273">
        <f>ROUND(CE60,2)</f>
        <v>63.09</v>
      </c>
      <c r="BJ729" s="270">
        <f>ROUND(C358,0)</f>
        <v>1867984</v>
      </c>
      <c r="BK729" s="270">
        <f>ROUND(C359,0)</f>
        <v>8516148</v>
      </c>
      <c r="BL729" s="270">
        <f>ROUND(C362,0)</f>
        <v>2347462</v>
      </c>
      <c r="BM729" s="270">
        <f>ROUND(C363,0)</f>
        <v>42587</v>
      </c>
      <c r="BN729" s="270">
        <f>ROUND(C364,0)</f>
        <v>130371</v>
      </c>
      <c r="BO729" s="270">
        <f>ROUND(C368,0)</f>
        <v>421159</v>
      </c>
      <c r="BP729" s="270">
        <f>ROUND(C369,0)</f>
        <v>1082987</v>
      </c>
      <c r="BQ729" s="270">
        <f>ROUND(C376,0)</f>
        <v>3978919</v>
      </c>
      <c r="BR729" s="270">
        <f>ROUND(C377,0)</f>
        <v>870291</v>
      </c>
      <c r="BS729" s="270">
        <f>ROUND(C378,0)</f>
        <v>338704</v>
      </c>
      <c r="BT729" s="270">
        <f>ROUND(C379,0)</f>
        <v>478045</v>
      </c>
      <c r="BU729" s="270">
        <f>ROUND(C380,0)</f>
        <v>185544</v>
      </c>
      <c r="BV729" s="270">
        <f>ROUND(C381,0)</f>
        <v>1171958</v>
      </c>
      <c r="BW729" s="270">
        <f>ROUND(C382,0)</f>
        <v>1061911</v>
      </c>
      <c r="BX729" s="270">
        <f>ROUND(C383,0)</f>
        <v>37187</v>
      </c>
      <c r="BY729" s="270">
        <f>ROUND(C384,0)</f>
        <v>77011</v>
      </c>
      <c r="BZ729" s="270">
        <f>ROUND(C385,0)</f>
        <v>97480</v>
      </c>
      <c r="CA729" s="270">
        <f>ROUND(C386,0)</f>
        <v>383006</v>
      </c>
      <c r="CB729" s="270">
        <f>ROUND(C387,0)</f>
        <v>996012</v>
      </c>
      <c r="CC729" s="270">
        <f>ROUND(C388,0)</f>
        <v>338510</v>
      </c>
      <c r="CD729" s="270">
        <f>ROUND(C391,0)</f>
        <v>0</v>
      </c>
      <c r="CE729" s="270">
        <f>ROUND(C393,0)</f>
        <v>0</v>
      </c>
      <c r="CF729" s="27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e">
        <f>RIGHT($C$84,3)&amp;"*"&amp;RIGHT($C$83,4)&amp;"*"&amp;C$55&amp;"*"&amp;"A"</f>
        <v>#VALUE!</v>
      </c>
      <c r="B733" s="270">
        <f>ROUND(C59,0)</f>
        <v>0</v>
      </c>
      <c r="C733" s="273">
        <f>ROUND(C60,2)</f>
        <v>0</v>
      </c>
      <c r="D733" s="270">
        <f>ROUND(C61,0)</f>
        <v>0</v>
      </c>
      <c r="E733" s="270">
        <f>ROUND(C62,0)</f>
        <v>0</v>
      </c>
      <c r="F733" s="270">
        <f>ROUND(C63,0)</f>
        <v>0</v>
      </c>
      <c r="G733" s="270">
        <f>ROUND(C64,0)</f>
        <v>0</v>
      </c>
      <c r="H733" s="270">
        <f>ROUND(C65,0)</f>
        <v>0</v>
      </c>
      <c r="I733" s="270">
        <f>ROUND(C66,0)</f>
        <v>0</v>
      </c>
      <c r="J733" s="270">
        <f>ROUND(C67,0)</f>
        <v>0</v>
      </c>
      <c r="K733" s="270">
        <f>ROUND(C68,0)</f>
        <v>0</v>
      </c>
      <c r="L733" s="270">
        <f>ROUND(C70,0)</f>
        <v>0</v>
      </c>
      <c r="M733" s="270">
        <f>ROUND(C71,0)</f>
        <v>0</v>
      </c>
      <c r="N733" s="270">
        <f>ROUND(C76,0)</f>
        <v>0</v>
      </c>
      <c r="O733" s="270">
        <f>ROUND(C74,0)</f>
        <v>0</v>
      </c>
      <c r="P733" s="270">
        <f>IF(C77&gt;0,ROUND(C77,0),0)</f>
        <v>0</v>
      </c>
      <c r="Q733" s="270">
        <f>IF(C78&gt;0,ROUND(C78,0),0)</f>
        <v>0</v>
      </c>
      <c r="R733" s="270">
        <f>IF(C79&gt;0,ROUND(C79,0),0)</f>
        <v>0</v>
      </c>
      <c r="S733" s="270">
        <f>IF(C80&gt;0,ROUND(C80,0),0)</f>
        <v>0</v>
      </c>
      <c r="T733" s="273">
        <f>IF(C81&gt;0,ROUND(C81,2),0)</f>
        <v>0</v>
      </c>
      <c r="U733" s="270"/>
      <c r="X733" s="270"/>
      <c r="Y733" s="270"/>
      <c r="Z733" s="270">
        <f>IF(M667&lt;&gt;0,ROUND(M667,0),0)</f>
        <v>0</v>
      </c>
    </row>
    <row r="734" spans="1:84" ht="12.6" customHeight="1" x14ac:dyDescent="0.25">
      <c r="A734" s="209" t="e">
        <f>RIGHT($C$84,3)&amp;"*"&amp;RIGHT($C$83,4)&amp;"*"&amp;D$55&amp;"*"&amp;"A"</f>
        <v>#VALUE!</v>
      </c>
      <c r="B734" s="270">
        <f>ROUND(D59,0)</f>
        <v>0</v>
      </c>
      <c r="C734" s="273">
        <f>ROUND(D60,2)</f>
        <v>0</v>
      </c>
      <c r="D734" s="270">
        <f>ROUND(D61,0)</f>
        <v>0</v>
      </c>
      <c r="E734" s="270">
        <f>ROUND(D62,0)</f>
        <v>0</v>
      </c>
      <c r="F734" s="270">
        <f>ROUND(D63,0)</f>
        <v>0</v>
      </c>
      <c r="G734" s="270">
        <f>ROUND(D64,0)</f>
        <v>0</v>
      </c>
      <c r="H734" s="270">
        <f>ROUND(D65,0)</f>
        <v>0</v>
      </c>
      <c r="I734" s="270">
        <f>ROUND(D66,0)</f>
        <v>0</v>
      </c>
      <c r="J734" s="270">
        <f>ROUND(D67,0)</f>
        <v>0</v>
      </c>
      <c r="K734" s="270">
        <f>ROUND(D68,0)</f>
        <v>0</v>
      </c>
      <c r="L734" s="270">
        <f>ROUND(D70,0)</f>
        <v>0</v>
      </c>
      <c r="M734" s="270">
        <f>ROUND(D71,0)</f>
        <v>0</v>
      </c>
      <c r="N734" s="270">
        <f>ROUND(D76,0)</f>
        <v>0</v>
      </c>
      <c r="O734" s="270">
        <f>ROUND(D74,0)</f>
        <v>0</v>
      </c>
      <c r="P734" s="270">
        <f>IF(D77&gt;0,ROUND(D77,0),0)</f>
        <v>0</v>
      </c>
      <c r="Q734" s="270">
        <f>IF(D78&gt;0,ROUND(D78,0),0)</f>
        <v>0</v>
      </c>
      <c r="R734" s="270">
        <f>IF(D79&gt;0,ROUND(D79,0),0)</f>
        <v>0</v>
      </c>
      <c r="S734" s="270">
        <f>IF(D80&gt;0,ROUND(D80,0),0)</f>
        <v>0</v>
      </c>
      <c r="T734" s="273">
        <f>IF(D81&gt;0,ROUND(D81,2),0)</f>
        <v>0</v>
      </c>
      <c r="U734" s="270"/>
      <c r="X734" s="270"/>
      <c r="Y734" s="270"/>
      <c r="Z734" s="270">
        <f t="shared" ref="Z734:Z778" si="20">IF(M668&lt;&gt;0,ROUND(M668,0),0)</f>
        <v>0</v>
      </c>
    </row>
    <row r="735" spans="1:84" ht="12.6" customHeight="1" x14ac:dyDescent="0.25">
      <c r="A735" s="209" t="e">
        <f>RIGHT($C$84,3)&amp;"*"&amp;RIGHT($C$83,4)&amp;"*"&amp;E$55&amp;"*"&amp;"A"</f>
        <v>#VALUE!</v>
      </c>
      <c r="B735" s="270">
        <f>ROUND(E59,0)</f>
        <v>64</v>
      </c>
      <c r="C735" s="273">
        <f>ROUND(E60,2)</f>
        <v>0.56999999999999995</v>
      </c>
      <c r="D735" s="270">
        <f>ROUND(E61,0)</f>
        <v>30377</v>
      </c>
      <c r="E735" s="270">
        <f>ROUND(E62,0)</f>
        <v>6644</v>
      </c>
      <c r="F735" s="270">
        <f>ROUND(E63,0)</f>
        <v>0</v>
      </c>
      <c r="G735" s="270">
        <f>ROUND(E64,0)</f>
        <v>603</v>
      </c>
      <c r="H735" s="270">
        <f>ROUND(E65,0)</f>
        <v>0</v>
      </c>
      <c r="I735" s="270">
        <f>ROUND(E66,0)</f>
        <v>10817</v>
      </c>
      <c r="J735" s="270">
        <f>ROUND(E67,0)</f>
        <v>2761</v>
      </c>
      <c r="K735" s="270">
        <f>ROUND(E68,0)</f>
        <v>0</v>
      </c>
      <c r="L735" s="270">
        <f>ROUND(E70,0)</f>
        <v>390</v>
      </c>
      <c r="M735" s="270">
        <f>ROUND(E71,0)</f>
        <v>0</v>
      </c>
      <c r="N735" s="270">
        <f>ROUND(E76,0)</f>
        <v>258202</v>
      </c>
      <c r="O735" s="270">
        <f>ROUND(E74,0)</f>
        <v>106869</v>
      </c>
      <c r="P735" s="270">
        <f>IF(E77&gt;0,ROUND(E77,0),0)</f>
        <v>63</v>
      </c>
      <c r="Q735" s="270">
        <f>IF(E78&gt;0,ROUND(E78,0),0)</f>
        <v>472</v>
      </c>
      <c r="R735" s="270">
        <f>IF(E79&gt;0,ROUND(E79,0),0)</f>
        <v>11</v>
      </c>
      <c r="S735" s="270">
        <f>IF(E80&gt;0,ROUND(E80,0),0)</f>
        <v>328</v>
      </c>
      <c r="T735" s="273">
        <f>IF(E81&gt;0,ROUND(E81,2),0)</f>
        <v>0.46</v>
      </c>
      <c r="U735" s="270"/>
      <c r="X735" s="270"/>
      <c r="Y735" s="270"/>
      <c r="Z735" s="270">
        <f t="shared" si="20"/>
        <v>95412</v>
      </c>
    </row>
    <row r="736" spans="1:84" ht="12.6" customHeight="1" x14ac:dyDescent="0.25">
      <c r="A736" s="209" t="e">
        <f>RIGHT($C$84,3)&amp;"*"&amp;RIGHT($C$83,4)&amp;"*"&amp;F$55&amp;"*"&amp;"A"</f>
        <v>#VALUE!</v>
      </c>
      <c r="B736" s="270">
        <f>ROUND(F59,0)</f>
        <v>0</v>
      </c>
      <c r="C736" s="273">
        <f>ROUND(F60,2)</f>
        <v>0</v>
      </c>
      <c r="D736" s="270">
        <f>ROUND(F61,0)</f>
        <v>0</v>
      </c>
      <c r="E736" s="270">
        <f>ROUND(F62,0)</f>
        <v>0</v>
      </c>
      <c r="F736" s="270">
        <f>ROUND(F63,0)</f>
        <v>0</v>
      </c>
      <c r="G736" s="270">
        <f>ROUND(F64,0)</f>
        <v>0</v>
      </c>
      <c r="H736" s="270">
        <f>ROUND(F65,0)</f>
        <v>0</v>
      </c>
      <c r="I736" s="270">
        <f>ROUND(F66,0)</f>
        <v>0</v>
      </c>
      <c r="J736" s="270">
        <f>ROUND(F67,0)</f>
        <v>0</v>
      </c>
      <c r="K736" s="270">
        <f>ROUND(F68,0)</f>
        <v>0</v>
      </c>
      <c r="L736" s="270">
        <f>ROUND(F70,0)</f>
        <v>0</v>
      </c>
      <c r="M736" s="270">
        <f>ROUND(F71,0)</f>
        <v>0</v>
      </c>
      <c r="N736" s="270">
        <f>ROUND(F76,0)</f>
        <v>0</v>
      </c>
      <c r="O736" s="270">
        <f>ROUND(F74,0)</f>
        <v>0</v>
      </c>
      <c r="P736" s="270">
        <f>IF(F77&gt;0,ROUND(F77,0),0)</f>
        <v>0</v>
      </c>
      <c r="Q736" s="270">
        <f>IF(F78&gt;0,ROUND(F78,0),0)</f>
        <v>0</v>
      </c>
      <c r="R736" s="270">
        <f>IF(F79&gt;0,ROUND(F79,0),0)</f>
        <v>0</v>
      </c>
      <c r="S736" s="270">
        <f>IF(F80&gt;0,ROUND(F80,0),0)</f>
        <v>0</v>
      </c>
      <c r="T736" s="273">
        <f>IF(F81&gt;0,ROUND(F81,2),0)</f>
        <v>0</v>
      </c>
      <c r="U736" s="270"/>
      <c r="X736" s="270"/>
      <c r="Y736" s="270"/>
      <c r="Z736" s="270">
        <f t="shared" si="20"/>
        <v>0</v>
      </c>
    </row>
    <row r="737" spans="1:26" ht="12.6" customHeight="1" x14ac:dyDescent="0.25">
      <c r="A737" s="209" t="e">
        <f>RIGHT($C$84,3)&amp;"*"&amp;RIGHT($C$83,4)&amp;"*"&amp;G$55&amp;"*"&amp;"A"</f>
        <v>#VALUE!</v>
      </c>
      <c r="B737" s="270">
        <f>ROUND(G59,0)</f>
        <v>0</v>
      </c>
      <c r="C737" s="273">
        <f>ROUND(G60,2)</f>
        <v>0</v>
      </c>
      <c r="D737" s="270">
        <f>ROUND(G61,0)</f>
        <v>0</v>
      </c>
      <c r="E737" s="270">
        <f>ROUND(G62,0)</f>
        <v>0</v>
      </c>
      <c r="F737" s="270">
        <f>ROUND(G63,0)</f>
        <v>0</v>
      </c>
      <c r="G737" s="270">
        <f>ROUND(G64,0)</f>
        <v>0</v>
      </c>
      <c r="H737" s="270">
        <f>ROUND(G65,0)</f>
        <v>0</v>
      </c>
      <c r="I737" s="270">
        <f>ROUND(G66,0)</f>
        <v>0</v>
      </c>
      <c r="J737" s="270">
        <f>ROUND(G67,0)</f>
        <v>0</v>
      </c>
      <c r="K737" s="270">
        <f>ROUND(G68,0)</f>
        <v>0</v>
      </c>
      <c r="L737" s="270">
        <f>ROUND(G70,0)</f>
        <v>0</v>
      </c>
      <c r="M737" s="270">
        <f>ROUND(G71,0)</f>
        <v>0</v>
      </c>
      <c r="N737" s="270">
        <f>ROUND(G76,0)</f>
        <v>0</v>
      </c>
      <c r="O737" s="270">
        <f>ROUND(G74,0)</f>
        <v>0</v>
      </c>
      <c r="P737" s="270">
        <f>IF(G77&gt;0,ROUND(G77,0),0)</f>
        <v>0</v>
      </c>
      <c r="Q737" s="270">
        <f>IF(G78&gt;0,ROUND(G78,0),0)</f>
        <v>0</v>
      </c>
      <c r="R737" s="270">
        <f>IF(G79&gt;0,ROUND(G79,0),0)</f>
        <v>0</v>
      </c>
      <c r="S737" s="270">
        <f>IF(G80&gt;0,ROUND(G80,0),0)</f>
        <v>0</v>
      </c>
      <c r="T737" s="273">
        <f>IF(G81&gt;0,ROUND(G81,2),0)</f>
        <v>0</v>
      </c>
      <c r="U737" s="270"/>
      <c r="X737" s="270"/>
      <c r="Y737" s="270"/>
      <c r="Z737" s="270">
        <f t="shared" si="20"/>
        <v>0</v>
      </c>
    </row>
    <row r="738" spans="1:26" ht="12.6" customHeight="1" x14ac:dyDescent="0.25">
      <c r="A738" s="209" t="e">
        <f>RIGHT($C$84,3)&amp;"*"&amp;RIGHT($C$83,4)&amp;"*"&amp;H$55&amp;"*"&amp;"A"</f>
        <v>#VALUE!</v>
      </c>
      <c r="B738" s="270">
        <f>ROUND(H59,0)</f>
        <v>0</v>
      </c>
      <c r="C738" s="273">
        <f>ROUND(H60,2)</f>
        <v>0</v>
      </c>
      <c r="D738" s="270">
        <f>ROUND(H61,0)</f>
        <v>0</v>
      </c>
      <c r="E738" s="270">
        <f>ROUND(H62,0)</f>
        <v>0</v>
      </c>
      <c r="F738" s="270">
        <f>ROUND(H63,0)</f>
        <v>0</v>
      </c>
      <c r="G738" s="270">
        <f>ROUND(H64,0)</f>
        <v>0</v>
      </c>
      <c r="H738" s="270">
        <f>ROUND(H65,0)</f>
        <v>0</v>
      </c>
      <c r="I738" s="270">
        <f>ROUND(H66,0)</f>
        <v>0</v>
      </c>
      <c r="J738" s="270">
        <f>ROUND(H67,0)</f>
        <v>0</v>
      </c>
      <c r="K738" s="270">
        <f>ROUND(H68,0)</f>
        <v>0</v>
      </c>
      <c r="L738" s="270">
        <f>ROUND(H70,0)</f>
        <v>0</v>
      </c>
      <c r="M738" s="270">
        <f>ROUND(H71,0)</f>
        <v>0</v>
      </c>
      <c r="N738" s="270">
        <f>ROUND(H76,0)</f>
        <v>0</v>
      </c>
      <c r="O738" s="270">
        <f>ROUND(H74,0)</f>
        <v>0</v>
      </c>
      <c r="P738" s="270">
        <f>IF(H77&gt;0,ROUND(H77,0),0)</f>
        <v>0</v>
      </c>
      <c r="Q738" s="270">
        <f>IF(H78&gt;0,ROUND(H78,0),0)</f>
        <v>0</v>
      </c>
      <c r="R738" s="270">
        <f>IF(H79&gt;0,ROUND(H79,0),0)</f>
        <v>0</v>
      </c>
      <c r="S738" s="270">
        <f>IF(H80&gt;0,ROUND(H80,0),0)</f>
        <v>0</v>
      </c>
      <c r="T738" s="273">
        <f>IF(H81&gt;0,ROUND(H81,2),0)</f>
        <v>0</v>
      </c>
      <c r="U738" s="270"/>
      <c r="X738" s="270"/>
      <c r="Y738" s="270"/>
      <c r="Z738" s="270">
        <f t="shared" si="20"/>
        <v>0</v>
      </c>
    </row>
    <row r="739" spans="1:26" ht="12.6" customHeight="1" x14ac:dyDescent="0.25">
      <c r="A739" s="209" t="e">
        <f>RIGHT($C$84,3)&amp;"*"&amp;RIGHT($C$83,4)&amp;"*"&amp;I$55&amp;"*"&amp;"A"</f>
        <v>#VALUE!</v>
      </c>
      <c r="B739" s="270">
        <f>ROUND(I59,0)</f>
        <v>0</v>
      </c>
      <c r="C739" s="273">
        <f>ROUND(I60,2)</f>
        <v>0</v>
      </c>
      <c r="D739" s="270">
        <f>ROUND(I61,0)</f>
        <v>0</v>
      </c>
      <c r="E739" s="270">
        <f>ROUND(I62,0)</f>
        <v>0</v>
      </c>
      <c r="F739" s="270">
        <f>ROUND(I63,0)</f>
        <v>0</v>
      </c>
      <c r="G739" s="270">
        <f>ROUND(I64,0)</f>
        <v>0</v>
      </c>
      <c r="H739" s="270">
        <f>ROUND(I65,0)</f>
        <v>0</v>
      </c>
      <c r="I739" s="270">
        <f>ROUND(I66,0)</f>
        <v>0</v>
      </c>
      <c r="J739" s="270">
        <f>ROUND(I67,0)</f>
        <v>0</v>
      </c>
      <c r="K739" s="270">
        <f>ROUND(I68,0)</f>
        <v>0</v>
      </c>
      <c r="L739" s="270">
        <f>ROUND(I70,0)</f>
        <v>0</v>
      </c>
      <c r="M739" s="270">
        <f>ROUND(I71,0)</f>
        <v>0</v>
      </c>
      <c r="N739" s="270">
        <f>ROUND(I76,0)</f>
        <v>0</v>
      </c>
      <c r="O739" s="270">
        <f>ROUND(I74,0)</f>
        <v>0</v>
      </c>
      <c r="P739" s="270">
        <f>IF(I77&gt;0,ROUND(I77,0),0)</f>
        <v>0</v>
      </c>
      <c r="Q739" s="270">
        <f>IF(I78&gt;0,ROUND(I78,0),0)</f>
        <v>0</v>
      </c>
      <c r="R739" s="270">
        <f>IF(I79&gt;0,ROUND(I79,0),0)</f>
        <v>0</v>
      </c>
      <c r="S739" s="270">
        <f>IF(I80&gt;0,ROUND(I80,0),0)</f>
        <v>0</v>
      </c>
      <c r="T739" s="273">
        <f>IF(I81&gt;0,ROUND(I81,2),0)</f>
        <v>0</v>
      </c>
      <c r="U739" s="270"/>
      <c r="X739" s="270"/>
      <c r="Y739" s="270"/>
      <c r="Z739" s="270">
        <f t="shared" si="20"/>
        <v>0</v>
      </c>
    </row>
    <row r="740" spans="1:26" ht="12.6" customHeight="1" x14ac:dyDescent="0.25">
      <c r="A740" s="209" t="e">
        <f>RIGHT($C$84,3)&amp;"*"&amp;RIGHT($C$83,4)&amp;"*"&amp;J$55&amp;"*"&amp;"A"</f>
        <v>#VALUE!</v>
      </c>
      <c r="B740" s="270">
        <f>ROUND(J59,0)</f>
        <v>0</v>
      </c>
      <c r="C740" s="273">
        <f>ROUND(J60,2)</f>
        <v>0</v>
      </c>
      <c r="D740" s="270">
        <f>ROUND(J61,0)</f>
        <v>0</v>
      </c>
      <c r="E740" s="270">
        <f>ROUND(J62,0)</f>
        <v>0</v>
      </c>
      <c r="F740" s="270">
        <f>ROUND(J63,0)</f>
        <v>0</v>
      </c>
      <c r="G740" s="270">
        <f>ROUND(J64,0)</f>
        <v>0</v>
      </c>
      <c r="H740" s="270">
        <f>ROUND(J65,0)</f>
        <v>0</v>
      </c>
      <c r="I740" s="270">
        <f>ROUND(J66,0)</f>
        <v>0</v>
      </c>
      <c r="J740" s="270">
        <f>ROUND(J67,0)</f>
        <v>0</v>
      </c>
      <c r="K740" s="270">
        <f>ROUND(J68,0)</f>
        <v>0</v>
      </c>
      <c r="L740" s="270">
        <f>ROUND(J70,0)</f>
        <v>0</v>
      </c>
      <c r="M740" s="270">
        <f>ROUND(J71,0)</f>
        <v>0</v>
      </c>
      <c r="N740" s="270">
        <f>ROUND(J76,0)</f>
        <v>0</v>
      </c>
      <c r="O740" s="270">
        <f>ROUND(J74,0)</f>
        <v>0</v>
      </c>
      <c r="P740" s="270">
        <f>IF(J77&gt;0,ROUND(J77,0),0)</f>
        <v>0</v>
      </c>
      <c r="Q740" s="270">
        <f>IF(J78&gt;0,ROUND(J78,0),0)</f>
        <v>0</v>
      </c>
      <c r="R740" s="270">
        <f>IF(J79&gt;0,ROUND(J79,0),0)</f>
        <v>0</v>
      </c>
      <c r="S740" s="270">
        <f>IF(J80&gt;0,ROUND(J80,0),0)</f>
        <v>0</v>
      </c>
      <c r="T740" s="273">
        <f>IF(J81&gt;0,ROUND(J81,2),0)</f>
        <v>0</v>
      </c>
      <c r="U740" s="270"/>
      <c r="X740" s="270"/>
      <c r="Y740" s="270"/>
      <c r="Z740" s="270">
        <f t="shared" si="20"/>
        <v>0</v>
      </c>
    </row>
    <row r="741" spans="1:26" ht="12.6" customHeight="1" x14ac:dyDescent="0.25">
      <c r="A741" s="209" t="e">
        <f>RIGHT($C$84,3)&amp;"*"&amp;RIGHT($C$83,4)&amp;"*"&amp;K$55&amp;"*"&amp;"A"</f>
        <v>#VALUE!</v>
      </c>
      <c r="B741" s="270">
        <f>ROUND(K59,0)</f>
        <v>0</v>
      </c>
      <c r="C741" s="273">
        <f>ROUND(K60,2)</f>
        <v>0</v>
      </c>
      <c r="D741" s="270">
        <f>ROUND(K61,0)</f>
        <v>0</v>
      </c>
      <c r="E741" s="270">
        <f>ROUND(K62,0)</f>
        <v>0</v>
      </c>
      <c r="F741" s="270">
        <f>ROUND(K63,0)</f>
        <v>0</v>
      </c>
      <c r="G741" s="270">
        <f>ROUND(K64,0)</f>
        <v>0</v>
      </c>
      <c r="H741" s="270">
        <f>ROUND(K65,0)</f>
        <v>0</v>
      </c>
      <c r="I741" s="270">
        <f>ROUND(K66,0)</f>
        <v>0</v>
      </c>
      <c r="J741" s="270">
        <f>ROUND(K67,0)</f>
        <v>0</v>
      </c>
      <c r="K741" s="270">
        <f>ROUND(K68,0)</f>
        <v>0</v>
      </c>
      <c r="L741" s="270">
        <f>ROUND(K70,0)</f>
        <v>0</v>
      </c>
      <c r="M741" s="270">
        <f>ROUND(K71,0)</f>
        <v>0</v>
      </c>
      <c r="N741" s="270">
        <f>ROUND(K76,0)</f>
        <v>0</v>
      </c>
      <c r="O741" s="270">
        <f>ROUND(K74,0)</f>
        <v>0</v>
      </c>
      <c r="P741" s="270">
        <f>IF(K77&gt;0,ROUND(K77,0),0)</f>
        <v>0</v>
      </c>
      <c r="Q741" s="270">
        <f>IF(K78&gt;0,ROUND(K78,0),0)</f>
        <v>0</v>
      </c>
      <c r="R741" s="270">
        <f>IF(K79&gt;0,ROUND(K79,0),0)</f>
        <v>0</v>
      </c>
      <c r="S741" s="270">
        <f>IF(K80&gt;0,ROUND(K80,0),0)</f>
        <v>0</v>
      </c>
      <c r="T741" s="273">
        <f>IF(K81&gt;0,ROUND(K81,2),0)</f>
        <v>0</v>
      </c>
      <c r="U741" s="270"/>
      <c r="X741" s="270"/>
      <c r="Y741" s="270"/>
      <c r="Z741" s="270">
        <f t="shared" si="20"/>
        <v>0</v>
      </c>
    </row>
    <row r="742" spans="1:26" ht="12.6" customHeight="1" x14ac:dyDescent="0.25">
      <c r="A742" s="209" t="e">
        <f>RIGHT($C$84,3)&amp;"*"&amp;RIGHT($C$83,4)&amp;"*"&amp;L$55&amp;"*"&amp;"A"</f>
        <v>#VALUE!</v>
      </c>
      <c r="B742" s="270">
        <f>ROUND(L59,0)</f>
        <v>2346</v>
      </c>
      <c r="C742" s="273">
        <f>ROUND(L60,2)</f>
        <v>18.54</v>
      </c>
      <c r="D742" s="270">
        <f>ROUND(L61,0)</f>
        <v>982200</v>
      </c>
      <c r="E742" s="270">
        <f>ROUND(L62,0)</f>
        <v>214832</v>
      </c>
      <c r="F742" s="270">
        <f>ROUND(L63,0)</f>
        <v>0</v>
      </c>
      <c r="G742" s="270">
        <f>ROUND(L64,0)</f>
        <v>19481</v>
      </c>
      <c r="H742" s="270">
        <f>ROUND(L65,0)</f>
        <v>0</v>
      </c>
      <c r="I742" s="270">
        <f>ROUND(L66,0)</f>
        <v>349462</v>
      </c>
      <c r="J742" s="270">
        <f>ROUND(L67,0)</f>
        <v>89154</v>
      </c>
      <c r="K742" s="270">
        <f>ROUND(L68,0)</f>
        <v>0</v>
      </c>
      <c r="L742" s="270">
        <f>ROUND(L70,0)</f>
        <v>12690</v>
      </c>
      <c r="M742" s="270">
        <f>ROUND(L71,0)</f>
        <v>0</v>
      </c>
      <c r="N742" s="270">
        <f>ROUND(L76,0)</f>
        <v>1552345</v>
      </c>
      <c r="O742" s="270">
        <f>ROUND(L74,0)</f>
        <v>1552345</v>
      </c>
      <c r="P742" s="270">
        <f>IF(L77&gt;0,ROUND(L77,0),0)</f>
        <v>2034</v>
      </c>
      <c r="Q742" s="270">
        <f>IF(L78&gt;0,ROUND(L78,0),0)</f>
        <v>6049</v>
      </c>
      <c r="R742" s="270">
        <f>IF(L79&gt;0,ROUND(L79,0),0)</f>
        <v>347</v>
      </c>
      <c r="S742" s="270">
        <f>IF(L80&gt;0,ROUND(L80,0),0)</f>
        <v>12028</v>
      </c>
      <c r="T742" s="273">
        <f>IF(L81&gt;0,ROUND(L81,2),0)</f>
        <v>14.86</v>
      </c>
      <c r="U742" s="270"/>
      <c r="X742" s="270"/>
      <c r="Y742" s="270"/>
      <c r="Z742" s="270">
        <f t="shared" si="20"/>
        <v>1539276</v>
      </c>
    </row>
    <row r="743" spans="1:26" ht="12.6" customHeight="1" x14ac:dyDescent="0.25">
      <c r="A743" s="209" t="e">
        <f>RIGHT($C$84,3)&amp;"*"&amp;RIGHT($C$83,4)&amp;"*"&amp;M$55&amp;"*"&amp;"A"</f>
        <v>#VALUE!</v>
      </c>
      <c r="B743" s="270">
        <f>ROUND(M59,0)</f>
        <v>0</v>
      </c>
      <c r="C743" s="273">
        <f>ROUND(M60,2)</f>
        <v>0</v>
      </c>
      <c r="D743" s="270">
        <f>ROUND(M61,0)</f>
        <v>0</v>
      </c>
      <c r="E743" s="270">
        <f>ROUND(M62,0)</f>
        <v>0</v>
      </c>
      <c r="F743" s="270">
        <f>ROUND(M63,0)</f>
        <v>0</v>
      </c>
      <c r="G743" s="270">
        <f>ROUND(M64,0)</f>
        <v>0</v>
      </c>
      <c r="H743" s="270">
        <f>ROUND(M65,0)</f>
        <v>0</v>
      </c>
      <c r="I743" s="270">
        <f>ROUND(M66,0)</f>
        <v>0</v>
      </c>
      <c r="J743" s="270">
        <f>ROUND(M67,0)</f>
        <v>0</v>
      </c>
      <c r="K743" s="270">
        <f>ROUND(M68,0)</f>
        <v>0</v>
      </c>
      <c r="L743" s="270">
        <f>ROUND(M70,0)</f>
        <v>0</v>
      </c>
      <c r="M743" s="270">
        <f>ROUND(M71,0)</f>
        <v>0</v>
      </c>
      <c r="N743" s="270">
        <f>ROUND(M76,0)</f>
        <v>0</v>
      </c>
      <c r="O743" s="270">
        <f>ROUND(M74,0)</f>
        <v>0</v>
      </c>
      <c r="P743" s="270">
        <f>IF(M77&gt;0,ROUND(M77,0),0)</f>
        <v>0</v>
      </c>
      <c r="Q743" s="270">
        <f>IF(M78&gt;0,ROUND(M78,0),0)</f>
        <v>0</v>
      </c>
      <c r="R743" s="270">
        <f>IF(M79&gt;0,ROUND(M79,0),0)</f>
        <v>0</v>
      </c>
      <c r="S743" s="270">
        <f>IF(M80&gt;0,ROUND(M80,0),0)</f>
        <v>0</v>
      </c>
      <c r="T743" s="273">
        <f>IF(M81&gt;0,ROUND(M81,2),0)</f>
        <v>0</v>
      </c>
      <c r="U743" s="270"/>
      <c r="X743" s="270"/>
      <c r="Y743" s="270"/>
      <c r="Z743" s="270">
        <f t="shared" si="20"/>
        <v>0</v>
      </c>
    </row>
    <row r="744" spans="1:26" ht="12.6" customHeight="1" x14ac:dyDescent="0.25">
      <c r="A744" s="209" t="e">
        <f>RIGHT($C$84,3)&amp;"*"&amp;RIGHT($C$83,4)&amp;"*"&amp;N$55&amp;"*"&amp;"A"</f>
        <v>#VALUE!</v>
      </c>
      <c r="B744" s="270">
        <f>ROUND(N59,0)</f>
        <v>0</v>
      </c>
      <c r="C744" s="273">
        <f>ROUND(N60,2)</f>
        <v>0</v>
      </c>
      <c r="D744" s="270">
        <f>ROUND(N61,0)</f>
        <v>0</v>
      </c>
      <c r="E744" s="270">
        <f>ROUND(N62,0)</f>
        <v>0</v>
      </c>
      <c r="F744" s="270">
        <f>ROUND(N63,0)</f>
        <v>0</v>
      </c>
      <c r="G744" s="270">
        <f>ROUND(N64,0)</f>
        <v>0</v>
      </c>
      <c r="H744" s="270">
        <f>ROUND(N65,0)</f>
        <v>0</v>
      </c>
      <c r="I744" s="270">
        <f>ROUND(N66,0)</f>
        <v>0</v>
      </c>
      <c r="J744" s="270">
        <f>ROUND(N67,0)</f>
        <v>0</v>
      </c>
      <c r="K744" s="270">
        <f>ROUND(N68,0)</f>
        <v>0</v>
      </c>
      <c r="L744" s="270">
        <f>ROUND(N70,0)</f>
        <v>0</v>
      </c>
      <c r="M744" s="270">
        <f>ROUND(N71,0)</f>
        <v>0</v>
      </c>
      <c r="N744" s="270">
        <f>ROUND(N76,0)</f>
        <v>0</v>
      </c>
      <c r="O744" s="270">
        <f>ROUND(N74,0)</f>
        <v>0</v>
      </c>
      <c r="P744" s="270">
        <f>IF(N77&gt;0,ROUND(N77,0),0)</f>
        <v>0</v>
      </c>
      <c r="Q744" s="270">
        <f>IF(N78&gt;0,ROUND(N78,0),0)</f>
        <v>0</v>
      </c>
      <c r="R744" s="270">
        <f>IF(N79&gt;0,ROUND(N79,0),0)</f>
        <v>0</v>
      </c>
      <c r="S744" s="270">
        <f>IF(N80&gt;0,ROUND(N80,0),0)</f>
        <v>0</v>
      </c>
      <c r="T744" s="273">
        <f>IF(N81&gt;0,ROUND(N81,2),0)</f>
        <v>0</v>
      </c>
      <c r="U744" s="270"/>
      <c r="X744" s="270"/>
      <c r="Y744" s="270"/>
      <c r="Z744" s="270">
        <f t="shared" si="20"/>
        <v>0</v>
      </c>
    </row>
    <row r="745" spans="1:26" ht="12.6" customHeight="1" x14ac:dyDescent="0.25">
      <c r="A745" s="209" t="e">
        <f>RIGHT($C$84,3)&amp;"*"&amp;RIGHT($C$83,4)&amp;"*"&amp;O$55&amp;"*"&amp;"A"</f>
        <v>#VALUE!</v>
      </c>
      <c r="B745" s="270">
        <f>ROUND(O59,0)</f>
        <v>0</v>
      </c>
      <c r="C745" s="273">
        <f>ROUND(O60,2)</f>
        <v>0</v>
      </c>
      <c r="D745" s="270">
        <f>ROUND(O61,0)</f>
        <v>0</v>
      </c>
      <c r="E745" s="270">
        <f>ROUND(O62,0)</f>
        <v>0</v>
      </c>
      <c r="F745" s="270">
        <f>ROUND(O63,0)</f>
        <v>0</v>
      </c>
      <c r="G745" s="270">
        <f>ROUND(O64,0)</f>
        <v>0</v>
      </c>
      <c r="H745" s="270">
        <f>ROUND(O65,0)</f>
        <v>0</v>
      </c>
      <c r="I745" s="270">
        <f>ROUND(O66,0)</f>
        <v>0</v>
      </c>
      <c r="J745" s="270">
        <f>ROUND(O67,0)</f>
        <v>0</v>
      </c>
      <c r="K745" s="270">
        <f>ROUND(O68,0)</f>
        <v>0</v>
      </c>
      <c r="L745" s="270">
        <f>ROUND(O70,0)</f>
        <v>0</v>
      </c>
      <c r="M745" s="270">
        <f>ROUND(O71,0)</f>
        <v>0</v>
      </c>
      <c r="N745" s="270">
        <f>ROUND(O76,0)</f>
        <v>0</v>
      </c>
      <c r="O745" s="270">
        <f>ROUND(O74,0)</f>
        <v>0</v>
      </c>
      <c r="P745" s="270">
        <f>IF(O77&gt;0,ROUND(O77,0),0)</f>
        <v>0</v>
      </c>
      <c r="Q745" s="270">
        <f>IF(O78&gt;0,ROUND(O78,0),0)</f>
        <v>0</v>
      </c>
      <c r="R745" s="270">
        <f>IF(O79&gt;0,ROUND(O79,0),0)</f>
        <v>0</v>
      </c>
      <c r="S745" s="270">
        <f>IF(O80&gt;0,ROUND(O80,0),0)</f>
        <v>0</v>
      </c>
      <c r="T745" s="273">
        <f>IF(O81&gt;0,ROUND(O81,2),0)</f>
        <v>0</v>
      </c>
      <c r="U745" s="270"/>
      <c r="X745" s="270"/>
      <c r="Y745" s="270"/>
      <c r="Z745" s="270">
        <f t="shared" si="20"/>
        <v>0</v>
      </c>
    </row>
    <row r="746" spans="1:26" ht="12.6" customHeight="1" x14ac:dyDescent="0.25">
      <c r="A746" s="209" t="e">
        <f>RIGHT($C$84,3)&amp;"*"&amp;RIGHT($C$83,4)&amp;"*"&amp;P$55&amp;"*"&amp;"A"</f>
        <v>#VALUE!</v>
      </c>
      <c r="B746" s="270">
        <f>ROUND(P59,0)</f>
        <v>0</v>
      </c>
      <c r="C746" s="273">
        <f>ROUND(P60,2)</f>
        <v>0</v>
      </c>
      <c r="D746" s="270">
        <f>ROUND(P61,0)</f>
        <v>0</v>
      </c>
      <c r="E746" s="270">
        <f>ROUND(P62,0)</f>
        <v>0</v>
      </c>
      <c r="F746" s="270">
        <f>ROUND(P63,0)</f>
        <v>0</v>
      </c>
      <c r="G746" s="270">
        <f>ROUND(P64,0)</f>
        <v>0</v>
      </c>
      <c r="H746" s="270">
        <f>ROUND(P65,0)</f>
        <v>0</v>
      </c>
      <c r="I746" s="270">
        <f>ROUND(P66,0)</f>
        <v>0</v>
      </c>
      <c r="J746" s="270">
        <f>ROUND(P67,0)</f>
        <v>0</v>
      </c>
      <c r="K746" s="270">
        <f>ROUND(P68,0)</f>
        <v>0</v>
      </c>
      <c r="L746" s="270">
        <f>ROUND(P70,0)</f>
        <v>0</v>
      </c>
      <c r="M746" s="270">
        <f>ROUND(P71,0)</f>
        <v>0</v>
      </c>
      <c r="N746" s="270">
        <f>ROUND(P76,0)</f>
        <v>0</v>
      </c>
      <c r="O746" s="270">
        <f>ROUND(P74,0)</f>
        <v>0</v>
      </c>
      <c r="P746" s="270">
        <f>IF(P77&gt;0,ROUND(P77,0),0)</f>
        <v>0</v>
      </c>
      <c r="Q746" s="270">
        <f>IF(P78&gt;0,ROUND(P78,0),0)</f>
        <v>0</v>
      </c>
      <c r="R746" s="270">
        <f>IF(P79&gt;0,ROUND(P79,0),0)</f>
        <v>0</v>
      </c>
      <c r="S746" s="270">
        <f>IF(P80&gt;0,ROUND(P80,0),0)</f>
        <v>0</v>
      </c>
      <c r="T746" s="273">
        <f>IF(P81&gt;0,ROUND(P81,2),0)</f>
        <v>0</v>
      </c>
      <c r="U746" s="270"/>
      <c r="X746" s="270"/>
      <c r="Y746" s="270"/>
      <c r="Z746" s="270">
        <f t="shared" si="20"/>
        <v>0</v>
      </c>
    </row>
    <row r="747" spans="1:26" ht="12.6" customHeight="1" x14ac:dyDescent="0.25">
      <c r="A747" s="209" t="e">
        <f>RIGHT($C$84,3)&amp;"*"&amp;RIGHT($C$83,4)&amp;"*"&amp;Q$55&amp;"*"&amp;"A"</f>
        <v>#VALUE!</v>
      </c>
      <c r="B747" s="270">
        <f>ROUND(Q59,0)</f>
        <v>0</v>
      </c>
      <c r="C747" s="273">
        <f>ROUND(Q60,2)</f>
        <v>0</v>
      </c>
      <c r="D747" s="270">
        <f>ROUND(Q61,0)</f>
        <v>0</v>
      </c>
      <c r="E747" s="270">
        <f>ROUND(Q62,0)</f>
        <v>0</v>
      </c>
      <c r="F747" s="270">
        <f>ROUND(Q63,0)</f>
        <v>0</v>
      </c>
      <c r="G747" s="270">
        <f>ROUND(Q64,0)</f>
        <v>0</v>
      </c>
      <c r="H747" s="270">
        <f>ROUND(Q65,0)</f>
        <v>0</v>
      </c>
      <c r="I747" s="270">
        <f>ROUND(Q66,0)</f>
        <v>0</v>
      </c>
      <c r="J747" s="270">
        <f>ROUND(Q67,0)</f>
        <v>0</v>
      </c>
      <c r="K747" s="270">
        <f>ROUND(Q68,0)</f>
        <v>0</v>
      </c>
      <c r="L747" s="270">
        <f>ROUND(Q70,0)</f>
        <v>0</v>
      </c>
      <c r="M747" s="270">
        <f>ROUND(Q71,0)</f>
        <v>0</v>
      </c>
      <c r="N747" s="270">
        <f>ROUND(Q76,0)</f>
        <v>0</v>
      </c>
      <c r="O747" s="270">
        <f>ROUND(Q74,0)</f>
        <v>0</v>
      </c>
      <c r="P747" s="270">
        <f>IF(Q77&gt;0,ROUND(Q77,0),0)</f>
        <v>0</v>
      </c>
      <c r="Q747" s="270">
        <f>IF(Q78&gt;0,ROUND(Q78,0),0)</f>
        <v>0</v>
      </c>
      <c r="R747" s="270">
        <f>IF(Q79&gt;0,ROUND(Q79,0),0)</f>
        <v>0</v>
      </c>
      <c r="S747" s="270">
        <f>IF(Q80&gt;0,ROUND(Q80,0),0)</f>
        <v>0</v>
      </c>
      <c r="T747" s="273">
        <f>IF(Q81&gt;0,ROUND(Q81,2),0)</f>
        <v>0</v>
      </c>
      <c r="U747" s="270"/>
      <c r="X747" s="270"/>
      <c r="Y747" s="270"/>
      <c r="Z747" s="270">
        <f t="shared" si="20"/>
        <v>0</v>
      </c>
    </row>
    <row r="748" spans="1:26" ht="12.6" customHeight="1" x14ac:dyDescent="0.25">
      <c r="A748" s="209" t="e">
        <f>RIGHT($C$84,3)&amp;"*"&amp;RIGHT($C$83,4)&amp;"*"&amp;R$55&amp;"*"&amp;"A"</f>
        <v>#VALUE!</v>
      </c>
      <c r="B748" s="270">
        <f>ROUND(R59,0)</f>
        <v>0</v>
      </c>
      <c r="C748" s="273">
        <f>ROUND(R60,2)</f>
        <v>0</v>
      </c>
      <c r="D748" s="270">
        <f>ROUND(R61,0)</f>
        <v>0</v>
      </c>
      <c r="E748" s="270">
        <f>ROUND(R62,0)</f>
        <v>0</v>
      </c>
      <c r="F748" s="270">
        <f>ROUND(R63,0)</f>
        <v>0</v>
      </c>
      <c r="G748" s="270">
        <f>ROUND(R64,0)</f>
        <v>0</v>
      </c>
      <c r="H748" s="270">
        <f>ROUND(R65,0)</f>
        <v>0</v>
      </c>
      <c r="I748" s="270">
        <f>ROUND(R66,0)</f>
        <v>0</v>
      </c>
      <c r="J748" s="270">
        <f>ROUND(R67,0)</f>
        <v>0</v>
      </c>
      <c r="K748" s="270">
        <f>ROUND(R68,0)</f>
        <v>0</v>
      </c>
      <c r="L748" s="270">
        <f>ROUND(R70,0)</f>
        <v>0</v>
      </c>
      <c r="M748" s="270">
        <f>ROUND(R71,0)</f>
        <v>0</v>
      </c>
      <c r="N748" s="270">
        <f>ROUND(R76,0)</f>
        <v>0</v>
      </c>
      <c r="O748" s="270">
        <f>ROUND(R74,0)</f>
        <v>0</v>
      </c>
      <c r="P748" s="270">
        <f>IF(R77&gt;0,ROUND(R77,0),0)</f>
        <v>0</v>
      </c>
      <c r="Q748" s="270">
        <f>IF(R78&gt;0,ROUND(R78,0),0)</f>
        <v>0</v>
      </c>
      <c r="R748" s="270">
        <f>IF(R79&gt;0,ROUND(R79,0),0)</f>
        <v>0</v>
      </c>
      <c r="S748" s="270">
        <f>IF(R80&gt;0,ROUND(R80,0),0)</f>
        <v>0</v>
      </c>
      <c r="T748" s="273">
        <f>IF(R81&gt;0,ROUND(R81,2),0)</f>
        <v>0</v>
      </c>
      <c r="U748" s="270"/>
      <c r="X748" s="270"/>
      <c r="Y748" s="270"/>
      <c r="Z748" s="270">
        <f t="shared" si="20"/>
        <v>0</v>
      </c>
    </row>
    <row r="749" spans="1:26" ht="12.6" customHeight="1" x14ac:dyDescent="0.25">
      <c r="A749" s="209" t="e">
        <f>RIGHT($C$84,3)&amp;"*"&amp;RIGHT($C$83,4)&amp;"*"&amp;S$55&amp;"*"&amp;"A"</f>
        <v>#VALUE!</v>
      </c>
      <c r="B749" s="270"/>
      <c r="C749" s="273">
        <f>ROUND(S60,2)</f>
        <v>1</v>
      </c>
      <c r="D749" s="270">
        <f>ROUND(S61,0)</f>
        <v>40696</v>
      </c>
      <c r="E749" s="270">
        <f>ROUND(S62,0)</f>
        <v>8901</v>
      </c>
      <c r="F749" s="270">
        <f>ROUND(S63,0)</f>
        <v>0</v>
      </c>
      <c r="G749" s="270">
        <f>ROUND(S64,0)</f>
        <v>25014</v>
      </c>
      <c r="H749" s="270">
        <f>ROUND(S65,0)</f>
        <v>0</v>
      </c>
      <c r="I749" s="270">
        <f>ROUND(S66,0)</f>
        <v>0</v>
      </c>
      <c r="J749" s="270">
        <f>ROUND(S67,0)</f>
        <v>0</v>
      </c>
      <c r="K749" s="270">
        <f>ROUND(S68,0)</f>
        <v>0</v>
      </c>
      <c r="L749" s="270">
        <f>ROUND(S70,0)</f>
        <v>0</v>
      </c>
      <c r="M749" s="270">
        <f>ROUND(S71,0)</f>
        <v>0</v>
      </c>
      <c r="N749" s="270">
        <f>ROUND(S76,0)</f>
        <v>22</v>
      </c>
      <c r="O749" s="270">
        <f>ROUND(S74,0)</f>
        <v>0</v>
      </c>
      <c r="P749" s="270">
        <f>IF(S77&gt;0,ROUND(S77,0),0)</f>
        <v>0</v>
      </c>
      <c r="Q749" s="270">
        <f>IF(S78&gt;0,ROUND(S78,0),0)</f>
        <v>0</v>
      </c>
      <c r="R749" s="270">
        <f>IF(S79&gt;0,ROUND(S79,0),0)</f>
        <v>0</v>
      </c>
      <c r="S749" s="270">
        <f>IF(S80&gt;0,ROUND(S80,0),0)</f>
        <v>0</v>
      </c>
      <c r="T749" s="273">
        <f>IF(S81&gt;0,ROUND(S81,2),0)</f>
        <v>0</v>
      </c>
      <c r="U749" s="270"/>
      <c r="X749" s="270"/>
      <c r="Y749" s="270"/>
      <c r="Z749" s="270">
        <f t="shared" si="20"/>
        <v>14071</v>
      </c>
    </row>
    <row r="750" spans="1:26" ht="12.6" customHeight="1" x14ac:dyDescent="0.25">
      <c r="A750" s="209" t="e">
        <f>RIGHT($C$84,3)&amp;"*"&amp;RIGHT($C$83,4)&amp;"*"&amp;T$55&amp;"*"&amp;"A"</f>
        <v>#VALUE!</v>
      </c>
      <c r="B750" s="270"/>
      <c r="C750" s="273">
        <f>ROUND(T60,2)</f>
        <v>0</v>
      </c>
      <c r="D750" s="270">
        <f>ROUND(T61,0)</f>
        <v>0</v>
      </c>
      <c r="E750" s="270">
        <f>ROUND(T62,0)</f>
        <v>0</v>
      </c>
      <c r="F750" s="270">
        <f>ROUND(T63,0)</f>
        <v>0</v>
      </c>
      <c r="G750" s="270">
        <f>ROUND(T64,0)</f>
        <v>0</v>
      </c>
      <c r="H750" s="270">
        <f>ROUND(T65,0)</f>
        <v>0</v>
      </c>
      <c r="I750" s="270">
        <f>ROUND(T66,0)</f>
        <v>0</v>
      </c>
      <c r="J750" s="270">
        <f>ROUND(T67,0)</f>
        <v>0</v>
      </c>
      <c r="K750" s="270">
        <f>ROUND(T68,0)</f>
        <v>0</v>
      </c>
      <c r="L750" s="270">
        <f>ROUND(T70,0)</f>
        <v>0</v>
      </c>
      <c r="M750" s="270">
        <f>ROUND(T71,0)</f>
        <v>0</v>
      </c>
      <c r="N750" s="270">
        <f>ROUND(T76,0)</f>
        <v>0</v>
      </c>
      <c r="O750" s="270">
        <f>ROUND(T74,0)</f>
        <v>0</v>
      </c>
      <c r="P750" s="270">
        <f>IF(T77&gt;0,ROUND(T77,0),0)</f>
        <v>0</v>
      </c>
      <c r="Q750" s="270">
        <f>IF(T78&gt;0,ROUND(T78,0),0)</f>
        <v>0</v>
      </c>
      <c r="R750" s="270">
        <f>IF(T79&gt;0,ROUND(T79,0),0)</f>
        <v>0</v>
      </c>
      <c r="S750" s="270">
        <f>IF(T80&gt;0,ROUND(T80,0),0)</f>
        <v>0</v>
      </c>
      <c r="T750" s="273">
        <f>IF(T81&gt;0,ROUND(T81,2),0)</f>
        <v>0</v>
      </c>
      <c r="U750" s="270"/>
      <c r="X750" s="270"/>
      <c r="Y750" s="270"/>
      <c r="Z750" s="270">
        <f t="shared" si="20"/>
        <v>0</v>
      </c>
    </row>
    <row r="751" spans="1:26" ht="12.6" customHeight="1" x14ac:dyDescent="0.25">
      <c r="A751" s="209" t="e">
        <f>RIGHT($C$84,3)&amp;"*"&amp;RIGHT($C$83,4)&amp;"*"&amp;U$55&amp;"*"&amp;"A"</f>
        <v>#VALUE!</v>
      </c>
      <c r="B751" s="270">
        <f>ROUND(U59,0)</f>
        <v>11861</v>
      </c>
      <c r="C751" s="273">
        <f>ROUND(U60,2)</f>
        <v>3.38</v>
      </c>
      <c r="D751" s="270">
        <f>ROUND(U61,0)</f>
        <v>257893</v>
      </c>
      <c r="E751" s="270">
        <f>ROUND(U62,0)</f>
        <v>56408</v>
      </c>
      <c r="F751" s="270">
        <f>ROUND(U63,0)</f>
        <v>0</v>
      </c>
      <c r="G751" s="270">
        <f>ROUND(U64,0)</f>
        <v>101434</v>
      </c>
      <c r="H751" s="270">
        <f>ROUND(U65,0)</f>
        <v>0</v>
      </c>
      <c r="I751" s="270">
        <f>ROUND(U66,0)</f>
        <v>91521</v>
      </c>
      <c r="J751" s="270">
        <f>ROUND(U67,0)</f>
        <v>23801</v>
      </c>
      <c r="K751" s="270">
        <f>ROUND(U68,0)</f>
        <v>0</v>
      </c>
      <c r="L751" s="270">
        <f>ROUND(U70,0)</f>
        <v>7249</v>
      </c>
      <c r="M751" s="270">
        <f>ROUND(U71,0)</f>
        <v>0</v>
      </c>
      <c r="N751" s="270">
        <f>ROUND(U76,0)</f>
        <v>1528452</v>
      </c>
      <c r="O751" s="270">
        <f>ROUND(U74,0)</f>
        <v>70117</v>
      </c>
      <c r="P751" s="270">
        <f>IF(U77&gt;0,ROUND(U77,0),0)</f>
        <v>543</v>
      </c>
      <c r="Q751" s="270">
        <f>IF(U78&gt;0,ROUND(U78,0),0)</f>
        <v>0</v>
      </c>
      <c r="R751" s="270">
        <f>IF(U79&gt;0,ROUND(U79,0),0)</f>
        <v>93</v>
      </c>
      <c r="S751" s="270">
        <f>IF(U80&gt;0,ROUND(U80,0),0)</f>
        <v>0</v>
      </c>
      <c r="T751" s="273">
        <f>IF(U81&gt;0,ROUND(U81,2),0)</f>
        <v>0</v>
      </c>
      <c r="U751" s="270"/>
      <c r="X751" s="270"/>
      <c r="Y751" s="270"/>
      <c r="Z751" s="270">
        <f t="shared" si="20"/>
        <v>345848</v>
      </c>
    </row>
    <row r="752" spans="1:26" ht="12.6" customHeight="1" x14ac:dyDescent="0.25">
      <c r="A752" s="209" t="e">
        <f>RIGHT($C$84,3)&amp;"*"&amp;RIGHT($C$83,4)&amp;"*"&amp;V$55&amp;"*"&amp;"A"</f>
        <v>#VALUE!</v>
      </c>
      <c r="B752" s="270">
        <f>ROUND(V59,0)</f>
        <v>373</v>
      </c>
      <c r="C752" s="273">
        <f>ROUND(V60,2)</f>
        <v>0</v>
      </c>
      <c r="D752" s="270">
        <f>ROUND(V61,0)</f>
        <v>0</v>
      </c>
      <c r="E752" s="270">
        <f>ROUND(V62,0)</f>
        <v>0</v>
      </c>
      <c r="F752" s="270">
        <f>ROUND(V63,0)</f>
        <v>0</v>
      </c>
      <c r="G752" s="270">
        <f>ROUND(V64,0)</f>
        <v>0</v>
      </c>
      <c r="H752" s="270">
        <f>ROUND(V65,0)</f>
        <v>0</v>
      </c>
      <c r="I752" s="270">
        <f>ROUND(V66,0)</f>
        <v>0</v>
      </c>
      <c r="J752" s="270">
        <f>ROUND(V67,0)</f>
        <v>0</v>
      </c>
      <c r="K752" s="270">
        <f>ROUND(V68,0)</f>
        <v>0</v>
      </c>
      <c r="L752" s="270">
        <f>ROUND(V70,0)</f>
        <v>0</v>
      </c>
      <c r="M752" s="270">
        <f>ROUND(V71,0)</f>
        <v>0</v>
      </c>
      <c r="N752" s="270">
        <f>ROUND(V76,0)</f>
        <v>133575</v>
      </c>
      <c r="O752" s="270">
        <f>ROUND(V74,0)</f>
        <v>3850</v>
      </c>
      <c r="P752" s="270">
        <f>IF(V77&gt;0,ROUND(V77,0),0)</f>
        <v>0</v>
      </c>
      <c r="Q752" s="270">
        <f>IF(V78&gt;0,ROUND(V78,0),0)</f>
        <v>0</v>
      </c>
      <c r="R752" s="270">
        <f>IF(V79&gt;0,ROUND(V79,0),0)</f>
        <v>0</v>
      </c>
      <c r="S752" s="270">
        <f>IF(V80&gt;0,ROUND(V80,0),0)</f>
        <v>0</v>
      </c>
      <c r="T752" s="273">
        <f>IF(V81&gt;0,ROUND(V81,2),0)</f>
        <v>0</v>
      </c>
      <c r="U752" s="270"/>
      <c r="X752" s="270"/>
      <c r="Y752" s="270"/>
      <c r="Z752" s="270">
        <f t="shared" si="20"/>
        <v>14846</v>
      </c>
    </row>
    <row r="753" spans="1:26" ht="12.6" customHeight="1" x14ac:dyDescent="0.25">
      <c r="A753" s="209" t="e">
        <f>RIGHT($C$84,3)&amp;"*"&amp;RIGHT($C$83,4)&amp;"*"&amp;W$55&amp;"*"&amp;"A"</f>
        <v>#VALUE!</v>
      </c>
      <c r="B753" s="270">
        <f>ROUND(W59,0)</f>
        <v>58</v>
      </c>
      <c r="C753" s="273">
        <f>ROUND(W60,2)</f>
        <v>0</v>
      </c>
      <c r="D753" s="270">
        <f>ROUND(W61,0)</f>
        <v>0</v>
      </c>
      <c r="E753" s="270">
        <f>ROUND(W62,0)</f>
        <v>0</v>
      </c>
      <c r="F753" s="270">
        <f>ROUND(W63,0)</f>
        <v>0</v>
      </c>
      <c r="G753" s="270">
        <f>ROUND(W64,0)</f>
        <v>0</v>
      </c>
      <c r="H753" s="270">
        <f>ROUND(W65,0)</f>
        <v>0</v>
      </c>
      <c r="I753" s="270">
        <f>ROUND(W66,0)</f>
        <v>31934</v>
      </c>
      <c r="J753" s="270">
        <f>ROUND(W67,0)</f>
        <v>0</v>
      </c>
      <c r="K753" s="270">
        <f>ROUND(W68,0)</f>
        <v>0</v>
      </c>
      <c r="L753" s="270">
        <f>ROUND(W70,0)</f>
        <v>0</v>
      </c>
      <c r="M753" s="270">
        <f>ROUND(W71,0)</f>
        <v>0</v>
      </c>
      <c r="N753" s="270">
        <f>ROUND(W76,0)</f>
        <v>181364</v>
      </c>
      <c r="O753" s="270">
        <f>ROUND(W74,0)</f>
        <v>0</v>
      </c>
      <c r="P753" s="270">
        <f>IF(W77&gt;0,ROUND(W77,0),0)</f>
        <v>0</v>
      </c>
      <c r="Q753" s="270">
        <f>IF(W78&gt;0,ROUND(W78,0),0)</f>
        <v>0</v>
      </c>
      <c r="R753" s="270">
        <f>IF(W79&gt;0,ROUND(W79,0),0)</f>
        <v>0</v>
      </c>
      <c r="S753" s="270">
        <f>IF(W80&gt;0,ROUND(W80,0),0)</f>
        <v>0</v>
      </c>
      <c r="T753" s="273">
        <f>IF(W81&gt;0,ROUND(W81,2),0)</f>
        <v>0</v>
      </c>
      <c r="U753" s="270"/>
      <c r="X753" s="270"/>
      <c r="Y753" s="270"/>
      <c r="Z753" s="270">
        <f t="shared" si="20"/>
        <v>26179</v>
      </c>
    </row>
    <row r="754" spans="1:26" ht="12.6" customHeight="1" x14ac:dyDescent="0.25">
      <c r="A754" s="209" t="e">
        <f>RIGHT($C$84,3)&amp;"*"&amp;RIGHT($C$83,4)&amp;"*"&amp;X$55&amp;"*"&amp;"A"</f>
        <v>#VALUE!</v>
      </c>
      <c r="B754" s="270">
        <f>ROUND(X59,0)</f>
        <v>424</v>
      </c>
      <c r="C754" s="273">
        <f>ROUND(X60,2)</f>
        <v>0</v>
      </c>
      <c r="D754" s="270">
        <f>ROUND(X61,0)</f>
        <v>0</v>
      </c>
      <c r="E754" s="270">
        <f>ROUND(X62,0)</f>
        <v>0</v>
      </c>
      <c r="F754" s="270">
        <f>ROUND(X63,0)</f>
        <v>0</v>
      </c>
      <c r="G754" s="270">
        <f>ROUND(X64,0)</f>
        <v>65</v>
      </c>
      <c r="H754" s="270">
        <f>ROUND(X65,0)</f>
        <v>0</v>
      </c>
      <c r="I754" s="270">
        <f>ROUND(X66,0)</f>
        <v>9073</v>
      </c>
      <c r="J754" s="270">
        <f>ROUND(X67,0)</f>
        <v>29762</v>
      </c>
      <c r="K754" s="270">
        <f>ROUND(X68,0)</f>
        <v>0</v>
      </c>
      <c r="L754" s="270">
        <f>ROUND(X70,0)</f>
        <v>76109</v>
      </c>
      <c r="M754" s="270">
        <f>ROUND(X71,0)</f>
        <v>0</v>
      </c>
      <c r="N754" s="270">
        <f>ROUND(X76,0)</f>
        <v>1597813</v>
      </c>
      <c r="O754" s="270">
        <f>ROUND(X74,0)</f>
        <v>18171</v>
      </c>
      <c r="P754" s="270">
        <f>IF(X77&gt;0,ROUND(X77,0),0)</f>
        <v>679</v>
      </c>
      <c r="Q754" s="270">
        <f>IF(X78&gt;0,ROUND(X78,0),0)</f>
        <v>0</v>
      </c>
      <c r="R754" s="270">
        <f>IF(X79&gt;0,ROUND(X79,0),0)</f>
        <v>116</v>
      </c>
      <c r="S754" s="270">
        <f>IF(X80&gt;0,ROUND(X80,0),0)</f>
        <v>598</v>
      </c>
      <c r="T754" s="273">
        <f>IF(X81&gt;0,ROUND(X81,2),0)</f>
        <v>0</v>
      </c>
      <c r="U754" s="270"/>
      <c r="X754" s="270"/>
      <c r="Y754" s="270"/>
      <c r="Z754" s="270">
        <f t="shared" si="20"/>
        <v>297171</v>
      </c>
    </row>
    <row r="755" spans="1:26" ht="12.6" customHeight="1" x14ac:dyDescent="0.25">
      <c r="A755" s="209" t="e">
        <f>RIGHT($C$84,3)&amp;"*"&amp;RIGHT($C$83,4)&amp;"*"&amp;Y$55&amp;"*"&amp;"A"</f>
        <v>#VALUE!</v>
      </c>
      <c r="B755" s="270">
        <f>ROUND(Y59,0)</f>
        <v>1399</v>
      </c>
      <c r="C755" s="273">
        <f>ROUND(Y60,2)</f>
        <v>2.54</v>
      </c>
      <c r="D755" s="270">
        <f>ROUND(Y61,0)</f>
        <v>216229</v>
      </c>
      <c r="E755" s="270">
        <f>ROUND(Y62,0)</f>
        <v>47295</v>
      </c>
      <c r="F755" s="270">
        <f>ROUND(Y63,0)</f>
        <v>0</v>
      </c>
      <c r="G755" s="270">
        <f>ROUND(Y64,0)</f>
        <v>301</v>
      </c>
      <c r="H755" s="270">
        <f>ROUND(Y65,0)</f>
        <v>0</v>
      </c>
      <c r="I755" s="270">
        <f>ROUND(Y66,0)</f>
        <v>22001</v>
      </c>
      <c r="J755" s="270">
        <f>ROUND(Y67,0)</f>
        <v>24502</v>
      </c>
      <c r="K755" s="270">
        <f>ROUND(Y68,0)</f>
        <v>0</v>
      </c>
      <c r="L755" s="270">
        <f>ROUND(Y70,0)</f>
        <v>5205</v>
      </c>
      <c r="M755" s="270">
        <f>ROUND(Y71,0)</f>
        <v>0</v>
      </c>
      <c r="N755" s="270">
        <f>ROUND(Y76,0)</f>
        <v>833679</v>
      </c>
      <c r="O755" s="270">
        <f>ROUND(Y74,0)</f>
        <v>10151</v>
      </c>
      <c r="P755" s="270">
        <f>IF(Y77&gt;0,ROUND(Y77,0),0)</f>
        <v>559</v>
      </c>
      <c r="Q755" s="270">
        <f>IF(Y78&gt;0,ROUND(Y78,0),0)</f>
        <v>0</v>
      </c>
      <c r="R755" s="270">
        <f>IF(Y79&gt;0,ROUND(Y79,0),0)</f>
        <v>95</v>
      </c>
      <c r="S755" s="270">
        <f>IF(Y80&gt;0,ROUND(Y80,0),0)</f>
        <v>1024</v>
      </c>
      <c r="T755" s="273">
        <f>IF(Y81&gt;0,ROUND(Y81,2),0)</f>
        <v>0</v>
      </c>
      <c r="U755" s="270"/>
      <c r="X755" s="270"/>
      <c r="Y755" s="270"/>
      <c r="Z755" s="270">
        <f t="shared" si="20"/>
        <v>236977</v>
      </c>
    </row>
    <row r="756" spans="1:26" ht="12.6" customHeight="1" x14ac:dyDescent="0.25">
      <c r="A756" s="209" t="e">
        <f>RIGHT($C$84,3)&amp;"*"&amp;RIGHT($C$83,4)&amp;"*"&amp;Z$55&amp;"*"&amp;"A"</f>
        <v>#VALUE!</v>
      </c>
      <c r="B756" s="270">
        <f>ROUND(Z59,0)</f>
        <v>0</v>
      </c>
      <c r="C756" s="273">
        <f>ROUND(Z60,2)</f>
        <v>0</v>
      </c>
      <c r="D756" s="270">
        <f>ROUND(Z61,0)</f>
        <v>0</v>
      </c>
      <c r="E756" s="270">
        <f>ROUND(Z62,0)</f>
        <v>0</v>
      </c>
      <c r="F756" s="270">
        <f>ROUND(Z63,0)</f>
        <v>0</v>
      </c>
      <c r="G756" s="270">
        <f>ROUND(Z64,0)</f>
        <v>0</v>
      </c>
      <c r="H756" s="270">
        <f>ROUND(Z65,0)</f>
        <v>0</v>
      </c>
      <c r="I756" s="270">
        <f>ROUND(Z66,0)</f>
        <v>0</v>
      </c>
      <c r="J756" s="270">
        <f>ROUND(Z67,0)</f>
        <v>0</v>
      </c>
      <c r="K756" s="270">
        <f>ROUND(Z68,0)</f>
        <v>0</v>
      </c>
      <c r="L756" s="270">
        <f>ROUND(Z70,0)</f>
        <v>0</v>
      </c>
      <c r="M756" s="270">
        <f>ROUND(Z71,0)</f>
        <v>0</v>
      </c>
      <c r="N756" s="270">
        <f>ROUND(Z76,0)</f>
        <v>0</v>
      </c>
      <c r="O756" s="270">
        <f>ROUND(Z74,0)</f>
        <v>0</v>
      </c>
      <c r="P756" s="270">
        <f>IF(Z77&gt;0,ROUND(Z77,0),0)</f>
        <v>0</v>
      </c>
      <c r="Q756" s="270">
        <f>IF(Z78&gt;0,ROUND(Z78,0),0)</f>
        <v>0</v>
      </c>
      <c r="R756" s="270">
        <f>IF(Z79&gt;0,ROUND(Z79,0),0)</f>
        <v>0</v>
      </c>
      <c r="S756" s="270">
        <f>IF(Z80&gt;0,ROUND(Z80,0),0)</f>
        <v>0</v>
      </c>
      <c r="T756" s="273">
        <f>IF(Z81&gt;0,ROUND(Z81,2),0)</f>
        <v>0</v>
      </c>
      <c r="U756" s="270"/>
      <c r="X756" s="270"/>
      <c r="Y756" s="270"/>
      <c r="Z756" s="270">
        <f t="shared" si="20"/>
        <v>0</v>
      </c>
    </row>
    <row r="757" spans="1:26" ht="12.6" customHeight="1" x14ac:dyDescent="0.25">
      <c r="A757" s="209" t="e">
        <f>RIGHT($C$84,3)&amp;"*"&amp;RIGHT($C$83,4)&amp;"*"&amp;AA$55&amp;"*"&amp;"A"</f>
        <v>#VALUE!</v>
      </c>
      <c r="B757" s="270">
        <f>ROUND(AA59,0)</f>
        <v>0</v>
      </c>
      <c r="C757" s="273">
        <f>ROUND(AA60,2)</f>
        <v>0</v>
      </c>
      <c r="D757" s="270">
        <f>ROUND(AA61,0)</f>
        <v>0</v>
      </c>
      <c r="E757" s="270">
        <f>ROUND(AA62,0)</f>
        <v>0</v>
      </c>
      <c r="F757" s="270">
        <f>ROUND(AA63,0)</f>
        <v>0</v>
      </c>
      <c r="G757" s="270">
        <f>ROUND(AA64,0)</f>
        <v>0</v>
      </c>
      <c r="H757" s="270">
        <f>ROUND(AA65,0)</f>
        <v>0</v>
      </c>
      <c r="I757" s="270">
        <f>ROUND(AA66,0)</f>
        <v>0</v>
      </c>
      <c r="J757" s="270">
        <f>ROUND(AA67,0)</f>
        <v>0</v>
      </c>
      <c r="K757" s="270">
        <f>ROUND(AA68,0)</f>
        <v>0</v>
      </c>
      <c r="L757" s="270">
        <f>ROUND(AA70,0)</f>
        <v>0</v>
      </c>
      <c r="M757" s="270">
        <f>ROUND(AA71,0)</f>
        <v>0</v>
      </c>
      <c r="N757" s="270">
        <f>ROUND(AA76,0)</f>
        <v>0</v>
      </c>
      <c r="O757" s="270">
        <f>ROUND(AA74,0)</f>
        <v>0</v>
      </c>
      <c r="P757" s="270">
        <f>IF(AA77&gt;0,ROUND(AA77,0),0)</f>
        <v>0</v>
      </c>
      <c r="Q757" s="270">
        <f>IF(AA78&gt;0,ROUND(AA78,0),0)</f>
        <v>0</v>
      </c>
      <c r="R757" s="270">
        <f>IF(AA79&gt;0,ROUND(AA79,0),0)</f>
        <v>0</v>
      </c>
      <c r="S757" s="270">
        <f>IF(AA80&gt;0,ROUND(AA80,0),0)</f>
        <v>0</v>
      </c>
      <c r="T757" s="273">
        <f>IF(AA81&gt;0,ROUND(AA81,2),0)</f>
        <v>0</v>
      </c>
      <c r="U757" s="270"/>
      <c r="X757" s="270"/>
      <c r="Y757" s="270"/>
      <c r="Z757" s="270">
        <f t="shared" si="20"/>
        <v>0</v>
      </c>
    </row>
    <row r="758" spans="1:26" ht="12.6" customHeight="1" x14ac:dyDescent="0.25">
      <c r="A758" s="209" t="e">
        <f>RIGHT($C$84,3)&amp;"*"&amp;RIGHT($C$83,4)&amp;"*"&amp;AB$55&amp;"*"&amp;"A"</f>
        <v>#VALUE!</v>
      </c>
      <c r="B758" s="270"/>
      <c r="C758" s="273">
        <f>ROUND(AB60,2)</f>
        <v>0</v>
      </c>
      <c r="D758" s="270">
        <f>ROUND(AB61,0)</f>
        <v>0</v>
      </c>
      <c r="E758" s="270">
        <f>ROUND(AB62,0)</f>
        <v>0</v>
      </c>
      <c r="F758" s="270">
        <f>ROUND(AB63,0)</f>
        <v>118148</v>
      </c>
      <c r="G758" s="270">
        <f>ROUND(AB64,0)</f>
        <v>175658</v>
      </c>
      <c r="H758" s="270">
        <f>ROUND(AB65,0)</f>
        <v>0</v>
      </c>
      <c r="I758" s="270">
        <f>ROUND(AB66,0)</f>
        <v>0</v>
      </c>
      <c r="J758" s="270">
        <f>ROUND(AB67,0)</f>
        <v>3507</v>
      </c>
      <c r="K758" s="270">
        <f>ROUND(AB68,0)</f>
        <v>23261</v>
      </c>
      <c r="L758" s="270">
        <f>ROUND(AB70,0)</f>
        <v>1349</v>
      </c>
      <c r="M758" s="270">
        <f>ROUND(AB71,0)</f>
        <v>0</v>
      </c>
      <c r="N758" s="270">
        <f>ROUND(AB76,0)</f>
        <v>626959</v>
      </c>
      <c r="O758" s="270">
        <f>ROUND(AB74,0)</f>
        <v>45367</v>
      </c>
      <c r="P758" s="270">
        <f>IF(AB77&gt;0,ROUND(AB77,0),0)</f>
        <v>80</v>
      </c>
      <c r="Q758" s="270">
        <f>IF(AB78&gt;0,ROUND(AB78,0),0)</f>
        <v>0</v>
      </c>
      <c r="R758" s="270">
        <f>IF(AB79&gt;0,ROUND(AB79,0),0)</f>
        <v>14</v>
      </c>
      <c r="S758" s="270">
        <f>IF(AB80&gt;0,ROUND(AB80,0),0)</f>
        <v>0</v>
      </c>
      <c r="T758" s="273">
        <f>IF(AB81&gt;0,ROUND(AB81,2),0)</f>
        <v>0</v>
      </c>
      <c r="U758" s="270"/>
      <c r="X758" s="270"/>
      <c r="Y758" s="270"/>
      <c r="Z758" s="270">
        <f t="shared" si="20"/>
        <v>141382</v>
      </c>
    </row>
    <row r="759" spans="1:26" ht="12.6" customHeight="1" x14ac:dyDescent="0.25">
      <c r="A759" s="209" t="e">
        <f>RIGHT($C$84,3)&amp;"*"&amp;RIGHT($C$83,4)&amp;"*"&amp;AC$55&amp;"*"&amp;"A"</f>
        <v>#VALUE!</v>
      </c>
      <c r="B759" s="270">
        <f>ROUND(AC59,0)</f>
        <v>83</v>
      </c>
      <c r="C759" s="273">
        <f>ROUND(AC60,2)</f>
        <v>0</v>
      </c>
      <c r="D759" s="270">
        <f>ROUND(AC61,0)</f>
        <v>0</v>
      </c>
      <c r="E759" s="270">
        <f>ROUND(AC62,0)</f>
        <v>0</v>
      </c>
      <c r="F759" s="270">
        <f>ROUND(AC63,0)</f>
        <v>0</v>
      </c>
      <c r="G759" s="270">
        <f>ROUND(AC64,0)</f>
        <v>7174</v>
      </c>
      <c r="H759" s="270">
        <f>ROUND(AC65,0)</f>
        <v>0</v>
      </c>
      <c r="I759" s="270">
        <f>ROUND(AC66,0)</f>
        <v>0</v>
      </c>
      <c r="J759" s="270">
        <f>ROUND(AC67,0)</f>
        <v>0</v>
      </c>
      <c r="K759" s="270">
        <f>ROUND(AC68,0)</f>
        <v>57</v>
      </c>
      <c r="L759" s="270">
        <f>ROUND(AC70,0)</f>
        <v>0</v>
      </c>
      <c r="M759" s="270">
        <f>ROUND(AC71,0)</f>
        <v>0</v>
      </c>
      <c r="N759" s="270">
        <f>ROUND(AC76,0)</f>
        <v>14790</v>
      </c>
      <c r="O759" s="270">
        <f>ROUND(AC74,0)</f>
        <v>0</v>
      </c>
      <c r="P759" s="270">
        <f>IF(AC77&gt;0,ROUND(AC77,0),0)</f>
        <v>0</v>
      </c>
      <c r="Q759" s="270">
        <f>IF(AC78&gt;0,ROUND(AC78,0),0)</f>
        <v>0</v>
      </c>
      <c r="R759" s="270">
        <f>IF(AC79&gt;0,ROUND(AC79,0),0)</f>
        <v>0</v>
      </c>
      <c r="S759" s="270">
        <f>IF(AC80&gt;0,ROUND(AC80,0),0)</f>
        <v>0</v>
      </c>
      <c r="T759" s="273">
        <f>IF(AC81&gt;0,ROUND(AC81,2),0)</f>
        <v>0</v>
      </c>
      <c r="U759" s="270"/>
      <c r="X759" s="270"/>
      <c r="Y759" s="270"/>
      <c r="Z759" s="270">
        <f t="shared" si="20"/>
        <v>3007</v>
      </c>
    </row>
    <row r="760" spans="1:26" ht="12.6" customHeight="1" x14ac:dyDescent="0.25">
      <c r="A760" s="209" t="e">
        <f>RIGHT($C$84,3)&amp;"*"&amp;RIGHT($C$83,4)&amp;"*"&amp;AD$55&amp;"*"&amp;"A"</f>
        <v>#VALUE!</v>
      </c>
      <c r="B760" s="270">
        <f>ROUND(AD59,0)</f>
        <v>0</v>
      </c>
      <c r="C760" s="273">
        <f>ROUND(AD60,2)</f>
        <v>0</v>
      </c>
      <c r="D760" s="270">
        <f>ROUND(AD61,0)</f>
        <v>0</v>
      </c>
      <c r="E760" s="270">
        <f>ROUND(AD62,0)</f>
        <v>0</v>
      </c>
      <c r="F760" s="270">
        <f>ROUND(AD63,0)</f>
        <v>0</v>
      </c>
      <c r="G760" s="270">
        <f>ROUND(AD64,0)</f>
        <v>0</v>
      </c>
      <c r="H760" s="270">
        <f>ROUND(AD65,0)</f>
        <v>0</v>
      </c>
      <c r="I760" s="270">
        <f>ROUND(AD66,0)</f>
        <v>0</v>
      </c>
      <c r="J760" s="270">
        <f>ROUND(AD67,0)</f>
        <v>0</v>
      </c>
      <c r="K760" s="270">
        <f>ROUND(AD68,0)</f>
        <v>0</v>
      </c>
      <c r="L760" s="270">
        <f>ROUND(AD70,0)</f>
        <v>0</v>
      </c>
      <c r="M760" s="270">
        <f>ROUND(AD71,0)</f>
        <v>0</v>
      </c>
      <c r="N760" s="270">
        <f>ROUND(AD76,0)</f>
        <v>0</v>
      </c>
      <c r="O760" s="270">
        <f>ROUND(AD74,0)</f>
        <v>0</v>
      </c>
      <c r="P760" s="270">
        <f>IF(AD77&gt;0,ROUND(AD77,0),0)</f>
        <v>0</v>
      </c>
      <c r="Q760" s="270">
        <f>IF(AD78&gt;0,ROUND(AD78,0),0)</f>
        <v>0</v>
      </c>
      <c r="R760" s="270">
        <f>IF(AD79&gt;0,ROUND(AD79,0),0)</f>
        <v>0</v>
      </c>
      <c r="S760" s="270">
        <f>IF(AD80&gt;0,ROUND(AD80,0),0)</f>
        <v>0</v>
      </c>
      <c r="T760" s="273">
        <f>IF(AD81&gt;0,ROUND(AD81,2),0)</f>
        <v>0</v>
      </c>
      <c r="U760" s="270"/>
      <c r="X760" s="270"/>
      <c r="Y760" s="270"/>
      <c r="Z760" s="270">
        <f t="shared" si="20"/>
        <v>0</v>
      </c>
    </row>
    <row r="761" spans="1:26" ht="12.6" customHeight="1" x14ac:dyDescent="0.25">
      <c r="A761" s="209" t="e">
        <f>RIGHT($C$84,3)&amp;"*"&amp;RIGHT($C$83,4)&amp;"*"&amp;AE$55&amp;"*"&amp;"A"</f>
        <v>#VALUE!</v>
      </c>
      <c r="B761" s="270">
        <f>ROUND(AE59,0)</f>
        <v>6234</v>
      </c>
      <c r="C761" s="273">
        <f>ROUND(AE60,2)</f>
        <v>3.08</v>
      </c>
      <c r="D761" s="270">
        <f>ROUND(AE61,0)</f>
        <v>207519</v>
      </c>
      <c r="E761" s="270">
        <f>ROUND(AE62,0)</f>
        <v>45390</v>
      </c>
      <c r="F761" s="270">
        <f>ROUND(AE63,0)</f>
        <v>0</v>
      </c>
      <c r="G761" s="270">
        <f>ROUND(AE64,0)</f>
        <v>2147</v>
      </c>
      <c r="H761" s="270">
        <f>ROUND(AE65,0)</f>
        <v>0</v>
      </c>
      <c r="I761" s="270">
        <f>ROUND(AE66,0)</f>
        <v>123429</v>
      </c>
      <c r="J761" s="270">
        <f>ROUND(AE67,0)</f>
        <v>75478</v>
      </c>
      <c r="K761" s="270">
        <f>ROUND(AE68,0)</f>
        <v>0</v>
      </c>
      <c r="L761" s="270">
        <f>ROUND(AE70,0)</f>
        <v>4474</v>
      </c>
      <c r="M761" s="270">
        <f>ROUND(AE71,0)</f>
        <v>0</v>
      </c>
      <c r="N761" s="270">
        <f>ROUND(AE76,0)</f>
        <v>504895</v>
      </c>
      <c r="O761" s="270">
        <f>ROUND(AE74,0)</f>
        <v>43631</v>
      </c>
      <c r="P761" s="270">
        <f>IF(AE77&gt;0,ROUND(AE77,0),0)</f>
        <v>1722</v>
      </c>
      <c r="Q761" s="270">
        <f>IF(AE78&gt;0,ROUND(AE78,0),0)</f>
        <v>0</v>
      </c>
      <c r="R761" s="270">
        <f>IF(AE79&gt;0,ROUND(AE79,0),0)</f>
        <v>294</v>
      </c>
      <c r="S761" s="270">
        <f>IF(AE80&gt;0,ROUND(AE80,0),0)</f>
        <v>1956</v>
      </c>
      <c r="T761" s="273">
        <f>IF(AE81&gt;0,ROUND(AE81,2),0)</f>
        <v>0</v>
      </c>
      <c r="U761" s="270"/>
      <c r="X761" s="270"/>
      <c r="Y761" s="270"/>
      <c r="Z761" s="270">
        <f t="shared" si="20"/>
        <v>394345</v>
      </c>
    </row>
    <row r="762" spans="1:26" ht="12.6" customHeight="1" x14ac:dyDescent="0.25">
      <c r="A762" s="209" t="e">
        <f>RIGHT($C$84,3)&amp;"*"&amp;RIGHT($C$83,4)&amp;"*"&amp;AF$55&amp;"*"&amp;"A"</f>
        <v>#VALUE!</v>
      </c>
      <c r="B762" s="270">
        <f>ROUND(AF59,0)</f>
        <v>0</v>
      </c>
      <c r="C762" s="273">
        <f>ROUND(AF60,2)</f>
        <v>0</v>
      </c>
      <c r="D762" s="270">
        <f>ROUND(AF61,0)</f>
        <v>0</v>
      </c>
      <c r="E762" s="270">
        <f>ROUND(AF62,0)</f>
        <v>0</v>
      </c>
      <c r="F762" s="270">
        <f>ROUND(AF63,0)</f>
        <v>0</v>
      </c>
      <c r="G762" s="270">
        <f>ROUND(AF64,0)</f>
        <v>0</v>
      </c>
      <c r="H762" s="270">
        <f>ROUND(AF65,0)</f>
        <v>0</v>
      </c>
      <c r="I762" s="270">
        <f>ROUND(AF66,0)</f>
        <v>0</v>
      </c>
      <c r="J762" s="270">
        <f>ROUND(AF67,0)</f>
        <v>0</v>
      </c>
      <c r="K762" s="270">
        <f>ROUND(AF68,0)</f>
        <v>0</v>
      </c>
      <c r="L762" s="270">
        <f>ROUND(AF70,0)</f>
        <v>0</v>
      </c>
      <c r="M762" s="270">
        <f>ROUND(AF71,0)</f>
        <v>0</v>
      </c>
      <c r="N762" s="270">
        <f>ROUND(AF76,0)</f>
        <v>0</v>
      </c>
      <c r="O762" s="270">
        <f>ROUND(AF74,0)</f>
        <v>0</v>
      </c>
      <c r="P762" s="270">
        <f>IF(AF77&gt;0,ROUND(AF77,0),0)</f>
        <v>0</v>
      </c>
      <c r="Q762" s="270">
        <f>IF(AF78&gt;0,ROUND(AF78,0),0)</f>
        <v>0</v>
      </c>
      <c r="R762" s="270">
        <f>IF(AF79&gt;0,ROUND(AF79,0),0)</f>
        <v>0</v>
      </c>
      <c r="S762" s="270">
        <f>IF(AF80&gt;0,ROUND(AF80,0),0)</f>
        <v>0</v>
      </c>
      <c r="T762" s="273">
        <f>IF(AF81&gt;0,ROUND(AF81,2),0)</f>
        <v>0</v>
      </c>
      <c r="U762" s="270"/>
      <c r="X762" s="270"/>
      <c r="Y762" s="270"/>
      <c r="Z762" s="270">
        <f t="shared" si="20"/>
        <v>0</v>
      </c>
    </row>
    <row r="763" spans="1:26" ht="12.6" customHeight="1" x14ac:dyDescent="0.25">
      <c r="A763" s="209" t="e">
        <f>RIGHT($C$84,3)&amp;"*"&amp;RIGHT($C$83,4)&amp;"*"&amp;AG$55&amp;"*"&amp;"A"</f>
        <v>#VALUE!</v>
      </c>
      <c r="B763" s="270">
        <f>ROUND(AG59,0)</f>
        <v>970</v>
      </c>
      <c r="C763" s="273">
        <f>ROUND(AG60,2)</f>
        <v>2.48</v>
      </c>
      <c r="D763" s="270">
        <f>ROUND(AG61,0)</f>
        <v>216997</v>
      </c>
      <c r="E763" s="270">
        <f>ROUND(AG62,0)</f>
        <v>47463</v>
      </c>
      <c r="F763" s="270">
        <f>ROUND(AG63,0)</f>
        <v>213378</v>
      </c>
      <c r="G763" s="270">
        <f>ROUND(AG64,0)</f>
        <v>36424</v>
      </c>
      <c r="H763" s="270">
        <f>ROUND(AG65,0)</f>
        <v>0</v>
      </c>
      <c r="I763" s="270">
        <f>ROUND(AG66,0)</f>
        <v>0</v>
      </c>
      <c r="J763" s="270">
        <f>ROUND(AG67,0)</f>
        <v>36512</v>
      </c>
      <c r="K763" s="270">
        <f>ROUND(AG68,0)</f>
        <v>0</v>
      </c>
      <c r="L763" s="270">
        <f>ROUND(AG70,0)</f>
        <v>1387</v>
      </c>
      <c r="M763" s="270">
        <f>ROUND(AG71,0)</f>
        <v>0</v>
      </c>
      <c r="N763" s="270">
        <f>ROUND(AG76,0)</f>
        <v>1980768</v>
      </c>
      <c r="O763" s="270">
        <f>ROUND(AG74,0)</f>
        <v>12027</v>
      </c>
      <c r="P763" s="270">
        <f>IF(AG77&gt;0,ROUND(AG77,0),0)</f>
        <v>833</v>
      </c>
      <c r="Q763" s="270">
        <f>IF(AG78&gt;0,ROUND(AG78,0),0)</f>
        <v>0</v>
      </c>
      <c r="R763" s="270">
        <f>IF(AG79&gt;0,ROUND(AG79,0),0)</f>
        <v>142</v>
      </c>
      <c r="S763" s="270">
        <f>IF(AG80&gt;0,ROUND(AG80,0),0)</f>
        <v>4349</v>
      </c>
      <c r="T763" s="273">
        <f>IF(AG81&gt;0,ROUND(AG81,2),0)</f>
        <v>0.79</v>
      </c>
      <c r="U763" s="270"/>
      <c r="X763" s="270"/>
      <c r="Y763" s="270"/>
      <c r="Z763" s="270">
        <f t="shared" si="20"/>
        <v>481420</v>
      </c>
    </row>
    <row r="764" spans="1:26" ht="12.6" customHeight="1" x14ac:dyDescent="0.25">
      <c r="A764" s="209" t="e">
        <f>RIGHT($C$84,3)&amp;"*"&amp;RIGHT($C$83,4)&amp;"*"&amp;AH$55&amp;"*"&amp;"A"</f>
        <v>#VALUE!</v>
      </c>
      <c r="B764" s="270">
        <f>ROUND(AH59,0)</f>
        <v>579</v>
      </c>
      <c r="C764" s="273">
        <f>ROUND(AH60,2)</f>
        <v>1.68</v>
      </c>
      <c r="D764" s="270">
        <f>ROUND(AH61,0)</f>
        <v>87361</v>
      </c>
      <c r="E764" s="270">
        <f>ROUND(AH62,0)</f>
        <v>19108</v>
      </c>
      <c r="F764" s="270">
        <f>ROUND(AH63,0)</f>
        <v>0</v>
      </c>
      <c r="G764" s="270">
        <f>ROUND(AH64,0)</f>
        <v>1091</v>
      </c>
      <c r="H764" s="270">
        <f>ROUND(AH65,0)</f>
        <v>0</v>
      </c>
      <c r="I764" s="270">
        <f>ROUND(AH66,0)</f>
        <v>0</v>
      </c>
      <c r="J764" s="270">
        <f>ROUND(AH67,0)</f>
        <v>0</v>
      </c>
      <c r="K764" s="270">
        <f>ROUND(AH68,0)</f>
        <v>0</v>
      </c>
      <c r="L764" s="270">
        <f>ROUND(AH70,0)</f>
        <v>12681</v>
      </c>
      <c r="M764" s="270">
        <f>ROUND(AH71,0)</f>
        <v>0</v>
      </c>
      <c r="N764" s="270">
        <f>ROUND(AH76,0)</f>
        <v>375152</v>
      </c>
      <c r="O764" s="270">
        <f>ROUND(AH74,0)</f>
        <v>5456</v>
      </c>
      <c r="P764" s="270">
        <f>IF(AH77&gt;0,ROUND(AH77,0),0)</f>
        <v>0</v>
      </c>
      <c r="Q764" s="270">
        <f>IF(AH78&gt;0,ROUND(AH78,0),0)</f>
        <v>0</v>
      </c>
      <c r="R764" s="270">
        <f>IF(AH79&gt;0,ROUND(AH79,0),0)</f>
        <v>0</v>
      </c>
      <c r="S764" s="270">
        <f>IF(AH80&gt;0,ROUND(AH80,0),0)</f>
        <v>154</v>
      </c>
      <c r="T764" s="273">
        <f>IF(AH81&gt;0,ROUND(AH81,2),0)</f>
        <v>0.02</v>
      </c>
      <c r="U764" s="270"/>
      <c r="X764" s="270"/>
      <c r="Y764" s="270"/>
      <c r="Z764" s="270">
        <f t="shared" si="20"/>
        <v>65809</v>
      </c>
    </row>
    <row r="765" spans="1:26" ht="12.6" customHeight="1" x14ac:dyDescent="0.25">
      <c r="A765" s="209" t="e">
        <f>RIGHT($C$84,3)&amp;"*"&amp;RIGHT($C$83,4)&amp;"*"&amp;AI$55&amp;"*"&amp;"A"</f>
        <v>#VALUE!</v>
      </c>
      <c r="B765" s="270">
        <f>ROUND(AI59,0)</f>
        <v>0</v>
      </c>
      <c r="C765" s="273">
        <f>ROUND(AI60,2)</f>
        <v>0</v>
      </c>
      <c r="D765" s="270">
        <f>ROUND(AI61,0)</f>
        <v>0</v>
      </c>
      <c r="E765" s="270">
        <f>ROUND(AI62,0)</f>
        <v>0</v>
      </c>
      <c r="F765" s="270">
        <f>ROUND(AI63,0)</f>
        <v>0</v>
      </c>
      <c r="G765" s="270">
        <f>ROUND(AI64,0)</f>
        <v>0</v>
      </c>
      <c r="H765" s="270">
        <f>ROUND(AI65,0)</f>
        <v>0</v>
      </c>
      <c r="I765" s="270">
        <f>ROUND(AI66,0)</f>
        <v>0</v>
      </c>
      <c r="J765" s="270">
        <f>ROUND(AI67,0)</f>
        <v>0</v>
      </c>
      <c r="K765" s="270">
        <f>ROUND(AI68,0)</f>
        <v>0</v>
      </c>
      <c r="L765" s="270">
        <f>ROUND(AI70,0)</f>
        <v>0</v>
      </c>
      <c r="M765" s="270">
        <f>ROUND(AI71,0)</f>
        <v>0</v>
      </c>
      <c r="N765" s="270">
        <f>ROUND(AI76,0)</f>
        <v>0</v>
      </c>
      <c r="O765" s="270">
        <f>ROUND(AI74,0)</f>
        <v>0</v>
      </c>
      <c r="P765" s="270">
        <f>IF(AI77&gt;0,ROUND(AI77,0),0)</f>
        <v>0</v>
      </c>
      <c r="Q765" s="270">
        <f>IF(AI78&gt;0,ROUND(AI78,0),0)</f>
        <v>0</v>
      </c>
      <c r="R765" s="270">
        <f>IF(AI79&gt;0,ROUND(AI79,0),0)</f>
        <v>0</v>
      </c>
      <c r="S765" s="270">
        <f>IF(AI80&gt;0,ROUND(AI80,0),0)</f>
        <v>0</v>
      </c>
      <c r="T765" s="273">
        <f>IF(AI81&gt;0,ROUND(AI81,2),0)</f>
        <v>0</v>
      </c>
      <c r="U765" s="270"/>
      <c r="X765" s="270"/>
      <c r="Y765" s="270"/>
      <c r="Z765" s="270">
        <f t="shared" si="20"/>
        <v>0</v>
      </c>
    </row>
    <row r="766" spans="1:26" ht="12.6" customHeight="1" x14ac:dyDescent="0.25">
      <c r="A766" s="209" t="e">
        <f>RIGHT($C$84,3)&amp;"*"&amp;RIGHT($C$83,4)&amp;"*"&amp;AJ$55&amp;"*"&amp;"A"</f>
        <v>#VALUE!</v>
      </c>
      <c r="B766" s="270">
        <f>ROUND(AJ59,0)</f>
        <v>4521</v>
      </c>
      <c r="C766" s="273">
        <f>ROUND(AJ60,2)</f>
        <v>8.17</v>
      </c>
      <c r="D766" s="270">
        <f>ROUND(AJ61,0)</f>
        <v>650908</v>
      </c>
      <c r="E766" s="270">
        <f>ROUND(AJ62,0)</f>
        <v>142370</v>
      </c>
      <c r="F766" s="270">
        <f>ROUND(AJ63,0)</f>
        <v>0</v>
      </c>
      <c r="G766" s="270">
        <f>ROUND(AJ64,0)</f>
        <v>12011</v>
      </c>
      <c r="H766" s="270">
        <f>ROUND(AJ65,0)</f>
        <v>4292</v>
      </c>
      <c r="I766" s="270">
        <f>ROUND(AJ66,0)</f>
        <v>0</v>
      </c>
      <c r="J766" s="270">
        <f>ROUND(AJ67,0)</f>
        <v>139122</v>
      </c>
      <c r="K766" s="270">
        <f>ROUND(AJ68,0)</f>
        <v>0</v>
      </c>
      <c r="L766" s="270">
        <f>ROUND(AJ70,0)</f>
        <v>11574</v>
      </c>
      <c r="M766" s="270">
        <f>ROUND(AJ71,0)</f>
        <v>0</v>
      </c>
      <c r="N766" s="270">
        <f>ROUND(AJ76,0)</f>
        <v>796116</v>
      </c>
      <c r="O766" s="270">
        <f>ROUND(AJ74,0)</f>
        <v>0</v>
      </c>
      <c r="P766" s="270">
        <f>IF(AJ77&gt;0,ROUND(AJ77,0),0)</f>
        <v>3174</v>
      </c>
      <c r="Q766" s="270">
        <f>IF(AJ78&gt;0,ROUND(AJ78,0),0)</f>
        <v>0</v>
      </c>
      <c r="R766" s="270">
        <f>IF(AJ79&gt;0,ROUND(AJ79,0),0)</f>
        <v>542</v>
      </c>
      <c r="S766" s="270">
        <f>IF(AJ80&gt;0,ROUND(AJ80,0),0)</f>
        <v>0</v>
      </c>
      <c r="T766" s="273">
        <f>IF(AJ81&gt;0,ROUND(AJ81,2),0)</f>
        <v>1.76</v>
      </c>
      <c r="U766" s="270"/>
      <c r="X766" s="270"/>
      <c r="Y766" s="270"/>
      <c r="Z766" s="270">
        <f t="shared" si="20"/>
        <v>722603</v>
      </c>
    </row>
    <row r="767" spans="1:26" ht="12.6" customHeight="1" x14ac:dyDescent="0.25">
      <c r="A767" s="209" t="e">
        <f>RIGHT($C$84,3)&amp;"*"&amp;RIGHT($C$83,4)&amp;"*"&amp;AK$55&amp;"*"&amp;"A"</f>
        <v>#VALUE!</v>
      </c>
      <c r="B767" s="270">
        <f>ROUND(AK59,0)</f>
        <v>0</v>
      </c>
      <c r="C767" s="273">
        <f>ROUND(AK60,2)</f>
        <v>0</v>
      </c>
      <c r="D767" s="270">
        <f>ROUND(AK61,0)</f>
        <v>0</v>
      </c>
      <c r="E767" s="270">
        <f>ROUND(AK62,0)</f>
        <v>0</v>
      </c>
      <c r="F767" s="270">
        <f>ROUND(AK63,0)</f>
        <v>0</v>
      </c>
      <c r="G767" s="270">
        <f>ROUND(AK64,0)</f>
        <v>0</v>
      </c>
      <c r="H767" s="270">
        <f>ROUND(AK65,0)</f>
        <v>0</v>
      </c>
      <c r="I767" s="270">
        <f>ROUND(AK66,0)</f>
        <v>0</v>
      </c>
      <c r="J767" s="270">
        <f>ROUND(AK67,0)</f>
        <v>0</v>
      </c>
      <c r="K767" s="270">
        <f>ROUND(AK68,0)</f>
        <v>0</v>
      </c>
      <c r="L767" s="270">
        <f>ROUND(AK70,0)</f>
        <v>0</v>
      </c>
      <c r="M767" s="270">
        <f>ROUND(AK71,0)</f>
        <v>0</v>
      </c>
      <c r="N767" s="270">
        <f>ROUND(AK76,0)</f>
        <v>0</v>
      </c>
      <c r="O767" s="270">
        <f>ROUND(AK74,0)</f>
        <v>0</v>
      </c>
      <c r="P767" s="270">
        <f>IF(AK77&gt;0,ROUND(AK77,0),0)</f>
        <v>0</v>
      </c>
      <c r="Q767" s="270">
        <f>IF(AK78&gt;0,ROUND(AK78,0),0)</f>
        <v>0</v>
      </c>
      <c r="R767" s="270">
        <f>IF(AK79&gt;0,ROUND(AK79,0),0)</f>
        <v>0</v>
      </c>
      <c r="S767" s="270">
        <f>IF(AK80&gt;0,ROUND(AK80,0),0)</f>
        <v>0</v>
      </c>
      <c r="T767" s="273">
        <f>IF(AK81&gt;0,ROUND(AK81,2),0)</f>
        <v>0</v>
      </c>
      <c r="U767" s="270"/>
      <c r="X767" s="270"/>
      <c r="Y767" s="270"/>
      <c r="Z767" s="270">
        <f t="shared" si="20"/>
        <v>0</v>
      </c>
    </row>
    <row r="768" spans="1:26" ht="12.6" customHeight="1" x14ac:dyDescent="0.25">
      <c r="A768" s="209" t="e">
        <f>RIGHT($C$84,3)&amp;"*"&amp;RIGHT($C$83,4)&amp;"*"&amp;AL$55&amp;"*"&amp;"A"</f>
        <v>#VALUE!</v>
      </c>
      <c r="B768" s="270">
        <f>ROUND(AL59,0)</f>
        <v>0</v>
      </c>
      <c r="C768" s="273">
        <f>ROUND(AL60,2)</f>
        <v>0</v>
      </c>
      <c r="D768" s="270">
        <f>ROUND(AL61,0)</f>
        <v>0</v>
      </c>
      <c r="E768" s="270">
        <f>ROUND(AL62,0)</f>
        <v>0</v>
      </c>
      <c r="F768" s="270">
        <f>ROUND(AL63,0)</f>
        <v>0</v>
      </c>
      <c r="G768" s="270">
        <f>ROUND(AL64,0)</f>
        <v>0</v>
      </c>
      <c r="H768" s="270">
        <f>ROUND(AL65,0)</f>
        <v>0</v>
      </c>
      <c r="I768" s="270">
        <f>ROUND(AL66,0)</f>
        <v>0</v>
      </c>
      <c r="J768" s="270">
        <f>ROUND(AL67,0)</f>
        <v>0</v>
      </c>
      <c r="K768" s="270">
        <f>ROUND(AL68,0)</f>
        <v>0</v>
      </c>
      <c r="L768" s="270">
        <f>ROUND(AL70,0)</f>
        <v>0</v>
      </c>
      <c r="M768" s="270">
        <f>ROUND(AL71,0)</f>
        <v>0</v>
      </c>
      <c r="N768" s="270">
        <f>ROUND(AL76,0)</f>
        <v>0</v>
      </c>
      <c r="O768" s="270">
        <f>ROUND(AL74,0)</f>
        <v>0</v>
      </c>
      <c r="P768" s="270">
        <f>IF(AL77&gt;0,ROUND(AL77,0),0)</f>
        <v>0</v>
      </c>
      <c r="Q768" s="270">
        <f>IF(AL78&gt;0,ROUND(AL78,0),0)</f>
        <v>0</v>
      </c>
      <c r="R768" s="270">
        <f>IF(AL79&gt;0,ROUND(AL79,0),0)</f>
        <v>0</v>
      </c>
      <c r="S768" s="270">
        <f>IF(AL80&gt;0,ROUND(AL80,0),0)</f>
        <v>0</v>
      </c>
      <c r="T768" s="273">
        <f>IF(AL81&gt;0,ROUND(AL81,2),0)</f>
        <v>0</v>
      </c>
      <c r="U768" s="270"/>
      <c r="X768" s="270"/>
      <c r="Y768" s="270"/>
      <c r="Z768" s="270">
        <f t="shared" si="20"/>
        <v>0</v>
      </c>
    </row>
    <row r="769" spans="1:26" ht="12.6" customHeight="1" x14ac:dyDescent="0.25">
      <c r="A769" s="209" t="e">
        <f>RIGHT($C$84,3)&amp;"*"&amp;RIGHT($C$83,4)&amp;"*"&amp;AM$55&amp;"*"&amp;"A"</f>
        <v>#VALUE!</v>
      </c>
      <c r="B769" s="270">
        <f>ROUND(AM59,0)</f>
        <v>0</v>
      </c>
      <c r="C769" s="273">
        <f>ROUND(AM60,2)</f>
        <v>0</v>
      </c>
      <c r="D769" s="270">
        <f>ROUND(AM61,0)</f>
        <v>0</v>
      </c>
      <c r="E769" s="270">
        <f>ROUND(AM62,0)</f>
        <v>0</v>
      </c>
      <c r="F769" s="270">
        <f>ROUND(AM63,0)</f>
        <v>0</v>
      </c>
      <c r="G769" s="270">
        <f>ROUND(AM64,0)</f>
        <v>0</v>
      </c>
      <c r="H769" s="270">
        <f>ROUND(AM65,0)</f>
        <v>0</v>
      </c>
      <c r="I769" s="270">
        <f>ROUND(AM66,0)</f>
        <v>0</v>
      </c>
      <c r="J769" s="270">
        <f>ROUND(AM67,0)</f>
        <v>0</v>
      </c>
      <c r="K769" s="270">
        <f>ROUND(AM68,0)</f>
        <v>0</v>
      </c>
      <c r="L769" s="270">
        <f>ROUND(AM70,0)</f>
        <v>0</v>
      </c>
      <c r="M769" s="270">
        <f>ROUND(AM71,0)</f>
        <v>0</v>
      </c>
      <c r="N769" s="270">
        <f>ROUND(AM76,0)</f>
        <v>0</v>
      </c>
      <c r="O769" s="270">
        <f>ROUND(AM74,0)</f>
        <v>0</v>
      </c>
      <c r="P769" s="270">
        <f>IF(AM77&gt;0,ROUND(AM77,0),0)</f>
        <v>0</v>
      </c>
      <c r="Q769" s="270">
        <f>IF(AM78&gt;0,ROUND(AM78,0),0)</f>
        <v>0</v>
      </c>
      <c r="R769" s="270">
        <f>IF(AM79&gt;0,ROUND(AM79,0),0)</f>
        <v>0</v>
      </c>
      <c r="S769" s="270">
        <f>IF(AM80&gt;0,ROUND(AM80,0),0)</f>
        <v>0</v>
      </c>
      <c r="T769" s="273">
        <f>IF(AM81&gt;0,ROUND(AM81,2),0)</f>
        <v>0</v>
      </c>
      <c r="U769" s="270"/>
      <c r="X769" s="270"/>
      <c r="Y769" s="270"/>
      <c r="Z769" s="270">
        <f t="shared" si="20"/>
        <v>0</v>
      </c>
    </row>
    <row r="770" spans="1:26" ht="12.6" customHeight="1" x14ac:dyDescent="0.25">
      <c r="A770" s="209" t="e">
        <f>RIGHT($C$84,3)&amp;"*"&amp;RIGHT($C$83,4)&amp;"*"&amp;AN$55&amp;"*"&amp;"A"</f>
        <v>#VALUE!</v>
      </c>
      <c r="B770" s="270">
        <f>ROUND(AN59,0)</f>
        <v>0</v>
      </c>
      <c r="C770" s="273">
        <f>ROUND(AN60,2)</f>
        <v>0</v>
      </c>
      <c r="D770" s="270">
        <f>ROUND(AN61,0)</f>
        <v>0</v>
      </c>
      <c r="E770" s="270">
        <f>ROUND(AN62,0)</f>
        <v>0</v>
      </c>
      <c r="F770" s="270">
        <f>ROUND(AN63,0)</f>
        <v>0</v>
      </c>
      <c r="G770" s="270">
        <f>ROUND(AN64,0)</f>
        <v>0</v>
      </c>
      <c r="H770" s="270">
        <f>ROUND(AN65,0)</f>
        <v>0</v>
      </c>
      <c r="I770" s="270">
        <f>ROUND(AN66,0)</f>
        <v>0</v>
      </c>
      <c r="J770" s="270">
        <f>ROUND(AN67,0)</f>
        <v>0</v>
      </c>
      <c r="K770" s="270">
        <f>ROUND(AN68,0)</f>
        <v>0</v>
      </c>
      <c r="L770" s="270">
        <f>ROUND(AN70,0)</f>
        <v>0</v>
      </c>
      <c r="M770" s="270">
        <f>ROUND(AN71,0)</f>
        <v>0</v>
      </c>
      <c r="N770" s="270">
        <f>ROUND(AN76,0)</f>
        <v>0</v>
      </c>
      <c r="O770" s="270">
        <f>ROUND(AN74,0)</f>
        <v>0</v>
      </c>
      <c r="P770" s="270">
        <f>IF(AN77&gt;0,ROUND(AN77,0),0)</f>
        <v>0</v>
      </c>
      <c r="Q770" s="270">
        <f>IF(AN78&gt;0,ROUND(AN78,0),0)</f>
        <v>0</v>
      </c>
      <c r="R770" s="270">
        <f>IF(AN79&gt;0,ROUND(AN79,0),0)</f>
        <v>0</v>
      </c>
      <c r="S770" s="270">
        <f>IF(AN80&gt;0,ROUND(AN80,0),0)</f>
        <v>0</v>
      </c>
      <c r="T770" s="273">
        <f>IF(AN81&gt;0,ROUND(AN81,2),0)</f>
        <v>0</v>
      </c>
      <c r="U770" s="270"/>
      <c r="X770" s="270"/>
      <c r="Y770" s="270"/>
      <c r="Z770" s="270">
        <f t="shared" si="20"/>
        <v>0</v>
      </c>
    </row>
    <row r="771" spans="1:26" ht="12.6" customHeight="1" x14ac:dyDescent="0.25">
      <c r="A771" s="209" t="e">
        <f>RIGHT($C$84,3)&amp;"*"&amp;RIGHT($C$83,4)&amp;"*"&amp;AO$55&amp;"*"&amp;"A"</f>
        <v>#VALUE!</v>
      </c>
      <c r="B771" s="270">
        <f>ROUND(AO59,0)</f>
        <v>0</v>
      </c>
      <c r="C771" s="273">
        <f>ROUND(AO60,2)</f>
        <v>0</v>
      </c>
      <c r="D771" s="270">
        <f>ROUND(AO61,0)</f>
        <v>0</v>
      </c>
      <c r="E771" s="270">
        <f>ROUND(AO62,0)</f>
        <v>0</v>
      </c>
      <c r="F771" s="270">
        <f>ROUND(AO63,0)</f>
        <v>0</v>
      </c>
      <c r="G771" s="270">
        <f>ROUND(AO64,0)</f>
        <v>0</v>
      </c>
      <c r="H771" s="270">
        <f>ROUND(AO65,0)</f>
        <v>0</v>
      </c>
      <c r="I771" s="270">
        <f>ROUND(AO66,0)</f>
        <v>0</v>
      </c>
      <c r="J771" s="270">
        <f>ROUND(AO67,0)</f>
        <v>0</v>
      </c>
      <c r="K771" s="270">
        <f>ROUND(AO68,0)</f>
        <v>0</v>
      </c>
      <c r="L771" s="270">
        <f>ROUND(AO70,0)</f>
        <v>0</v>
      </c>
      <c r="M771" s="270">
        <f>ROUND(AO71,0)</f>
        <v>0</v>
      </c>
      <c r="N771" s="270">
        <f>ROUND(AO76,0)</f>
        <v>0</v>
      </c>
      <c r="O771" s="270">
        <f>ROUND(AO74,0)</f>
        <v>0</v>
      </c>
      <c r="P771" s="270">
        <f>IF(AO77&gt;0,ROUND(AO77,0),0)</f>
        <v>0</v>
      </c>
      <c r="Q771" s="270">
        <f>IF(AO78&gt;0,ROUND(AO78,0),0)</f>
        <v>0</v>
      </c>
      <c r="R771" s="270">
        <f>IF(AO79&gt;0,ROUND(AO79,0),0)</f>
        <v>0</v>
      </c>
      <c r="S771" s="270">
        <f>IF(AO80&gt;0,ROUND(AO80,0),0)</f>
        <v>0</v>
      </c>
      <c r="T771" s="273">
        <f>IF(AO81&gt;0,ROUND(AO81,2),0)</f>
        <v>0</v>
      </c>
      <c r="U771" s="270"/>
      <c r="X771" s="270"/>
      <c r="Y771" s="270"/>
      <c r="Z771" s="270">
        <f t="shared" si="20"/>
        <v>0</v>
      </c>
    </row>
    <row r="772" spans="1:26" ht="12.6" customHeight="1" x14ac:dyDescent="0.25">
      <c r="A772" s="209" t="e">
        <f>RIGHT($C$84,3)&amp;"*"&amp;RIGHT($C$83,4)&amp;"*"&amp;AP$55&amp;"*"&amp;"A"</f>
        <v>#VALUE!</v>
      </c>
      <c r="B772" s="270">
        <f>ROUND(AP59,0)</f>
        <v>0</v>
      </c>
      <c r="C772" s="273">
        <f>ROUND(AP60,2)</f>
        <v>0</v>
      </c>
      <c r="D772" s="270">
        <f>ROUND(AP61,0)</f>
        <v>0</v>
      </c>
      <c r="E772" s="270">
        <f>ROUND(AP62,0)</f>
        <v>0</v>
      </c>
      <c r="F772" s="270">
        <f>ROUND(AP63,0)</f>
        <v>0</v>
      </c>
      <c r="G772" s="270">
        <f>ROUND(AP64,0)</f>
        <v>0</v>
      </c>
      <c r="H772" s="270">
        <f>ROUND(AP65,0)</f>
        <v>0</v>
      </c>
      <c r="I772" s="270">
        <f>ROUND(AP66,0)</f>
        <v>0</v>
      </c>
      <c r="J772" s="270">
        <f>ROUND(AP67,0)</f>
        <v>0</v>
      </c>
      <c r="K772" s="270">
        <f>ROUND(AP68,0)</f>
        <v>0</v>
      </c>
      <c r="L772" s="270">
        <f>ROUND(AP70,0)</f>
        <v>0</v>
      </c>
      <c r="M772" s="270">
        <f>ROUND(AP71,0)</f>
        <v>0</v>
      </c>
      <c r="N772" s="270">
        <f>ROUND(AP76,0)</f>
        <v>0</v>
      </c>
      <c r="O772" s="270">
        <f>ROUND(AP74,0)</f>
        <v>0</v>
      </c>
      <c r="P772" s="270">
        <f>IF(AP77&gt;0,ROUND(AP77,0),0)</f>
        <v>0</v>
      </c>
      <c r="Q772" s="270">
        <f>IF(AP78&gt;0,ROUND(AP78,0),0)</f>
        <v>0</v>
      </c>
      <c r="R772" s="270">
        <f>IF(AP79&gt;0,ROUND(AP79,0),0)</f>
        <v>0</v>
      </c>
      <c r="S772" s="270">
        <f>IF(AP80&gt;0,ROUND(AP80,0),0)</f>
        <v>0</v>
      </c>
      <c r="T772" s="273">
        <f>IF(AP81&gt;0,ROUND(AP81,2),0)</f>
        <v>0</v>
      </c>
      <c r="U772" s="270"/>
      <c r="X772" s="270"/>
      <c r="Y772" s="270"/>
      <c r="Z772" s="270">
        <f t="shared" si="20"/>
        <v>0</v>
      </c>
    </row>
    <row r="773" spans="1:26" ht="12.6" customHeight="1" x14ac:dyDescent="0.25">
      <c r="A773" s="209" t="e">
        <f>RIGHT($C$84,3)&amp;"*"&amp;RIGHT($C$83,4)&amp;"*"&amp;AQ$55&amp;"*"&amp;"A"</f>
        <v>#VALUE!</v>
      </c>
      <c r="B773" s="270">
        <f>ROUND(AQ59,0)</f>
        <v>0</v>
      </c>
      <c r="C773" s="273">
        <f>ROUND(AQ60,2)</f>
        <v>0</v>
      </c>
      <c r="D773" s="270">
        <f>ROUND(AQ61,0)</f>
        <v>0</v>
      </c>
      <c r="E773" s="270">
        <f>ROUND(AQ62,0)</f>
        <v>0</v>
      </c>
      <c r="F773" s="270">
        <f>ROUND(AQ63,0)</f>
        <v>0</v>
      </c>
      <c r="G773" s="270">
        <f>ROUND(AQ64,0)</f>
        <v>0</v>
      </c>
      <c r="H773" s="270">
        <f>ROUND(AQ65,0)</f>
        <v>0</v>
      </c>
      <c r="I773" s="270">
        <f>ROUND(AQ66,0)</f>
        <v>0</v>
      </c>
      <c r="J773" s="270">
        <f>ROUND(AQ67,0)</f>
        <v>0</v>
      </c>
      <c r="K773" s="270">
        <f>ROUND(AQ68,0)</f>
        <v>0</v>
      </c>
      <c r="L773" s="270">
        <f>ROUND(AQ70,0)</f>
        <v>0</v>
      </c>
      <c r="M773" s="270">
        <f>ROUND(AQ71,0)</f>
        <v>0</v>
      </c>
      <c r="N773" s="270">
        <f>ROUND(AQ76,0)</f>
        <v>0</v>
      </c>
      <c r="O773" s="270">
        <f>ROUND(AQ74,0)</f>
        <v>0</v>
      </c>
      <c r="P773" s="270">
        <f>IF(AQ77&gt;0,ROUND(AQ77,0),0)</f>
        <v>0</v>
      </c>
      <c r="Q773" s="270">
        <f>IF(AQ78&gt;0,ROUND(AQ78,0),0)</f>
        <v>0</v>
      </c>
      <c r="R773" s="270">
        <f>IF(AQ79&gt;0,ROUND(AQ79,0),0)</f>
        <v>0</v>
      </c>
      <c r="S773" s="270">
        <f>IF(AQ80&gt;0,ROUND(AQ80,0),0)</f>
        <v>0</v>
      </c>
      <c r="T773" s="273">
        <f>IF(AQ81&gt;0,ROUND(AQ81,2),0)</f>
        <v>0</v>
      </c>
      <c r="U773" s="270"/>
      <c r="X773" s="270"/>
      <c r="Y773" s="270"/>
      <c r="Z773" s="270">
        <f t="shared" si="20"/>
        <v>0</v>
      </c>
    </row>
    <row r="774" spans="1:26" ht="12.6" customHeight="1" x14ac:dyDescent="0.25">
      <c r="A774" s="209" t="e">
        <f>RIGHT($C$84,3)&amp;"*"&amp;RIGHT($C$83,4)&amp;"*"&amp;AR$55&amp;"*"&amp;"A"</f>
        <v>#VALUE!</v>
      </c>
      <c r="B774" s="270">
        <f>ROUND(AR59,0)</f>
        <v>0</v>
      </c>
      <c r="C774" s="273">
        <f>ROUND(AR60,2)</f>
        <v>0</v>
      </c>
      <c r="D774" s="270">
        <f>ROUND(AR61,0)</f>
        <v>0</v>
      </c>
      <c r="E774" s="270">
        <f>ROUND(AR62,0)</f>
        <v>0</v>
      </c>
      <c r="F774" s="270">
        <f>ROUND(AR63,0)</f>
        <v>0</v>
      </c>
      <c r="G774" s="270">
        <f>ROUND(AR64,0)</f>
        <v>0</v>
      </c>
      <c r="H774" s="270">
        <f>ROUND(AR65,0)</f>
        <v>0</v>
      </c>
      <c r="I774" s="270">
        <f>ROUND(AR66,0)</f>
        <v>0</v>
      </c>
      <c r="J774" s="270">
        <f>ROUND(AR67,0)</f>
        <v>0</v>
      </c>
      <c r="K774" s="270">
        <f>ROUND(AR68,0)</f>
        <v>0</v>
      </c>
      <c r="L774" s="270">
        <f>ROUND(AR70,0)</f>
        <v>0</v>
      </c>
      <c r="M774" s="270">
        <f>ROUND(AR71,0)</f>
        <v>0</v>
      </c>
      <c r="N774" s="270">
        <f>ROUND(AR76,0)</f>
        <v>0</v>
      </c>
      <c r="O774" s="270">
        <f>ROUND(AR74,0)</f>
        <v>0</v>
      </c>
      <c r="P774" s="270">
        <f>IF(AR77&gt;0,ROUND(AR77,0),0)</f>
        <v>0</v>
      </c>
      <c r="Q774" s="270">
        <f>IF(AR78&gt;0,ROUND(AR78,0),0)</f>
        <v>0</v>
      </c>
      <c r="R774" s="270">
        <f>IF(AR79&gt;0,ROUND(AR79,0),0)</f>
        <v>0</v>
      </c>
      <c r="S774" s="270">
        <f>IF(AR80&gt;0,ROUND(AR80,0),0)</f>
        <v>0</v>
      </c>
      <c r="T774" s="273">
        <f>IF(AR81&gt;0,ROUND(AR81,2),0)</f>
        <v>0</v>
      </c>
      <c r="U774" s="270"/>
      <c r="X774" s="270"/>
      <c r="Y774" s="270"/>
      <c r="Z774" s="270">
        <f t="shared" si="20"/>
        <v>0</v>
      </c>
    </row>
    <row r="775" spans="1:26" ht="12.6" customHeight="1" x14ac:dyDescent="0.25">
      <c r="A775" s="209" t="e">
        <f>RIGHT($C$84,3)&amp;"*"&amp;RIGHT($C$83,4)&amp;"*"&amp;AS$55&amp;"*"&amp;"A"</f>
        <v>#VALUE!</v>
      </c>
      <c r="B775" s="270">
        <f>ROUND(AS59,0)</f>
        <v>0</v>
      </c>
      <c r="C775" s="273">
        <f>ROUND(AS60,2)</f>
        <v>0</v>
      </c>
      <c r="D775" s="270">
        <f>ROUND(AS61,0)</f>
        <v>0</v>
      </c>
      <c r="E775" s="270">
        <f>ROUND(AS62,0)</f>
        <v>0</v>
      </c>
      <c r="F775" s="270">
        <f>ROUND(AS63,0)</f>
        <v>0</v>
      </c>
      <c r="G775" s="270">
        <f>ROUND(AS64,0)</f>
        <v>0</v>
      </c>
      <c r="H775" s="270">
        <f>ROUND(AS65,0)</f>
        <v>0</v>
      </c>
      <c r="I775" s="270">
        <f>ROUND(AS66,0)</f>
        <v>0</v>
      </c>
      <c r="J775" s="270">
        <f>ROUND(AS67,0)</f>
        <v>0</v>
      </c>
      <c r="K775" s="270">
        <f>ROUND(AS68,0)</f>
        <v>0</v>
      </c>
      <c r="L775" s="270">
        <f>ROUND(AS70,0)</f>
        <v>0</v>
      </c>
      <c r="M775" s="270">
        <f>ROUND(AS71,0)</f>
        <v>0</v>
      </c>
      <c r="N775" s="270">
        <f>ROUND(AS76,0)</f>
        <v>0</v>
      </c>
      <c r="O775" s="270">
        <f>ROUND(AS74,0)</f>
        <v>0</v>
      </c>
      <c r="P775" s="270">
        <f>IF(AS77&gt;0,ROUND(AS77,0),0)</f>
        <v>0</v>
      </c>
      <c r="Q775" s="270">
        <f>IF(AS78&gt;0,ROUND(AS78,0),0)</f>
        <v>0</v>
      </c>
      <c r="R775" s="270">
        <f>IF(AS79&gt;0,ROUND(AS79,0),0)</f>
        <v>0</v>
      </c>
      <c r="S775" s="270">
        <f>IF(AS80&gt;0,ROUND(AS80,0),0)</f>
        <v>0</v>
      </c>
      <c r="T775" s="273">
        <f>IF(AS81&gt;0,ROUND(AS81,2),0)</f>
        <v>0</v>
      </c>
      <c r="U775" s="270"/>
      <c r="X775" s="270"/>
      <c r="Y775" s="270"/>
      <c r="Z775" s="270">
        <f t="shared" si="20"/>
        <v>0</v>
      </c>
    </row>
    <row r="776" spans="1:26" ht="12.6" customHeight="1" x14ac:dyDescent="0.25">
      <c r="A776" s="209" t="e">
        <f>RIGHT($C$84,3)&amp;"*"&amp;RIGHT($C$83,4)&amp;"*"&amp;AT$55&amp;"*"&amp;"A"</f>
        <v>#VALUE!</v>
      </c>
      <c r="B776" s="270">
        <f>ROUND(AT59,0)</f>
        <v>0</v>
      </c>
      <c r="C776" s="273">
        <f>ROUND(AT60,2)</f>
        <v>0</v>
      </c>
      <c r="D776" s="270">
        <f>ROUND(AT61,0)</f>
        <v>0</v>
      </c>
      <c r="E776" s="270">
        <f>ROUND(AT62,0)</f>
        <v>0</v>
      </c>
      <c r="F776" s="270">
        <f>ROUND(AT63,0)</f>
        <v>0</v>
      </c>
      <c r="G776" s="270">
        <f>ROUND(AT64,0)</f>
        <v>0</v>
      </c>
      <c r="H776" s="270">
        <f>ROUND(AT65,0)</f>
        <v>0</v>
      </c>
      <c r="I776" s="270">
        <f>ROUND(AT66,0)</f>
        <v>0</v>
      </c>
      <c r="J776" s="270">
        <f>ROUND(AT67,0)</f>
        <v>0</v>
      </c>
      <c r="K776" s="270">
        <f>ROUND(AT68,0)</f>
        <v>0</v>
      </c>
      <c r="L776" s="270">
        <f>ROUND(AT70,0)</f>
        <v>0</v>
      </c>
      <c r="M776" s="270">
        <f>ROUND(AT71,0)</f>
        <v>0</v>
      </c>
      <c r="N776" s="270">
        <f>ROUND(AT76,0)</f>
        <v>0</v>
      </c>
      <c r="O776" s="270">
        <f>ROUND(AT74,0)</f>
        <v>0</v>
      </c>
      <c r="P776" s="270">
        <f>IF(AT77&gt;0,ROUND(AT77,0),0)</f>
        <v>0</v>
      </c>
      <c r="Q776" s="270">
        <f>IF(AT78&gt;0,ROUND(AT78,0),0)</f>
        <v>0</v>
      </c>
      <c r="R776" s="270">
        <f>IF(AT79&gt;0,ROUND(AT79,0),0)</f>
        <v>0</v>
      </c>
      <c r="S776" s="270">
        <f>IF(AT80&gt;0,ROUND(AT80,0),0)</f>
        <v>0</v>
      </c>
      <c r="T776" s="273">
        <f>IF(AT81&gt;0,ROUND(AT81,2),0)</f>
        <v>0</v>
      </c>
      <c r="U776" s="270"/>
      <c r="X776" s="270"/>
      <c r="Y776" s="270"/>
      <c r="Z776" s="270">
        <f t="shared" si="20"/>
        <v>0</v>
      </c>
    </row>
    <row r="777" spans="1:26" ht="12.6" customHeight="1" x14ac:dyDescent="0.25">
      <c r="A777" s="209" t="e">
        <f>RIGHT($C$84,3)&amp;"*"&amp;RIGHT($C$83,4)&amp;"*"&amp;AU$55&amp;"*"&amp;"A"</f>
        <v>#VALUE!</v>
      </c>
      <c r="B777" s="270">
        <f>ROUND(AU59,0)</f>
        <v>0</v>
      </c>
      <c r="C777" s="273">
        <f>ROUND(AU60,2)</f>
        <v>0</v>
      </c>
      <c r="D777" s="270">
        <f>ROUND(AU61,0)</f>
        <v>0</v>
      </c>
      <c r="E777" s="270">
        <f>ROUND(AU62,0)</f>
        <v>0</v>
      </c>
      <c r="F777" s="270">
        <f>ROUND(AU63,0)</f>
        <v>0</v>
      </c>
      <c r="G777" s="270">
        <f>ROUND(AU64,0)</f>
        <v>0</v>
      </c>
      <c r="H777" s="270">
        <f>ROUND(AU65,0)</f>
        <v>0</v>
      </c>
      <c r="I777" s="270">
        <f>ROUND(AU66,0)</f>
        <v>0</v>
      </c>
      <c r="J777" s="270">
        <f>ROUND(AU67,0)</f>
        <v>0</v>
      </c>
      <c r="K777" s="270">
        <f>ROUND(AU68,0)</f>
        <v>0</v>
      </c>
      <c r="L777" s="270">
        <f>ROUND(AU70,0)</f>
        <v>0</v>
      </c>
      <c r="M777" s="270">
        <f>ROUND(AU71,0)</f>
        <v>0</v>
      </c>
      <c r="N777" s="270">
        <f>ROUND(AU76,0)</f>
        <v>0</v>
      </c>
      <c r="O777" s="270">
        <f>ROUND(AU74,0)</f>
        <v>0</v>
      </c>
      <c r="P777" s="270">
        <f>IF(AU77&gt;0,ROUND(AU77,0),0)</f>
        <v>0</v>
      </c>
      <c r="Q777" s="270">
        <f>IF(AU78&gt;0,ROUND(AU78,0),0)</f>
        <v>0</v>
      </c>
      <c r="R777" s="270">
        <f>IF(AU79&gt;0,ROUND(AU79,0),0)</f>
        <v>0</v>
      </c>
      <c r="S777" s="270">
        <f>IF(AU80&gt;0,ROUND(AU80,0),0)</f>
        <v>0</v>
      </c>
      <c r="T777" s="273">
        <f>IF(AU81&gt;0,ROUND(AU81,2),0)</f>
        <v>0</v>
      </c>
      <c r="U777" s="270"/>
      <c r="X777" s="270"/>
      <c r="Y777" s="270"/>
      <c r="Z777" s="270">
        <f t="shared" si="20"/>
        <v>0</v>
      </c>
    </row>
    <row r="778" spans="1:26" ht="12.6" customHeight="1" x14ac:dyDescent="0.25">
      <c r="A778" s="209" t="e">
        <f>RIGHT($C$84,3)&amp;"*"&amp;RIGHT($C$83,4)&amp;"*"&amp;AV$55&amp;"*"&amp;"A"</f>
        <v>#VALUE!</v>
      </c>
      <c r="B778" s="270"/>
      <c r="C778" s="273">
        <f>ROUND(AV60,2)</f>
        <v>0</v>
      </c>
      <c r="D778" s="270">
        <f>ROUND(AV61,0)</f>
        <v>0</v>
      </c>
      <c r="E778" s="270">
        <f>ROUND(AV62,0)</f>
        <v>0</v>
      </c>
      <c r="F778" s="270">
        <f>ROUND(AV63,0)</f>
        <v>0</v>
      </c>
      <c r="G778" s="270">
        <f>ROUND(AV64,0)</f>
        <v>0</v>
      </c>
      <c r="H778" s="270">
        <f>ROUND(AV65,0)</f>
        <v>0</v>
      </c>
      <c r="I778" s="270">
        <f>ROUND(AV66,0)</f>
        <v>0</v>
      </c>
      <c r="J778" s="270">
        <f>ROUND(AV67,0)</f>
        <v>0</v>
      </c>
      <c r="K778" s="270">
        <f>ROUND(AV68,0)</f>
        <v>0</v>
      </c>
      <c r="L778" s="270">
        <f>ROUND(AV70,0)</f>
        <v>0</v>
      </c>
      <c r="M778" s="270">
        <f>ROUND(AV71,0)</f>
        <v>0</v>
      </c>
      <c r="N778" s="270">
        <f>ROUND(AV76,0)</f>
        <v>0</v>
      </c>
      <c r="O778" s="270">
        <f>ROUND(AV74,0)</f>
        <v>0</v>
      </c>
      <c r="P778" s="270">
        <f>IF(AV77&gt;0,ROUND(AV77,0),0)</f>
        <v>0</v>
      </c>
      <c r="Q778" s="270">
        <f>IF(AV78&gt;0,ROUND(AV78,0),0)</f>
        <v>0</v>
      </c>
      <c r="R778" s="270">
        <f>IF(AV79&gt;0,ROUND(AV79,0),0)</f>
        <v>0</v>
      </c>
      <c r="S778" s="270">
        <f>IF(AV80&gt;0,ROUND(AV80,0),0)</f>
        <v>0</v>
      </c>
      <c r="T778" s="273">
        <f>IF(AV81&gt;0,ROUND(AV81,2),0)</f>
        <v>0</v>
      </c>
      <c r="U778" s="270"/>
      <c r="X778" s="270"/>
      <c r="Y778" s="270"/>
      <c r="Z778" s="270">
        <f t="shared" si="20"/>
        <v>0</v>
      </c>
    </row>
    <row r="779" spans="1:26" ht="12.6" customHeight="1" x14ac:dyDescent="0.25">
      <c r="A779" s="209" t="e">
        <f>RIGHT($C$84,3)&amp;"*"&amp;RIGHT($C$83,4)&amp;"*"&amp;AW$55&amp;"*"&amp;"A"</f>
        <v>#VALUE!</v>
      </c>
      <c r="B779" s="270"/>
      <c r="C779" s="273">
        <f>ROUND(AW60,2)</f>
        <v>0</v>
      </c>
      <c r="D779" s="270">
        <f>ROUND(AW61,0)</f>
        <v>0</v>
      </c>
      <c r="E779" s="270">
        <f>ROUND(AW62,0)</f>
        <v>0</v>
      </c>
      <c r="F779" s="270">
        <f>ROUND(AW63,0)</f>
        <v>0</v>
      </c>
      <c r="G779" s="270">
        <f>ROUND(AW64,0)</f>
        <v>0</v>
      </c>
      <c r="H779" s="270">
        <f>ROUND(AW65,0)</f>
        <v>0</v>
      </c>
      <c r="I779" s="270">
        <f>ROUND(AW66,0)</f>
        <v>0</v>
      </c>
      <c r="J779" s="270">
        <f>ROUND(AW67,0)</f>
        <v>0</v>
      </c>
      <c r="K779" s="270">
        <f>ROUND(AW68,0)</f>
        <v>0</v>
      </c>
      <c r="L779" s="270">
        <f>ROUND(AW70,0)</f>
        <v>0</v>
      </c>
      <c r="M779" s="270">
        <f>ROUND(AW71,0)</f>
        <v>0</v>
      </c>
      <c r="N779" s="270"/>
      <c r="O779" s="270"/>
      <c r="P779" s="270">
        <f>IF(AW77&gt;0,ROUND(AW77,0),0)</f>
        <v>0</v>
      </c>
      <c r="Q779" s="270">
        <f>IF(AW78&gt;0,ROUND(AW78,0),0)</f>
        <v>0</v>
      </c>
      <c r="R779" s="270">
        <f>IF(AW79&gt;0,ROUND(AW79,0),0)</f>
        <v>0</v>
      </c>
      <c r="S779" s="270">
        <f>IF(AW80&gt;0,ROUND(AW80,0),0)</f>
        <v>0</v>
      </c>
      <c r="T779" s="273">
        <f>IF(AW81&gt;0,ROUND(AW81,2),0)</f>
        <v>0</v>
      </c>
      <c r="U779" s="270"/>
      <c r="X779" s="270"/>
      <c r="Y779" s="270"/>
      <c r="Z779" s="270"/>
    </row>
    <row r="780" spans="1:26" ht="12.6" customHeight="1" x14ac:dyDescent="0.25">
      <c r="A780" s="209" t="e">
        <f>RIGHT($C$84,3)&amp;"*"&amp;RIGHT($C$83,4)&amp;"*"&amp;AX$55&amp;"*"&amp;"A"</f>
        <v>#VALUE!</v>
      </c>
      <c r="B780" s="270"/>
      <c r="C780" s="273">
        <f>ROUND(AX60,2)</f>
        <v>0</v>
      </c>
      <c r="D780" s="270">
        <f>ROUND(AX61,0)</f>
        <v>0</v>
      </c>
      <c r="E780" s="270">
        <f>ROUND(AX62,0)</f>
        <v>0</v>
      </c>
      <c r="F780" s="270">
        <f>ROUND(AX63,0)</f>
        <v>0</v>
      </c>
      <c r="G780" s="270">
        <f>ROUND(AX64,0)</f>
        <v>0</v>
      </c>
      <c r="H780" s="270">
        <f>ROUND(AX65,0)</f>
        <v>0</v>
      </c>
      <c r="I780" s="270">
        <f>ROUND(AX66,0)</f>
        <v>0</v>
      </c>
      <c r="J780" s="270">
        <f>ROUND(AX67,0)</f>
        <v>0</v>
      </c>
      <c r="K780" s="270">
        <f>ROUND(AX68,0)</f>
        <v>0</v>
      </c>
      <c r="L780" s="270">
        <f>ROUND(AX70,0)</f>
        <v>0</v>
      </c>
      <c r="M780" s="270">
        <f>ROUND(AX71,0)</f>
        <v>0</v>
      </c>
      <c r="N780" s="270"/>
      <c r="O780" s="270"/>
      <c r="P780" s="270">
        <f>IF(AX77&gt;0,ROUND(AX77,0),0)</f>
        <v>0</v>
      </c>
      <c r="Q780" s="270">
        <f>IF(AX78&gt;0,ROUND(AX78,0),0)</f>
        <v>0</v>
      </c>
      <c r="R780" s="270">
        <f>IF(AX79&gt;0,ROUND(AX79,0),0)</f>
        <v>0</v>
      </c>
      <c r="S780" s="270">
        <f>IF(AX80&gt;0,ROUND(AX80,0),0)</f>
        <v>0</v>
      </c>
      <c r="T780" s="273">
        <f>IF(AX81&gt;0,ROUND(AX81,2),0)</f>
        <v>0</v>
      </c>
      <c r="U780" s="270"/>
      <c r="X780" s="270"/>
      <c r="Y780" s="270"/>
      <c r="Z780" s="270"/>
    </row>
    <row r="781" spans="1:26" ht="12.6" customHeight="1" x14ac:dyDescent="0.25">
      <c r="A781" s="209" t="e">
        <f>RIGHT($C$84,3)&amp;"*"&amp;RIGHT($C$83,4)&amp;"*"&amp;AY$55&amp;"*"&amp;"A"</f>
        <v>#VALUE!</v>
      </c>
      <c r="B781" s="270">
        <f>ROUND(AY59,0)</f>
        <v>6521</v>
      </c>
      <c r="C781" s="273">
        <f>ROUND(AY60,2)</f>
        <v>3.51</v>
      </c>
      <c r="D781" s="270">
        <f>ROUND(AY61,0)</f>
        <v>122191</v>
      </c>
      <c r="E781" s="270">
        <f>ROUND(AY62,0)</f>
        <v>26726</v>
      </c>
      <c r="F781" s="270">
        <f>ROUND(AY63,0)</f>
        <v>0</v>
      </c>
      <c r="G781" s="270">
        <f>ROUND(AY64,0)</f>
        <v>52062</v>
      </c>
      <c r="H781" s="270">
        <f>ROUND(AY65,0)</f>
        <v>0</v>
      </c>
      <c r="I781" s="270">
        <f>ROUND(AY66,0)</f>
        <v>5735</v>
      </c>
      <c r="J781" s="270">
        <f>ROUND(AY67,0)</f>
        <v>80650</v>
      </c>
      <c r="K781" s="270">
        <f>ROUND(AY68,0)</f>
        <v>0</v>
      </c>
      <c r="L781" s="270">
        <f>ROUND(AY70,0)</f>
        <v>476</v>
      </c>
      <c r="M781" s="270">
        <f>ROUND(AY71,0)</f>
        <v>0</v>
      </c>
      <c r="N781" s="270"/>
      <c r="O781" s="270"/>
      <c r="P781" s="270">
        <f>IF(AY77&gt;0,ROUND(AY77,0),0)</f>
        <v>1840</v>
      </c>
      <c r="Q781" s="270">
        <f>IF(AY78&gt;0,ROUND(AY78,0),0)</f>
        <v>0</v>
      </c>
      <c r="R781" s="270">
        <f>IF(AY79&gt;0,ROUND(AY79,0),0)</f>
        <v>0</v>
      </c>
      <c r="S781" s="270">
        <f>IF(AY80&gt;0,ROUND(AY80,0),0)</f>
        <v>0</v>
      </c>
      <c r="T781" s="273">
        <f>IF(AY81&gt;0,ROUND(AY81,2),0)</f>
        <v>0</v>
      </c>
      <c r="U781" s="270"/>
      <c r="X781" s="270"/>
      <c r="Y781" s="270"/>
      <c r="Z781" s="270"/>
    </row>
    <row r="782" spans="1:26" ht="12.6" customHeight="1" x14ac:dyDescent="0.25">
      <c r="A782" s="209" t="e">
        <f>RIGHT($C$84,3)&amp;"*"&amp;RIGHT($C$83,4)&amp;"*"&amp;AZ$55&amp;"*"&amp;"A"</f>
        <v>#VALUE!</v>
      </c>
      <c r="B782" s="270">
        <f>ROUND(AZ59,0)</f>
        <v>0</v>
      </c>
      <c r="C782" s="273">
        <f>ROUND(AZ60,2)</f>
        <v>0</v>
      </c>
      <c r="D782" s="270">
        <f>ROUND(AZ61,0)</f>
        <v>0</v>
      </c>
      <c r="E782" s="270">
        <f>ROUND(AZ62,0)</f>
        <v>0</v>
      </c>
      <c r="F782" s="270">
        <f>ROUND(AZ63,0)</f>
        <v>0</v>
      </c>
      <c r="G782" s="270">
        <f>ROUND(AZ64,0)</f>
        <v>0</v>
      </c>
      <c r="H782" s="270">
        <f>ROUND(AZ65,0)</f>
        <v>0</v>
      </c>
      <c r="I782" s="270">
        <f>ROUND(AZ66,0)</f>
        <v>0</v>
      </c>
      <c r="J782" s="270">
        <f>ROUND(AZ67,0)</f>
        <v>0</v>
      </c>
      <c r="K782" s="270">
        <f>ROUND(AZ68,0)</f>
        <v>0</v>
      </c>
      <c r="L782" s="270">
        <f>ROUND(AZ70,0)</f>
        <v>0</v>
      </c>
      <c r="M782" s="270">
        <f>ROUND(AZ71,0)</f>
        <v>0</v>
      </c>
      <c r="N782" s="270"/>
      <c r="O782" s="270"/>
      <c r="P782" s="270">
        <f>IF(AZ77&gt;0,ROUND(AZ77,0),0)</f>
        <v>0</v>
      </c>
      <c r="Q782" s="270">
        <f>IF(AZ78&gt;0,ROUND(AZ78,0),0)</f>
        <v>0</v>
      </c>
      <c r="R782" s="270">
        <f>IF(AZ79&gt;0,ROUND(AZ79,0),0)</f>
        <v>0</v>
      </c>
      <c r="S782" s="270">
        <f>IF(AZ80&gt;0,ROUND(AZ80,0),0)</f>
        <v>0</v>
      </c>
      <c r="T782" s="273">
        <f>IF(AZ81&gt;0,ROUND(AZ81,2),0)</f>
        <v>0</v>
      </c>
      <c r="U782" s="270"/>
      <c r="X782" s="270"/>
      <c r="Y782" s="270"/>
      <c r="Z782" s="270"/>
    </row>
    <row r="783" spans="1:26" ht="12.6" customHeight="1" x14ac:dyDescent="0.25">
      <c r="A783" s="209" t="e">
        <f>RIGHT($C$84,3)&amp;"*"&amp;RIGHT($C$83,4)&amp;"*"&amp;BA$55&amp;"*"&amp;"A"</f>
        <v>#VALUE!</v>
      </c>
      <c r="B783" s="270">
        <f>ROUND(BA59,0)</f>
        <v>0</v>
      </c>
      <c r="C783" s="273">
        <f>ROUND(BA60,2)</f>
        <v>0</v>
      </c>
      <c r="D783" s="270">
        <f>ROUND(BA61,0)</f>
        <v>0</v>
      </c>
      <c r="E783" s="270">
        <f>ROUND(BA62,0)</f>
        <v>0</v>
      </c>
      <c r="F783" s="270">
        <f>ROUND(BA63,0)</f>
        <v>0</v>
      </c>
      <c r="G783" s="270">
        <f>ROUND(BA64,0)</f>
        <v>0</v>
      </c>
      <c r="H783" s="270">
        <f>ROUND(BA65,0)</f>
        <v>0</v>
      </c>
      <c r="I783" s="270">
        <f>ROUND(BA66,0)</f>
        <v>24471</v>
      </c>
      <c r="J783" s="270">
        <f>ROUND(BA67,0)</f>
        <v>31296</v>
      </c>
      <c r="K783" s="270">
        <f>ROUND(BA68,0)</f>
        <v>0</v>
      </c>
      <c r="L783" s="270">
        <f>ROUND(BA70,0)</f>
        <v>0</v>
      </c>
      <c r="M783" s="270">
        <f>ROUND(BA71,0)</f>
        <v>0</v>
      </c>
      <c r="N783" s="270"/>
      <c r="O783" s="270"/>
      <c r="P783" s="270">
        <f>IF(BA77&gt;0,ROUND(BA77,0),0)</f>
        <v>714</v>
      </c>
      <c r="Q783" s="270">
        <f>IF(BA78&gt;0,ROUND(BA78,0),0)</f>
        <v>0</v>
      </c>
      <c r="R783" s="270">
        <f>IF(BA79&gt;0,ROUND(BA79,0),0)</f>
        <v>122</v>
      </c>
      <c r="S783" s="270">
        <f>IF(BA80&gt;0,ROUND(BA80,0),0)</f>
        <v>0</v>
      </c>
      <c r="T783" s="273">
        <f>IF(BA81&gt;0,ROUND(BA81,2),0)</f>
        <v>0</v>
      </c>
      <c r="U783" s="270"/>
      <c r="X783" s="270"/>
      <c r="Y783" s="270"/>
      <c r="Z783" s="270"/>
    </row>
    <row r="784" spans="1:26" ht="12.6" customHeight="1" x14ac:dyDescent="0.25">
      <c r="A784" s="209" t="e">
        <f>RIGHT($C$84,3)&amp;"*"&amp;RIGHT($C$83,4)&amp;"*"&amp;BB$55&amp;"*"&amp;"A"</f>
        <v>#VALUE!</v>
      </c>
      <c r="B784" s="270"/>
      <c r="C784" s="273">
        <f>ROUND(BB60,2)</f>
        <v>0</v>
      </c>
      <c r="D784" s="270">
        <f>ROUND(BB61,0)</f>
        <v>0</v>
      </c>
      <c r="E784" s="270">
        <f>ROUND(BB62,0)</f>
        <v>0</v>
      </c>
      <c r="F784" s="270">
        <f>ROUND(BB63,0)</f>
        <v>0</v>
      </c>
      <c r="G784" s="270">
        <f>ROUND(BB64,0)</f>
        <v>0</v>
      </c>
      <c r="H784" s="270">
        <f>ROUND(BB65,0)</f>
        <v>0</v>
      </c>
      <c r="I784" s="270">
        <f>ROUND(BB66,0)</f>
        <v>0</v>
      </c>
      <c r="J784" s="270">
        <f>ROUND(BB67,0)</f>
        <v>0</v>
      </c>
      <c r="K784" s="270">
        <f>ROUND(BB68,0)</f>
        <v>0</v>
      </c>
      <c r="L784" s="270">
        <f>ROUND(BB70,0)</f>
        <v>0</v>
      </c>
      <c r="M784" s="270">
        <f>ROUND(BB71,0)</f>
        <v>0</v>
      </c>
      <c r="N784" s="270"/>
      <c r="O784" s="270"/>
      <c r="P784" s="270">
        <f>IF(BB77&gt;0,ROUND(BB77,0),0)</f>
        <v>0</v>
      </c>
      <c r="Q784" s="270">
        <f>IF(BB78&gt;0,ROUND(BB78,0),0)</f>
        <v>0</v>
      </c>
      <c r="R784" s="270">
        <f>IF(BB79&gt;0,ROUND(BB79,0),0)</f>
        <v>0</v>
      </c>
      <c r="S784" s="270">
        <f>IF(BB80&gt;0,ROUND(BB80,0),0)</f>
        <v>0</v>
      </c>
      <c r="T784" s="273">
        <f>IF(BB81&gt;0,ROUND(BB81,2),0)</f>
        <v>0</v>
      </c>
      <c r="U784" s="270"/>
      <c r="X784" s="270"/>
      <c r="Y784" s="270"/>
      <c r="Z784" s="270"/>
    </row>
    <row r="785" spans="1:26" ht="12.6" customHeight="1" x14ac:dyDescent="0.25">
      <c r="A785" s="209" t="e">
        <f>RIGHT($C$84,3)&amp;"*"&amp;RIGHT($C$83,4)&amp;"*"&amp;BC$55&amp;"*"&amp;"A"</f>
        <v>#VALUE!</v>
      </c>
      <c r="B785" s="270"/>
      <c r="C785" s="273">
        <f>ROUND(BC60,2)</f>
        <v>0</v>
      </c>
      <c r="D785" s="270">
        <f>ROUND(BC61,0)</f>
        <v>0</v>
      </c>
      <c r="E785" s="270">
        <f>ROUND(BC62,0)</f>
        <v>0</v>
      </c>
      <c r="F785" s="270">
        <f>ROUND(BC63,0)</f>
        <v>0</v>
      </c>
      <c r="G785" s="270">
        <f>ROUND(BC64,0)</f>
        <v>0</v>
      </c>
      <c r="H785" s="270">
        <f>ROUND(BC65,0)</f>
        <v>0</v>
      </c>
      <c r="I785" s="270">
        <f>ROUND(BC66,0)</f>
        <v>0</v>
      </c>
      <c r="J785" s="270">
        <f>ROUND(BC67,0)</f>
        <v>0</v>
      </c>
      <c r="K785" s="270">
        <f>ROUND(BC68,0)</f>
        <v>0</v>
      </c>
      <c r="L785" s="270">
        <f>ROUND(BC70,0)</f>
        <v>0</v>
      </c>
      <c r="M785" s="270">
        <f>ROUND(BC71,0)</f>
        <v>0</v>
      </c>
      <c r="N785" s="270"/>
      <c r="O785" s="270"/>
      <c r="P785" s="270">
        <f>IF(BC77&gt;0,ROUND(BC77,0),0)</f>
        <v>0</v>
      </c>
      <c r="Q785" s="270">
        <f>IF(BC78&gt;0,ROUND(BC78,0),0)</f>
        <v>0</v>
      </c>
      <c r="R785" s="270">
        <f>IF(BC79&gt;0,ROUND(BC79,0),0)</f>
        <v>0</v>
      </c>
      <c r="S785" s="270">
        <f>IF(BC80&gt;0,ROUND(BC80,0),0)</f>
        <v>0</v>
      </c>
      <c r="T785" s="273">
        <f>IF(BC81&gt;0,ROUND(BC81,2),0)</f>
        <v>0</v>
      </c>
      <c r="U785" s="270"/>
      <c r="X785" s="270"/>
      <c r="Y785" s="270"/>
      <c r="Z785" s="270"/>
    </row>
    <row r="786" spans="1:26" ht="12.6" customHeight="1" x14ac:dyDescent="0.25">
      <c r="A786" s="209" t="e">
        <f>RIGHT($C$84,3)&amp;"*"&amp;RIGHT($C$83,4)&amp;"*"&amp;BD$55&amp;"*"&amp;"A"</f>
        <v>#VALUE!</v>
      </c>
      <c r="B786" s="270"/>
      <c r="C786" s="273">
        <f>ROUND(BD60,2)</f>
        <v>0</v>
      </c>
      <c r="D786" s="270">
        <f>ROUND(BD61,0)</f>
        <v>0</v>
      </c>
      <c r="E786" s="270">
        <f>ROUND(BD62,0)</f>
        <v>0</v>
      </c>
      <c r="F786" s="270">
        <f>ROUND(BD63,0)</f>
        <v>0</v>
      </c>
      <c r="G786" s="270">
        <f>ROUND(BD64,0)</f>
        <v>0</v>
      </c>
      <c r="H786" s="270">
        <f>ROUND(BD65,0)</f>
        <v>0</v>
      </c>
      <c r="I786" s="270">
        <f>ROUND(BD66,0)</f>
        <v>0</v>
      </c>
      <c r="J786" s="270">
        <f>ROUND(BD67,0)</f>
        <v>0</v>
      </c>
      <c r="K786" s="270">
        <f>ROUND(BD68,0)</f>
        <v>0</v>
      </c>
      <c r="L786" s="270">
        <f>ROUND(BD70,0)</f>
        <v>0</v>
      </c>
      <c r="M786" s="270">
        <f>ROUND(BD71,0)</f>
        <v>0</v>
      </c>
      <c r="N786" s="270"/>
      <c r="O786" s="270"/>
      <c r="P786" s="270">
        <f>IF(BD77&gt;0,ROUND(BD77,0),0)</f>
        <v>0</v>
      </c>
      <c r="Q786" s="270">
        <f>IF(BD78&gt;0,ROUND(BD78,0),0)</f>
        <v>0</v>
      </c>
      <c r="R786" s="270">
        <f>IF(BD79&gt;0,ROUND(BD79,0),0)</f>
        <v>0</v>
      </c>
      <c r="S786" s="270">
        <f>IF(BD80&gt;0,ROUND(BD80,0),0)</f>
        <v>0</v>
      </c>
      <c r="T786" s="273">
        <f>IF(BD81&gt;0,ROUND(BD81,2),0)</f>
        <v>0</v>
      </c>
      <c r="U786" s="270"/>
      <c r="X786" s="270"/>
      <c r="Y786" s="270"/>
      <c r="Z786" s="270"/>
    </row>
    <row r="787" spans="1:26" ht="12.6" customHeight="1" x14ac:dyDescent="0.25">
      <c r="A787" s="209" t="e">
        <f>RIGHT($C$84,3)&amp;"*"&amp;RIGHT($C$83,4)&amp;"*"&amp;BE$55&amp;"*"&amp;"A"</f>
        <v>#VALUE!</v>
      </c>
      <c r="B787" s="270">
        <f>ROUND(BE59,0)</f>
        <v>24227</v>
      </c>
      <c r="C787" s="273">
        <f>ROUND(BE60,2)</f>
        <v>4.33</v>
      </c>
      <c r="D787" s="270">
        <f>ROUND(BE61,0)</f>
        <v>193519</v>
      </c>
      <c r="E787" s="270">
        <f>ROUND(BE62,0)</f>
        <v>42328</v>
      </c>
      <c r="F787" s="270">
        <f>ROUND(BE63,0)</f>
        <v>0</v>
      </c>
      <c r="G787" s="270">
        <f>ROUND(BE64,0)</f>
        <v>10384</v>
      </c>
      <c r="H787" s="270">
        <f>ROUND(BE65,0)</f>
        <v>133203</v>
      </c>
      <c r="I787" s="270">
        <f>ROUND(BE66,0)</f>
        <v>0</v>
      </c>
      <c r="J787" s="270">
        <f>ROUND(BE67,0)</f>
        <v>268820</v>
      </c>
      <c r="K787" s="270">
        <f>ROUND(BE68,0)</f>
        <v>0</v>
      </c>
      <c r="L787" s="270">
        <f>ROUND(BE70,0)</f>
        <v>76833</v>
      </c>
      <c r="M787" s="270">
        <f>ROUND(BE71,0)</f>
        <v>0</v>
      </c>
      <c r="N787" s="270"/>
      <c r="O787" s="270"/>
      <c r="P787" s="270">
        <f>IF(BE77&gt;0,ROUND(BE77,0),0)</f>
        <v>6133</v>
      </c>
      <c r="Q787" s="270">
        <f>IF(BE78&gt;0,ROUND(BE78,0),0)</f>
        <v>0</v>
      </c>
      <c r="R787" s="270">
        <f>IF(BE79&gt;0,ROUND(BE79,0),0)</f>
        <v>0</v>
      </c>
      <c r="S787" s="270">
        <f>IF(BE80&gt;0,ROUND(BE80,0),0)</f>
        <v>0</v>
      </c>
      <c r="T787" s="273">
        <f>IF(BE81&gt;0,ROUND(BE81,2),0)</f>
        <v>0</v>
      </c>
      <c r="U787" s="270"/>
      <c r="X787" s="270"/>
      <c r="Y787" s="270"/>
      <c r="Z787" s="270"/>
    </row>
    <row r="788" spans="1:26" ht="12.6" customHeight="1" x14ac:dyDescent="0.25">
      <c r="A788" s="209" t="e">
        <f>RIGHT($C$84,3)&amp;"*"&amp;RIGHT($C$83,4)&amp;"*"&amp;BF$55&amp;"*"&amp;"A"</f>
        <v>#VALUE!</v>
      </c>
      <c r="B788" s="270"/>
      <c r="C788" s="273">
        <f>ROUND(BF60,2)</f>
        <v>3.38</v>
      </c>
      <c r="D788" s="270">
        <f>ROUND(BF61,0)</f>
        <v>95327</v>
      </c>
      <c r="E788" s="270">
        <f>ROUND(BF62,0)</f>
        <v>20850</v>
      </c>
      <c r="F788" s="270">
        <f>ROUND(BF63,0)</f>
        <v>0</v>
      </c>
      <c r="G788" s="270">
        <f>ROUND(BF64,0)</f>
        <v>8487</v>
      </c>
      <c r="H788" s="270">
        <f>ROUND(BF65,0)</f>
        <v>0</v>
      </c>
      <c r="I788" s="270">
        <f>ROUND(BF66,0)</f>
        <v>0</v>
      </c>
      <c r="J788" s="270">
        <f>ROUND(BF67,0)</f>
        <v>5041</v>
      </c>
      <c r="K788" s="270">
        <f>ROUND(BF68,0)</f>
        <v>0</v>
      </c>
      <c r="L788" s="270">
        <f>ROUND(BF70,0)</f>
        <v>0</v>
      </c>
      <c r="M788" s="270">
        <f>ROUND(BF71,0)</f>
        <v>0</v>
      </c>
      <c r="N788" s="270"/>
      <c r="O788" s="270"/>
      <c r="P788" s="270">
        <f>IF(BF77&gt;0,ROUND(BF77,0),0)</f>
        <v>115</v>
      </c>
      <c r="Q788" s="270">
        <f>IF(BF78&gt;0,ROUND(BF78,0),0)</f>
        <v>0</v>
      </c>
      <c r="R788" s="270">
        <f>IF(BF79&gt;0,ROUND(BF79,0),0)</f>
        <v>0</v>
      </c>
      <c r="S788" s="270">
        <f>IF(BF80&gt;0,ROUND(BF80,0),0)</f>
        <v>0</v>
      </c>
      <c r="T788" s="273">
        <f>IF(BF81&gt;0,ROUND(BF81,2),0)</f>
        <v>0</v>
      </c>
      <c r="U788" s="270"/>
      <c r="X788" s="270"/>
      <c r="Y788" s="270"/>
      <c r="Z788" s="270"/>
    </row>
    <row r="789" spans="1:26" ht="12.6" customHeight="1" x14ac:dyDescent="0.25">
      <c r="A789" s="209" t="e">
        <f>RIGHT($C$84,3)&amp;"*"&amp;RIGHT($C$83,4)&amp;"*"&amp;BG$55&amp;"*"&amp;"A"</f>
        <v>#VALUE!</v>
      </c>
      <c r="B789" s="270"/>
      <c r="C789" s="273">
        <f>ROUND(BG60,2)</f>
        <v>0</v>
      </c>
      <c r="D789" s="270">
        <f>ROUND(BG61,0)</f>
        <v>0</v>
      </c>
      <c r="E789" s="270">
        <f>ROUND(BG62,0)</f>
        <v>0</v>
      </c>
      <c r="F789" s="270">
        <f>ROUND(BG63,0)</f>
        <v>0</v>
      </c>
      <c r="G789" s="270">
        <f>ROUND(BG64,0)</f>
        <v>0</v>
      </c>
      <c r="H789" s="270">
        <f>ROUND(BG65,0)</f>
        <v>0</v>
      </c>
      <c r="I789" s="270">
        <f>ROUND(BG66,0)</f>
        <v>0</v>
      </c>
      <c r="J789" s="270">
        <f>ROUND(BG67,0)</f>
        <v>0</v>
      </c>
      <c r="K789" s="270">
        <f>ROUND(BG68,0)</f>
        <v>0</v>
      </c>
      <c r="L789" s="270">
        <f>ROUND(BG70,0)</f>
        <v>0</v>
      </c>
      <c r="M789" s="270">
        <f>ROUND(BG71,0)</f>
        <v>0</v>
      </c>
      <c r="N789" s="270"/>
      <c r="O789" s="270"/>
      <c r="P789" s="270">
        <f>IF(BG77&gt;0,ROUND(BG77,0),0)</f>
        <v>0</v>
      </c>
      <c r="Q789" s="270">
        <f>IF(BG78&gt;0,ROUND(BG78,0),0)</f>
        <v>0</v>
      </c>
      <c r="R789" s="270">
        <f>IF(BG79&gt;0,ROUND(BG79,0),0)</f>
        <v>0</v>
      </c>
      <c r="S789" s="270">
        <f>IF(BG80&gt;0,ROUND(BG80,0),0)</f>
        <v>0</v>
      </c>
      <c r="T789" s="273">
        <f>IF(BG81&gt;0,ROUND(BG81,2),0)</f>
        <v>0</v>
      </c>
      <c r="U789" s="270"/>
      <c r="X789" s="270"/>
      <c r="Y789" s="270"/>
      <c r="Z789" s="270"/>
    </row>
    <row r="790" spans="1:26" ht="12.6" customHeight="1" x14ac:dyDescent="0.25">
      <c r="A790" s="209" t="e">
        <f>RIGHT($C$84,3)&amp;"*"&amp;RIGHT($C$83,4)&amp;"*"&amp;BH$55&amp;"*"&amp;"A"</f>
        <v>#VALUE!</v>
      </c>
      <c r="B790" s="270"/>
      <c r="C790" s="273">
        <f>ROUND(BH60,2)</f>
        <v>2.04</v>
      </c>
      <c r="D790" s="270">
        <f>ROUND(BH61,0)</f>
        <v>135183</v>
      </c>
      <c r="E790" s="270">
        <f>ROUND(BH62,0)</f>
        <v>29568</v>
      </c>
      <c r="F790" s="270">
        <f>ROUND(BH63,0)</f>
        <v>0</v>
      </c>
      <c r="G790" s="270">
        <f>ROUND(BH64,0)</f>
        <v>17355</v>
      </c>
      <c r="H790" s="270">
        <f>ROUND(BH65,0)</f>
        <v>2371</v>
      </c>
      <c r="I790" s="270">
        <f>ROUND(BH66,0)</f>
        <v>315562</v>
      </c>
      <c r="J790" s="270">
        <f>ROUND(BH67,0)</f>
        <v>0</v>
      </c>
      <c r="K790" s="270">
        <f>ROUND(BH68,0)</f>
        <v>0</v>
      </c>
      <c r="L790" s="270">
        <f>ROUND(BH70,0)</f>
        <v>7742</v>
      </c>
      <c r="M790" s="270">
        <f>ROUND(BH71,0)</f>
        <v>0</v>
      </c>
      <c r="N790" s="270"/>
      <c r="O790" s="270"/>
      <c r="P790" s="270">
        <f>IF(BH77&gt;0,ROUND(BH77,0),0)</f>
        <v>0</v>
      </c>
      <c r="Q790" s="270">
        <f>IF(BH78&gt;0,ROUND(BH78,0),0)</f>
        <v>0</v>
      </c>
      <c r="R790" s="270">
        <f>IF(BH79&gt;0,ROUND(BH79,0),0)</f>
        <v>0</v>
      </c>
      <c r="S790" s="270">
        <f>IF(BH80&gt;0,ROUND(BH80,0),0)</f>
        <v>0</v>
      </c>
      <c r="T790" s="273">
        <f>IF(BH81&gt;0,ROUND(BH81,2),0)</f>
        <v>0</v>
      </c>
      <c r="U790" s="270"/>
      <c r="X790" s="270"/>
      <c r="Y790" s="270"/>
      <c r="Z790" s="270"/>
    </row>
    <row r="791" spans="1:26" ht="12.6" customHeight="1" x14ac:dyDescent="0.25">
      <c r="A791" s="209" t="e">
        <f>RIGHT($C$84,3)&amp;"*"&amp;RIGHT($C$83,4)&amp;"*"&amp;BI$55&amp;"*"&amp;"A"</f>
        <v>#VALUE!</v>
      </c>
      <c r="B791" s="270"/>
      <c r="C791" s="273">
        <f>ROUND(BI60,2)</f>
        <v>0</v>
      </c>
      <c r="D791" s="270">
        <f>ROUND(BI61,0)</f>
        <v>0</v>
      </c>
      <c r="E791" s="270">
        <f>ROUND(BI62,0)</f>
        <v>0</v>
      </c>
      <c r="F791" s="270">
        <f>ROUND(BI63,0)</f>
        <v>0</v>
      </c>
      <c r="G791" s="270">
        <f>ROUND(BI64,0)</f>
        <v>0</v>
      </c>
      <c r="H791" s="270">
        <f>ROUND(BI65,0)</f>
        <v>0</v>
      </c>
      <c r="I791" s="270">
        <f>ROUND(BI66,0)</f>
        <v>0</v>
      </c>
      <c r="J791" s="270">
        <f>ROUND(BI67,0)</f>
        <v>0</v>
      </c>
      <c r="K791" s="270">
        <f>ROUND(BI68,0)</f>
        <v>0</v>
      </c>
      <c r="L791" s="270">
        <f>ROUND(BI70,0)</f>
        <v>0</v>
      </c>
      <c r="M791" s="270">
        <f>ROUND(BI71,0)</f>
        <v>0</v>
      </c>
      <c r="N791" s="270"/>
      <c r="O791" s="270"/>
      <c r="P791" s="270">
        <f>IF(BI77&gt;0,ROUND(BI77,0),0)</f>
        <v>0</v>
      </c>
      <c r="Q791" s="270">
        <f>IF(BI78&gt;0,ROUND(BI78,0),0)</f>
        <v>0</v>
      </c>
      <c r="R791" s="270">
        <f>IF(BI79&gt;0,ROUND(BI79,0),0)</f>
        <v>0</v>
      </c>
      <c r="S791" s="270">
        <f>IF(BI80&gt;0,ROUND(BI80,0),0)</f>
        <v>0</v>
      </c>
      <c r="T791" s="273">
        <f>IF(BI81&gt;0,ROUND(BI81,2),0)</f>
        <v>0</v>
      </c>
      <c r="U791" s="270"/>
      <c r="X791" s="270"/>
      <c r="Y791" s="270"/>
      <c r="Z791" s="270"/>
    </row>
    <row r="792" spans="1:26" ht="12.6" customHeight="1" x14ac:dyDescent="0.25">
      <c r="A792" s="209" t="e">
        <f>RIGHT($C$84,3)&amp;"*"&amp;RIGHT($C$83,4)&amp;"*"&amp;BJ$55&amp;"*"&amp;"A"</f>
        <v>#VALUE!</v>
      </c>
      <c r="B792" s="270"/>
      <c r="C792" s="273">
        <f>ROUND(BJ60,2)</f>
        <v>0</v>
      </c>
      <c r="D792" s="270">
        <f>ROUND(BJ61,0)</f>
        <v>0</v>
      </c>
      <c r="E792" s="270">
        <f>ROUND(BJ62,0)</f>
        <v>0</v>
      </c>
      <c r="F792" s="270">
        <f>ROUND(BJ63,0)</f>
        <v>0</v>
      </c>
      <c r="G792" s="270">
        <f>ROUND(BJ64,0)</f>
        <v>0</v>
      </c>
      <c r="H792" s="270">
        <f>ROUND(BJ65,0)</f>
        <v>0</v>
      </c>
      <c r="I792" s="270">
        <f>ROUND(BJ66,0)</f>
        <v>0</v>
      </c>
      <c r="J792" s="270">
        <f>ROUND(BJ67,0)</f>
        <v>0</v>
      </c>
      <c r="K792" s="270">
        <f>ROUND(BJ68,0)</f>
        <v>0</v>
      </c>
      <c r="L792" s="270">
        <f>ROUND(BJ70,0)</f>
        <v>0</v>
      </c>
      <c r="M792" s="270">
        <f>ROUND(BJ71,0)</f>
        <v>0</v>
      </c>
      <c r="N792" s="270"/>
      <c r="O792" s="270"/>
      <c r="P792" s="270">
        <f>IF(BJ77&gt;0,ROUND(BJ77,0),0)</f>
        <v>0</v>
      </c>
      <c r="Q792" s="270">
        <f>IF(BJ78&gt;0,ROUND(BJ78,0),0)</f>
        <v>0</v>
      </c>
      <c r="R792" s="270">
        <f>IF(BJ79&gt;0,ROUND(BJ79,0),0)</f>
        <v>0</v>
      </c>
      <c r="S792" s="270">
        <f>IF(BJ80&gt;0,ROUND(BJ80,0),0)</f>
        <v>0</v>
      </c>
      <c r="T792" s="273">
        <f>IF(BJ81&gt;0,ROUND(BJ81,2),0)</f>
        <v>0</v>
      </c>
      <c r="U792" s="270"/>
      <c r="X792" s="270"/>
      <c r="Y792" s="270"/>
      <c r="Z792" s="270"/>
    </row>
    <row r="793" spans="1:26" ht="12.6" customHeight="1" x14ac:dyDescent="0.25">
      <c r="A793" s="209" t="e">
        <f>RIGHT($C$84,3)&amp;"*"&amp;RIGHT($C$83,4)&amp;"*"&amp;BK$55&amp;"*"&amp;"A"</f>
        <v>#VALUE!</v>
      </c>
      <c r="B793" s="270"/>
      <c r="C793" s="273">
        <f>ROUND(BK60,2)</f>
        <v>2.68</v>
      </c>
      <c r="D793" s="270">
        <f>ROUND(BK61,0)</f>
        <v>107430</v>
      </c>
      <c r="E793" s="270">
        <f>ROUND(BK62,0)</f>
        <v>23498</v>
      </c>
      <c r="F793" s="270">
        <f>ROUND(BK63,0)</f>
        <v>0</v>
      </c>
      <c r="G793" s="270">
        <f>ROUND(BK64,0)</f>
        <v>566</v>
      </c>
      <c r="H793" s="270">
        <f>ROUND(BK65,0)</f>
        <v>0</v>
      </c>
      <c r="I793" s="270">
        <f>ROUND(BK66,0)</f>
        <v>142694</v>
      </c>
      <c r="J793" s="270">
        <f>ROUND(BK67,0)</f>
        <v>0</v>
      </c>
      <c r="K793" s="270">
        <f>ROUND(BK68,0)</f>
        <v>3989</v>
      </c>
      <c r="L793" s="270">
        <f>ROUND(BK70,0)</f>
        <v>4036</v>
      </c>
      <c r="M793" s="270">
        <f>ROUND(BK71,0)</f>
        <v>0</v>
      </c>
      <c r="N793" s="270"/>
      <c r="O793" s="270"/>
      <c r="P793" s="270">
        <f>IF(BK77&gt;0,ROUND(BK77,0),0)</f>
        <v>0</v>
      </c>
      <c r="Q793" s="270">
        <f>IF(BK78&gt;0,ROUND(BK78,0),0)</f>
        <v>0</v>
      </c>
      <c r="R793" s="270">
        <f>IF(BK79&gt;0,ROUND(BK79,0),0)</f>
        <v>0</v>
      </c>
      <c r="S793" s="270">
        <f>IF(BK80&gt;0,ROUND(BK80,0),0)</f>
        <v>0</v>
      </c>
      <c r="T793" s="273">
        <f>IF(BK81&gt;0,ROUND(BK81,2),0)</f>
        <v>0</v>
      </c>
      <c r="U793" s="270"/>
      <c r="X793" s="270"/>
      <c r="Y793" s="270"/>
      <c r="Z793" s="270"/>
    </row>
    <row r="794" spans="1:26" ht="12.6" customHeight="1" x14ac:dyDescent="0.25">
      <c r="A794" s="209" t="e">
        <f>RIGHT($C$84,3)&amp;"*"&amp;RIGHT($C$83,4)&amp;"*"&amp;BL$55&amp;"*"&amp;"A"</f>
        <v>#VALUE!</v>
      </c>
      <c r="B794" s="270"/>
      <c r="C794" s="273">
        <f>ROUND(BL60,2)</f>
        <v>0</v>
      </c>
      <c r="D794" s="270">
        <f>ROUND(BL61,0)</f>
        <v>0</v>
      </c>
      <c r="E794" s="270">
        <f>ROUND(BL62,0)</f>
        <v>0</v>
      </c>
      <c r="F794" s="270">
        <f>ROUND(BL63,0)</f>
        <v>0</v>
      </c>
      <c r="G794" s="270">
        <f>ROUND(BL64,0)</f>
        <v>0</v>
      </c>
      <c r="H794" s="270">
        <f>ROUND(BL65,0)</f>
        <v>0</v>
      </c>
      <c r="I794" s="270">
        <f>ROUND(BL66,0)</f>
        <v>0</v>
      </c>
      <c r="J794" s="270">
        <f>ROUND(BL67,0)</f>
        <v>0</v>
      </c>
      <c r="K794" s="270">
        <f>ROUND(BL68,0)</f>
        <v>0</v>
      </c>
      <c r="L794" s="270">
        <f>ROUND(BL70,0)</f>
        <v>0</v>
      </c>
      <c r="M794" s="270">
        <f>ROUND(BL71,0)</f>
        <v>0</v>
      </c>
      <c r="N794" s="270"/>
      <c r="O794" s="270"/>
      <c r="P794" s="270">
        <f>IF(BL77&gt;0,ROUND(BL77,0),0)</f>
        <v>0</v>
      </c>
      <c r="Q794" s="270">
        <f>IF(BL78&gt;0,ROUND(BL78,0),0)</f>
        <v>0</v>
      </c>
      <c r="R794" s="270">
        <f>IF(BL79&gt;0,ROUND(BL79,0),0)</f>
        <v>0</v>
      </c>
      <c r="S794" s="270">
        <f>IF(BL80&gt;0,ROUND(BL80,0),0)</f>
        <v>0</v>
      </c>
      <c r="T794" s="273">
        <f>IF(BL81&gt;0,ROUND(BL81,2),0)</f>
        <v>0</v>
      </c>
      <c r="U794" s="270"/>
      <c r="X794" s="270"/>
      <c r="Y794" s="270"/>
      <c r="Z794" s="270"/>
    </row>
    <row r="795" spans="1:26" ht="12.6" customHeight="1" x14ac:dyDescent="0.25">
      <c r="A795" s="209" t="e">
        <f>RIGHT($C$84,3)&amp;"*"&amp;RIGHT($C$83,4)&amp;"*"&amp;BM$55&amp;"*"&amp;"A"</f>
        <v>#VALUE!</v>
      </c>
      <c r="B795" s="270"/>
      <c r="C795" s="273">
        <f>ROUND(BM60,2)</f>
        <v>0</v>
      </c>
      <c r="D795" s="270">
        <f>ROUND(BM61,0)</f>
        <v>0</v>
      </c>
      <c r="E795" s="270">
        <f>ROUND(BM62,0)</f>
        <v>0</v>
      </c>
      <c r="F795" s="270">
        <f>ROUND(BM63,0)</f>
        <v>0</v>
      </c>
      <c r="G795" s="270">
        <f>ROUND(BM64,0)</f>
        <v>0</v>
      </c>
      <c r="H795" s="270">
        <f>ROUND(BM65,0)</f>
        <v>0</v>
      </c>
      <c r="I795" s="270">
        <f>ROUND(BM66,0)</f>
        <v>0</v>
      </c>
      <c r="J795" s="270">
        <f>ROUND(BM67,0)</f>
        <v>0</v>
      </c>
      <c r="K795" s="270">
        <f>ROUND(BM68,0)</f>
        <v>0</v>
      </c>
      <c r="L795" s="270">
        <f>ROUND(BM70,0)</f>
        <v>0</v>
      </c>
      <c r="M795" s="270">
        <f>ROUND(BM71,0)</f>
        <v>0</v>
      </c>
      <c r="N795" s="270"/>
      <c r="O795" s="270"/>
      <c r="P795" s="270">
        <f>IF(BM77&gt;0,ROUND(BM77,0),0)</f>
        <v>0</v>
      </c>
      <c r="Q795" s="270">
        <f>IF(BM78&gt;0,ROUND(BM78,0),0)</f>
        <v>0</v>
      </c>
      <c r="R795" s="270">
        <f>IF(BM79&gt;0,ROUND(BM79,0),0)</f>
        <v>0</v>
      </c>
      <c r="S795" s="270">
        <f>IF(BM80&gt;0,ROUND(BM80,0),0)</f>
        <v>0</v>
      </c>
      <c r="T795" s="273">
        <f>IF(BM81&gt;0,ROUND(BM81,2),0)</f>
        <v>0</v>
      </c>
      <c r="U795" s="270"/>
      <c r="X795" s="270"/>
      <c r="Y795" s="270"/>
      <c r="Z795" s="270"/>
    </row>
    <row r="796" spans="1:26" ht="12.6" customHeight="1" x14ac:dyDescent="0.25">
      <c r="A796" s="209" t="e">
        <f>RIGHT($C$84,3)&amp;"*"&amp;RIGHT($C$83,4)&amp;"*"&amp;BN$55&amp;"*"&amp;"A"</f>
        <v>#VALUE!</v>
      </c>
      <c r="B796" s="270"/>
      <c r="C796" s="273">
        <f>ROUND(BN60,2)</f>
        <v>3.49</v>
      </c>
      <c r="D796" s="270">
        <f>ROUND(BN61,0)</f>
        <v>471798</v>
      </c>
      <c r="E796" s="270">
        <f>ROUND(BN62,0)</f>
        <v>103194</v>
      </c>
      <c r="F796" s="270">
        <f>ROUND(BN63,0)</f>
        <v>7178</v>
      </c>
      <c r="G796" s="270">
        <f>ROUND(BN64,0)</f>
        <v>7118</v>
      </c>
      <c r="H796" s="270">
        <f>ROUND(BN65,0)</f>
        <v>45678</v>
      </c>
      <c r="I796" s="270">
        <f>ROUND(BN66,0)</f>
        <v>44464</v>
      </c>
      <c r="J796" s="270">
        <f>ROUND(BN67,0)</f>
        <v>214907</v>
      </c>
      <c r="K796" s="270">
        <f>ROUND(BN68,0)</f>
        <v>9880</v>
      </c>
      <c r="L796" s="270">
        <f>ROUND(BN70,0)</f>
        <v>114405</v>
      </c>
      <c r="M796" s="270">
        <f>ROUND(BN71,0)</f>
        <v>0</v>
      </c>
      <c r="N796" s="270"/>
      <c r="O796" s="270"/>
      <c r="P796" s="270">
        <f>IF(BN77&gt;0,ROUND(BN77,0),0)</f>
        <v>4903</v>
      </c>
      <c r="Q796" s="270">
        <f>IF(BN78&gt;0,ROUND(BN78,0),0)</f>
        <v>0</v>
      </c>
      <c r="R796" s="270">
        <f>IF(BN79&gt;0,ROUND(BN79,0),0)</f>
        <v>0</v>
      </c>
      <c r="S796" s="270">
        <f>IF(BN80&gt;0,ROUND(BN80,0),0)</f>
        <v>0</v>
      </c>
      <c r="T796" s="273">
        <f>IF(BN81&gt;0,ROUND(BN81,2),0)</f>
        <v>0</v>
      </c>
      <c r="U796" s="270"/>
      <c r="X796" s="270"/>
      <c r="Y796" s="270"/>
      <c r="Z796" s="270"/>
    </row>
    <row r="797" spans="1:26" ht="12.6" customHeight="1" x14ac:dyDescent="0.25">
      <c r="A797" s="209" t="e">
        <f>RIGHT($C$84,3)&amp;"*"&amp;RIGHT($C$83,4)&amp;"*"&amp;BO$55&amp;"*"&amp;"A"</f>
        <v>#VALUE!</v>
      </c>
      <c r="B797" s="270"/>
      <c r="C797" s="273">
        <f>ROUND(BO60,2)</f>
        <v>0</v>
      </c>
      <c r="D797" s="270">
        <f>ROUND(BO61,0)</f>
        <v>0</v>
      </c>
      <c r="E797" s="270">
        <f>ROUND(BO62,0)</f>
        <v>0</v>
      </c>
      <c r="F797" s="270">
        <f>ROUND(BO63,0)</f>
        <v>0</v>
      </c>
      <c r="G797" s="270">
        <f>ROUND(BO64,0)</f>
        <v>0</v>
      </c>
      <c r="H797" s="270">
        <f>ROUND(BO65,0)</f>
        <v>0</v>
      </c>
      <c r="I797" s="270">
        <f>ROUND(BO66,0)</f>
        <v>0</v>
      </c>
      <c r="J797" s="270">
        <f>ROUND(BO67,0)</f>
        <v>0</v>
      </c>
      <c r="K797" s="270">
        <f>ROUND(BO68,0)</f>
        <v>0</v>
      </c>
      <c r="L797" s="270">
        <f>ROUND(BO70,0)</f>
        <v>0</v>
      </c>
      <c r="M797" s="270">
        <f>ROUND(BO71,0)</f>
        <v>0</v>
      </c>
      <c r="N797" s="270"/>
      <c r="O797" s="270"/>
      <c r="P797" s="270">
        <f>IF(BO77&gt;0,ROUND(BO77,0),0)</f>
        <v>0</v>
      </c>
      <c r="Q797" s="270">
        <f>IF(BO78&gt;0,ROUND(BO78,0),0)</f>
        <v>0</v>
      </c>
      <c r="R797" s="270">
        <f>IF(BO79&gt;0,ROUND(BO79,0),0)</f>
        <v>0</v>
      </c>
      <c r="S797" s="270">
        <f>IF(BO80&gt;0,ROUND(BO80,0),0)</f>
        <v>0</v>
      </c>
      <c r="T797" s="273">
        <f>IF(BO81&gt;0,ROUND(BO81,2),0)</f>
        <v>0</v>
      </c>
      <c r="U797" s="270"/>
      <c r="X797" s="270"/>
      <c r="Y797" s="270"/>
      <c r="Z797" s="270"/>
    </row>
    <row r="798" spans="1:26" ht="12.6" customHeight="1" x14ac:dyDescent="0.25">
      <c r="A798" s="209" t="e">
        <f>RIGHT($C$84,3)&amp;"*"&amp;RIGHT($C$83,4)&amp;"*"&amp;BP$55&amp;"*"&amp;"A"</f>
        <v>#VALUE!</v>
      </c>
      <c r="B798" s="270"/>
      <c r="C798" s="273">
        <f>ROUND(BP60,2)</f>
        <v>0</v>
      </c>
      <c r="D798" s="270">
        <f>ROUND(BP61,0)</f>
        <v>0</v>
      </c>
      <c r="E798" s="270">
        <f>ROUND(BP62,0)</f>
        <v>0</v>
      </c>
      <c r="F798" s="270">
        <f>ROUND(BP63,0)</f>
        <v>0</v>
      </c>
      <c r="G798" s="270">
        <f>ROUND(BP64,0)</f>
        <v>0</v>
      </c>
      <c r="H798" s="270">
        <f>ROUND(BP65,0)</f>
        <v>0</v>
      </c>
      <c r="I798" s="270">
        <f>ROUND(BP66,0)</f>
        <v>0</v>
      </c>
      <c r="J798" s="270">
        <f>ROUND(BP67,0)</f>
        <v>0</v>
      </c>
      <c r="K798" s="270">
        <f>ROUND(BP68,0)</f>
        <v>0</v>
      </c>
      <c r="L798" s="270">
        <f>ROUND(BP70,0)</f>
        <v>0</v>
      </c>
      <c r="M798" s="270">
        <f>ROUND(BP71,0)</f>
        <v>0</v>
      </c>
      <c r="N798" s="270"/>
      <c r="O798" s="270"/>
      <c r="P798" s="270">
        <f>IF(BP77&gt;0,ROUND(BP77,0),0)</f>
        <v>0</v>
      </c>
      <c r="Q798" s="270">
        <f>IF(BP78&gt;0,ROUND(BP78,0),0)</f>
        <v>0</v>
      </c>
      <c r="R798" s="270">
        <f>IF(BP79&gt;0,ROUND(BP79,0),0)</f>
        <v>0</v>
      </c>
      <c r="S798" s="270">
        <f>IF(BP80&gt;0,ROUND(BP80,0),0)</f>
        <v>0</v>
      </c>
      <c r="T798" s="273">
        <f>IF(BP81&gt;0,ROUND(BP81,2),0)</f>
        <v>0</v>
      </c>
      <c r="U798" s="270"/>
      <c r="X798" s="270"/>
      <c r="Y798" s="270"/>
      <c r="Z798" s="270"/>
    </row>
    <row r="799" spans="1:26" ht="12.6" customHeight="1" x14ac:dyDescent="0.25">
      <c r="A799" s="209" t="e">
        <f>RIGHT($C$84,3)&amp;"*"&amp;RIGHT($C$83,4)&amp;"*"&amp;BQ$55&amp;"*"&amp;"A"</f>
        <v>#VALUE!</v>
      </c>
      <c r="B799" s="270"/>
      <c r="C799" s="273">
        <f>ROUND(BQ60,2)</f>
        <v>0</v>
      </c>
      <c r="D799" s="270">
        <f>ROUND(BQ61,0)</f>
        <v>0</v>
      </c>
      <c r="E799" s="270">
        <f>ROUND(BQ62,0)</f>
        <v>0</v>
      </c>
      <c r="F799" s="270">
        <f>ROUND(BQ63,0)</f>
        <v>0</v>
      </c>
      <c r="G799" s="270">
        <f>ROUND(BQ64,0)</f>
        <v>0</v>
      </c>
      <c r="H799" s="270">
        <f>ROUND(BQ65,0)</f>
        <v>0</v>
      </c>
      <c r="I799" s="270">
        <f>ROUND(BQ66,0)</f>
        <v>0</v>
      </c>
      <c r="J799" s="270">
        <f>ROUND(BQ67,0)</f>
        <v>0</v>
      </c>
      <c r="K799" s="270">
        <f>ROUND(BQ68,0)</f>
        <v>0</v>
      </c>
      <c r="L799" s="270">
        <f>ROUND(BQ70,0)</f>
        <v>0</v>
      </c>
      <c r="M799" s="270">
        <f>ROUND(BQ71,0)</f>
        <v>0</v>
      </c>
      <c r="N799" s="270"/>
      <c r="O799" s="270"/>
      <c r="P799" s="270">
        <f>IF(BQ77&gt;0,ROUND(BQ77,0),0)</f>
        <v>0</v>
      </c>
      <c r="Q799" s="270">
        <f>IF(BQ78&gt;0,ROUND(BQ78,0),0)</f>
        <v>0</v>
      </c>
      <c r="R799" s="270">
        <f>IF(BQ79&gt;0,ROUND(BQ79,0),0)</f>
        <v>0</v>
      </c>
      <c r="S799" s="270">
        <f>IF(BQ80&gt;0,ROUND(BQ80,0),0)</f>
        <v>0</v>
      </c>
      <c r="T799" s="273">
        <f>IF(BQ81&gt;0,ROUND(BQ81,2),0)</f>
        <v>0</v>
      </c>
      <c r="U799" s="270"/>
      <c r="X799" s="270"/>
      <c r="Y799" s="270"/>
      <c r="Z799" s="270"/>
    </row>
    <row r="800" spans="1:26" ht="12.6" customHeight="1" x14ac:dyDescent="0.25">
      <c r="A800" s="209" t="e">
        <f>RIGHT($C$84,3)&amp;"*"&amp;RIGHT($C$83,4)&amp;"*"&amp;BR$55&amp;"*"&amp;"A"</f>
        <v>#VALUE!</v>
      </c>
      <c r="B800" s="270"/>
      <c r="C800" s="273">
        <f>ROUND(BR60,2)</f>
        <v>0</v>
      </c>
      <c r="D800" s="270">
        <f>ROUND(BR61,0)</f>
        <v>0</v>
      </c>
      <c r="E800" s="270">
        <f>ROUND(BR62,0)</f>
        <v>0</v>
      </c>
      <c r="F800" s="270">
        <f>ROUND(BR63,0)</f>
        <v>0</v>
      </c>
      <c r="G800" s="270">
        <f>ROUND(BR64,0)</f>
        <v>0</v>
      </c>
      <c r="H800" s="270">
        <f>ROUND(BR65,0)</f>
        <v>0</v>
      </c>
      <c r="I800" s="270">
        <f>ROUND(BR66,0)</f>
        <v>0</v>
      </c>
      <c r="J800" s="270">
        <f>ROUND(BR67,0)</f>
        <v>0</v>
      </c>
      <c r="K800" s="270">
        <f>ROUND(BR68,0)</f>
        <v>0</v>
      </c>
      <c r="L800" s="270">
        <f>ROUND(BR70,0)</f>
        <v>0</v>
      </c>
      <c r="M800" s="270">
        <f>ROUND(BR71,0)</f>
        <v>0</v>
      </c>
      <c r="N800" s="270"/>
      <c r="O800" s="270"/>
      <c r="P800" s="270">
        <f>IF(BR77&gt;0,ROUND(BR77,0),0)</f>
        <v>0</v>
      </c>
      <c r="Q800" s="270">
        <f>IF(BR78&gt;0,ROUND(BR78,0),0)</f>
        <v>0</v>
      </c>
      <c r="R800" s="270">
        <f>IF(BR79&gt;0,ROUND(BR79,0),0)</f>
        <v>0</v>
      </c>
      <c r="S800" s="270">
        <f>IF(BR80&gt;0,ROUND(BR80,0),0)</f>
        <v>0</v>
      </c>
      <c r="T800" s="273">
        <f>IF(BR81&gt;0,ROUND(BR81,2),0)</f>
        <v>0</v>
      </c>
      <c r="U800" s="270"/>
      <c r="X800" s="270"/>
      <c r="Y800" s="270"/>
      <c r="Z800" s="270"/>
    </row>
    <row r="801" spans="1:26" ht="12.6" customHeight="1" x14ac:dyDescent="0.25">
      <c r="A801" s="209" t="e">
        <f>RIGHT($C$84,3)&amp;"*"&amp;RIGHT($C$83,4)&amp;"*"&amp;BS$55&amp;"*"&amp;"A"</f>
        <v>#VALUE!</v>
      </c>
      <c r="B801" s="270"/>
      <c r="C801" s="273">
        <f>ROUND(BS60,2)</f>
        <v>0</v>
      </c>
      <c r="D801" s="270">
        <f>ROUND(BS61,0)</f>
        <v>0</v>
      </c>
      <c r="E801" s="270">
        <f>ROUND(BS62,0)</f>
        <v>0</v>
      </c>
      <c r="F801" s="270">
        <f>ROUND(BS63,0)</f>
        <v>0</v>
      </c>
      <c r="G801" s="270">
        <f>ROUND(BS64,0)</f>
        <v>0</v>
      </c>
      <c r="H801" s="270">
        <f>ROUND(BS65,0)</f>
        <v>0</v>
      </c>
      <c r="I801" s="270">
        <f>ROUND(BS66,0)</f>
        <v>0</v>
      </c>
      <c r="J801" s="270">
        <f>ROUND(BS67,0)</f>
        <v>0</v>
      </c>
      <c r="K801" s="270">
        <f>ROUND(BS68,0)</f>
        <v>0</v>
      </c>
      <c r="L801" s="270">
        <f>ROUND(BS70,0)</f>
        <v>0</v>
      </c>
      <c r="M801" s="270">
        <f>ROUND(BS71,0)</f>
        <v>0</v>
      </c>
      <c r="N801" s="270"/>
      <c r="O801" s="270"/>
      <c r="P801" s="270">
        <f>IF(BS77&gt;0,ROUND(BS77,0),0)</f>
        <v>0</v>
      </c>
      <c r="Q801" s="270">
        <f>IF(BS78&gt;0,ROUND(BS78,0),0)</f>
        <v>0</v>
      </c>
      <c r="R801" s="270">
        <f>IF(BS79&gt;0,ROUND(BS79,0),0)</f>
        <v>0</v>
      </c>
      <c r="S801" s="270">
        <f>IF(BS80&gt;0,ROUND(BS80,0),0)</f>
        <v>0</v>
      </c>
      <c r="T801" s="273">
        <f>IF(BS81&gt;0,ROUND(BS81,2),0)</f>
        <v>0</v>
      </c>
      <c r="U801" s="270"/>
      <c r="X801" s="270"/>
      <c r="Y801" s="270"/>
      <c r="Z801" s="270"/>
    </row>
    <row r="802" spans="1:26" ht="12.6" customHeight="1" x14ac:dyDescent="0.25">
      <c r="A802" s="209" t="e">
        <f>RIGHT($C$84,3)&amp;"*"&amp;RIGHT($C$83,4)&amp;"*"&amp;BT$55&amp;"*"&amp;"A"</f>
        <v>#VALUE!</v>
      </c>
      <c r="B802" s="270"/>
      <c r="C802" s="273">
        <f>ROUND(BT60,2)</f>
        <v>0</v>
      </c>
      <c r="D802" s="270">
        <f>ROUND(BT61,0)</f>
        <v>0</v>
      </c>
      <c r="E802" s="270">
        <f>ROUND(BT62,0)</f>
        <v>0</v>
      </c>
      <c r="F802" s="270">
        <f>ROUND(BT63,0)</f>
        <v>0</v>
      </c>
      <c r="G802" s="270">
        <f>ROUND(BT64,0)</f>
        <v>0</v>
      </c>
      <c r="H802" s="270">
        <f>ROUND(BT65,0)</f>
        <v>0</v>
      </c>
      <c r="I802" s="270">
        <f>ROUND(BT66,0)</f>
        <v>0</v>
      </c>
      <c r="J802" s="270">
        <f>ROUND(BT67,0)</f>
        <v>0</v>
      </c>
      <c r="K802" s="270">
        <f>ROUND(BT68,0)</f>
        <v>0</v>
      </c>
      <c r="L802" s="270">
        <f>ROUND(BT70,0)</f>
        <v>0</v>
      </c>
      <c r="M802" s="270">
        <f>ROUND(BT71,0)</f>
        <v>0</v>
      </c>
      <c r="N802" s="270"/>
      <c r="O802" s="270"/>
      <c r="P802" s="270">
        <f>IF(BT77&gt;0,ROUND(BT77,0),0)</f>
        <v>0</v>
      </c>
      <c r="Q802" s="270">
        <f>IF(BT78&gt;0,ROUND(BT78,0),0)</f>
        <v>0</v>
      </c>
      <c r="R802" s="270">
        <f>IF(BT79&gt;0,ROUND(BT79,0),0)</f>
        <v>0</v>
      </c>
      <c r="S802" s="270">
        <f>IF(BT80&gt;0,ROUND(BT80,0),0)</f>
        <v>0</v>
      </c>
      <c r="T802" s="273">
        <f>IF(BT81&gt;0,ROUND(BT81,2),0)</f>
        <v>0</v>
      </c>
      <c r="U802" s="270"/>
      <c r="X802" s="270"/>
      <c r="Y802" s="270"/>
      <c r="Z802" s="270"/>
    </row>
    <row r="803" spans="1:26" ht="12.6" customHeight="1" x14ac:dyDescent="0.25">
      <c r="A803" s="209" t="e">
        <f>RIGHT($C$84,3)&amp;"*"&amp;RIGHT($C$83,4)&amp;"*"&amp;BU$55&amp;"*"&amp;"A"</f>
        <v>#VALUE!</v>
      </c>
      <c r="B803" s="270"/>
      <c r="C803" s="273">
        <f>ROUND(BU60,2)</f>
        <v>0</v>
      </c>
      <c r="D803" s="270">
        <f>ROUND(BU61,0)</f>
        <v>0</v>
      </c>
      <c r="E803" s="270">
        <f>ROUND(BU62,0)</f>
        <v>0</v>
      </c>
      <c r="F803" s="270">
        <f>ROUND(BU63,0)</f>
        <v>0</v>
      </c>
      <c r="G803" s="270">
        <f>ROUND(BU64,0)</f>
        <v>0</v>
      </c>
      <c r="H803" s="270">
        <f>ROUND(BU65,0)</f>
        <v>0</v>
      </c>
      <c r="I803" s="270">
        <f>ROUND(BU66,0)</f>
        <v>0</v>
      </c>
      <c r="J803" s="270">
        <f>ROUND(BU67,0)</f>
        <v>0</v>
      </c>
      <c r="K803" s="270">
        <f>ROUND(BU68,0)</f>
        <v>0</v>
      </c>
      <c r="L803" s="270">
        <f>ROUND(BU70,0)</f>
        <v>0</v>
      </c>
      <c r="M803" s="270">
        <f>ROUND(BU71,0)</f>
        <v>0</v>
      </c>
      <c r="N803" s="270"/>
      <c r="O803" s="270"/>
      <c r="P803" s="270">
        <f>IF(BU77&gt;0,ROUND(BU77,0),0)</f>
        <v>0</v>
      </c>
      <c r="Q803" s="270">
        <f>IF(BU78&gt;0,ROUND(BU78,0),0)</f>
        <v>0</v>
      </c>
      <c r="R803" s="270">
        <f>IF(BU79&gt;0,ROUND(BU79,0),0)</f>
        <v>0</v>
      </c>
      <c r="S803" s="270">
        <f>IF(BU80&gt;0,ROUND(BU80,0),0)</f>
        <v>0</v>
      </c>
      <c r="T803" s="273">
        <f>IF(BU81&gt;0,ROUND(BU81,2),0)</f>
        <v>0</v>
      </c>
      <c r="U803" s="270"/>
      <c r="X803" s="270"/>
      <c r="Y803" s="270"/>
      <c r="Z803" s="270"/>
    </row>
    <row r="804" spans="1:26" ht="12.6" customHeight="1" x14ac:dyDescent="0.25">
      <c r="A804" s="209" t="e">
        <f>RIGHT($C$84,3)&amp;"*"&amp;RIGHT($C$83,4)&amp;"*"&amp;BV$55&amp;"*"&amp;"A"</f>
        <v>#VALUE!</v>
      </c>
      <c r="B804" s="270"/>
      <c r="C804" s="273">
        <f>ROUND(BV60,2)</f>
        <v>0.86</v>
      </c>
      <c r="D804" s="270">
        <f>ROUND(BV61,0)</f>
        <v>49279</v>
      </c>
      <c r="E804" s="270">
        <f>ROUND(BV62,0)</f>
        <v>10779</v>
      </c>
      <c r="F804" s="270">
        <f>ROUND(BV63,0)</f>
        <v>0</v>
      </c>
      <c r="G804" s="270">
        <f>ROUND(BV64,0)</f>
        <v>670</v>
      </c>
      <c r="H804" s="270">
        <f>ROUND(BV65,0)</f>
        <v>0</v>
      </c>
      <c r="I804" s="270">
        <f>ROUND(BV66,0)</f>
        <v>795</v>
      </c>
      <c r="J804" s="270">
        <f>ROUND(BV67,0)</f>
        <v>32918</v>
      </c>
      <c r="K804" s="270">
        <f>ROUND(BV68,0)</f>
        <v>0</v>
      </c>
      <c r="L804" s="270">
        <f>ROUND(BV70,0)</f>
        <v>0</v>
      </c>
      <c r="M804" s="270">
        <f>ROUND(BV71,0)</f>
        <v>0</v>
      </c>
      <c r="N804" s="270"/>
      <c r="O804" s="270"/>
      <c r="P804" s="270">
        <f>IF(BV77&gt;0,ROUND(BV77,0),0)</f>
        <v>751</v>
      </c>
      <c r="Q804" s="270">
        <f>IF(BV78&gt;0,ROUND(BV78,0),0)</f>
        <v>0</v>
      </c>
      <c r="R804" s="270">
        <f>IF(BV79&gt;0,ROUND(BV79,0),0)</f>
        <v>128</v>
      </c>
      <c r="S804" s="270">
        <f>IF(BV80&gt;0,ROUND(BV80,0),0)</f>
        <v>0</v>
      </c>
      <c r="T804" s="273">
        <f>IF(BV81&gt;0,ROUND(BV81,2),0)</f>
        <v>0</v>
      </c>
      <c r="U804" s="270"/>
      <c r="X804" s="270"/>
      <c r="Y804" s="270"/>
      <c r="Z804" s="270"/>
    </row>
    <row r="805" spans="1:26" ht="12.6" customHeight="1" x14ac:dyDescent="0.25">
      <c r="A805" s="209" t="e">
        <f>RIGHT($C$84,3)&amp;"*"&amp;RIGHT($C$83,4)&amp;"*"&amp;BW$55&amp;"*"&amp;"A"</f>
        <v>#VALUE!</v>
      </c>
      <c r="B805" s="270"/>
      <c r="C805" s="273">
        <f>ROUND(BW60,2)</f>
        <v>0</v>
      </c>
      <c r="D805" s="270">
        <f>ROUND(BW61,0)</f>
        <v>0</v>
      </c>
      <c r="E805" s="270">
        <f>ROUND(BW62,0)</f>
        <v>0</v>
      </c>
      <c r="F805" s="270">
        <f>ROUND(BW63,0)</f>
        <v>0</v>
      </c>
      <c r="G805" s="270">
        <f>ROUND(BW64,0)</f>
        <v>0</v>
      </c>
      <c r="H805" s="270">
        <f>ROUND(BW65,0)</f>
        <v>0</v>
      </c>
      <c r="I805" s="270">
        <f>ROUND(BW66,0)</f>
        <v>0</v>
      </c>
      <c r="J805" s="270">
        <f>ROUND(BW67,0)</f>
        <v>0</v>
      </c>
      <c r="K805" s="270">
        <f>ROUND(BW68,0)</f>
        <v>0</v>
      </c>
      <c r="L805" s="270">
        <f>ROUND(BW70,0)</f>
        <v>0</v>
      </c>
      <c r="M805" s="270">
        <f>ROUND(BW71,0)</f>
        <v>0</v>
      </c>
      <c r="N805" s="270"/>
      <c r="O805" s="270"/>
      <c r="P805" s="270">
        <f>IF(BW77&gt;0,ROUND(BW77,0),0)</f>
        <v>0</v>
      </c>
      <c r="Q805" s="270">
        <f>IF(BW78&gt;0,ROUND(BW78,0),0)</f>
        <v>0</v>
      </c>
      <c r="R805" s="270">
        <f>IF(BW79&gt;0,ROUND(BW79,0),0)</f>
        <v>0</v>
      </c>
      <c r="S805" s="270">
        <f>IF(BW80&gt;0,ROUND(BW80,0),0)</f>
        <v>0</v>
      </c>
      <c r="T805" s="273">
        <f>IF(BW81&gt;0,ROUND(BW81,2),0)</f>
        <v>0</v>
      </c>
      <c r="U805" s="270"/>
      <c r="X805" s="270"/>
      <c r="Y805" s="270"/>
      <c r="Z805" s="270"/>
    </row>
    <row r="806" spans="1:26" ht="12.6" customHeight="1" x14ac:dyDescent="0.25">
      <c r="A806" s="209" t="e">
        <f>RIGHT($C$84,3)&amp;"*"&amp;RIGHT($C$83,4)&amp;"*"&amp;BX$55&amp;"*"&amp;"A"</f>
        <v>#VALUE!</v>
      </c>
      <c r="B806" s="270"/>
      <c r="C806" s="273">
        <f>ROUND(BX60,2)</f>
        <v>0</v>
      </c>
      <c r="D806" s="270">
        <f>ROUND(BX61,0)</f>
        <v>0</v>
      </c>
      <c r="E806" s="270">
        <f>ROUND(BX62,0)</f>
        <v>0</v>
      </c>
      <c r="F806" s="270">
        <f>ROUND(BX63,0)</f>
        <v>0</v>
      </c>
      <c r="G806" s="270">
        <f>ROUND(BX64,0)</f>
        <v>0</v>
      </c>
      <c r="H806" s="270">
        <f>ROUND(BX65,0)</f>
        <v>0</v>
      </c>
      <c r="I806" s="270">
        <f>ROUND(BX66,0)</f>
        <v>0</v>
      </c>
      <c r="J806" s="270">
        <f>ROUND(BX67,0)</f>
        <v>0</v>
      </c>
      <c r="K806" s="270">
        <f>ROUND(BX68,0)</f>
        <v>0</v>
      </c>
      <c r="L806" s="270">
        <f>ROUND(BX70,0)</f>
        <v>0</v>
      </c>
      <c r="M806" s="270">
        <f>ROUND(BX71,0)</f>
        <v>0</v>
      </c>
      <c r="N806" s="270"/>
      <c r="O806" s="270"/>
      <c r="P806" s="270">
        <f>IF(BX77&gt;0,ROUND(BX77,0),0)</f>
        <v>0</v>
      </c>
      <c r="Q806" s="270">
        <f>IF(BX78&gt;0,ROUND(BX78,0),0)</f>
        <v>0</v>
      </c>
      <c r="R806" s="270">
        <f>IF(BX79&gt;0,ROUND(BX79,0),0)</f>
        <v>0</v>
      </c>
      <c r="S806" s="270">
        <f>IF(BX80&gt;0,ROUND(BX80,0),0)</f>
        <v>0</v>
      </c>
      <c r="T806" s="273">
        <f>IF(BX81&gt;0,ROUND(BX81,2),0)</f>
        <v>0</v>
      </c>
      <c r="U806" s="270"/>
      <c r="X806" s="270"/>
      <c r="Y806" s="270"/>
      <c r="Z806" s="270"/>
    </row>
    <row r="807" spans="1:26" ht="12.6" customHeight="1" x14ac:dyDescent="0.25">
      <c r="A807" s="209" t="e">
        <f>RIGHT($C$84,3)&amp;"*"&amp;RIGHT($C$83,4)&amp;"*"&amp;BY$55&amp;"*"&amp;"A"</f>
        <v>#VALUE!</v>
      </c>
      <c r="B807" s="270"/>
      <c r="C807" s="273">
        <f>ROUND(BY60,2)</f>
        <v>1.36</v>
      </c>
      <c r="D807" s="270">
        <f>ROUND(BY61,0)</f>
        <v>114012</v>
      </c>
      <c r="E807" s="270">
        <f>ROUND(BY62,0)</f>
        <v>24937</v>
      </c>
      <c r="F807" s="270">
        <f>ROUND(BY63,0)</f>
        <v>0</v>
      </c>
      <c r="G807" s="270">
        <f>ROUND(BY64,0)</f>
        <v>0</v>
      </c>
      <c r="H807" s="270">
        <f>ROUND(BY65,0)</f>
        <v>0</v>
      </c>
      <c r="I807" s="270">
        <f>ROUND(BY66,0)</f>
        <v>0</v>
      </c>
      <c r="J807" s="270">
        <f>ROUND(BY67,0)</f>
        <v>3682</v>
      </c>
      <c r="K807" s="270">
        <f>ROUND(BY68,0)</f>
        <v>0</v>
      </c>
      <c r="L807" s="270">
        <f>ROUND(BY70,0)</f>
        <v>1910</v>
      </c>
      <c r="M807" s="270">
        <f>ROUND(BY71,0)</f>
        <v>0</v>
      </c>
      <c r="N807" s="270"/>
      <c r="O807" s="270"/>
      <c r="P807" s="270">
        <f>IF(BY77&gt;0,ROUND(BY77,0),0)</f>
        <v>84</v>
      </c>
      <c r="Q807" s="270">
        <f>IF(BY78&gt;0,ROUND(BY78,0),0)</f>
        <v>0</v>
      </c>
      <c r="R807" s="270">
        <f>IF(BY79&gt;0,ROUND(BY79,0),0)</f>
        <v>0</v>
      </c>
      <c r="S807" s="270">
        <f>IF(BY80&gt;0,ROUND(BY80,0),0)</f>
        <v>0</v>
      </c>
      <c r="T807" s="273">
        <f>IF(BY81&gt;0,ROUND(BY81,2),0)</f>
        <v>0</v>
      </c>
      <c r="U807" s="270"/>
      <c r="X807" s="270"/>
      <c r="Y807" s="270"/>
      <c r="Z807" s="270"/>
    </row>
    <row r="808" spans="1:26" ht="12.6" customHeight="1" x14ac:dyDescent="0.25">
      <c r="A808" s="209" t="e">
        <f>RIGHT($C$84,3)&amp;"*"&amp;RIGHT($C$83,4)&amp;"*"&amp;BZ$55&amp;"*"&amp;"A"</f>
        <v>#VALUE!</v>
      </c>
      <c r="B808" s="270"/>
      <c r="C808" s="273">
        <f>ROUND(BZ60,2)</f>
        <v>0</v>
      </c>
      <c r="D808" s="270">
        <f>ROUND(BZ61,0)</f>
        <v>0</v>
      </c>
      <c r="E808" s="270">
        <f>ROUND(BZ62,0)</f>
        <v>0</v>
      </c>
      <c r="F808" s="270">
        <f>ROUND(BZ63,0)</f>
        <v>0</v>
      </c>
      <c r="G808" s="270">
        <f>ROUND(BZ64,0)</f>
        <v>0</v>
      </c>
      <c r="H808" s="270">
        <f>ROUND(BZ65,0)</f>
        <v>0</v>
      </c>
      <c r="I808" s="270">
        <f>ROUND(BZ66,0)</f>
        <v>0</v>
      </c>
      <c r="J808" s="270">
        <f>ROUND(BZ67,0)</f>
        <v>0</v>
      </c>
      <c r="K808" s="270">
        <f>ROUND(BZ68,0)</f>
        <v>0</v>
      </c>
      <c r="L808" s="270">
        <f>ROUND(BZ70,0)</f>
        <v>0</v>
      </c>
      <c r="M808" s="270">
        <f>ROUND(BZ71,0)</f>
        <v>0</v>
      </c>
      <c r="N808" s="270"/>
      <c r="O808" s="270"/>
      <c r="P808" s="270">
        <f>IF(BZ77&gt;0,ROUND(BZ77,0),0)</f>
        <v>0</v>
      </c>
      <c r="Q808" s="270">
        <f>IF(BZ78&gt;0,ROUND(BZ78,0),0)</f>
        <v>0</v>
      </c>
      <c r="R808" s="270">
        <f>IF(BZ79&gt;0,ROUND(BZ79,0),0)</f>
        <v>0</v>
      </c>
      <c r="S808" s="270">
        <f>IF(BZ80&gt;0,ROUND(BZ80,0),0)</f>
        <v>0</v>
      </c>
      <c r="T808" s="273">
        <f>IF(BZ81&gt;0,ROUND(BZ81,2),0)</f>
        <v>0</v>
      </c>
      <c r="U808" s="270"/>
      <c r="X808" s="270"/>
      <c r="Y808" s="270"/>
      <c r="Z808" s="270"/>
    </row>
    <row r="809" spans="1:26" ht="12.6" customHeight="1" x14ac:dyDescent="0.25">
      <c r="A809" s="209" t="e">
        <f>RIGHT($C$84,3)&amp;"*"&amp;RIGHT($C$83,4)&amp;"*"&amp;CA$55&amp;"*"&amp;"A"</f>
        <v>#VALUE!</v>
      </c>
      <c r="B809" s="270"/>
      <c r="C809" s="273">
        <f>ROUND(CA60,2)</f>
        <v>0</v>
      </c>
      <c r="D809" s="270">
        <f>ROUND(CA61,0)</f>
        <v>0</v>
      </c>
      <c r="E809" s="270">
        <f>ROUND(CA62,0)</f>
        <v>0</v>
      </c>
      <c r="F809" s="270">
        <f>ROUND(CA63,0)</f>
        <v>0</v>
      </c>
      <c r="G809" s="270">
        <f>ROUND(CA64,0)</f>
        <v>0</v>
      </c>
      <c r="H809" s="270">
        <f>ROUND(CA65,0)</f>
        <v>0</v>
      </c>
      <c r="I809" s="270">
        <f>ROUND(CA66,0)</f>
        <v>0</v>
      </c>
      <c r="J809" s="270">
        <f>ROUND(CA67,0)</f>
        <v>0</v>
      </c>
      <c r="K809" s="270">
        <f>ROUND(CA68,0)</f>
        <v>0</v>
      </c>
      <c r="L809" s="270">
        <f>ROUND(CA70,0)</f>
        <v>0</v>
      </c>
      <c r="M809" s="270">
        <f>ROUND(CA71,0)</f>
        <v>0</v>
      </c>
      <c r="N809" s="270"/>
      <c r="O809" s="270"/>
      <c r="P809" s="270">
        <f>IF(CA77&gt;0,ROUND(CA77,0),0)</f>
        <v>0</v>
      </c>
      <c r="Q809" s="270">
        <f>IF(CA78&gt;0,ROUND(CA78,0),0)</f>
        <v>0</v>
      </c>
      <c r="R809" s="270">
        <f>IF(CA79&gt;0,ROUND(CA79,0),0)</f>
        <v>0</v>
      </c>
      <c r="S809" s="270">
        <f>IF(CA80&gt;0,ROUND(CA80,0),0)</f>
        <v>0</v>
      </c>
      <c r="T809" s="273">
        <f>IF(CA81&gt;0,ROUND(CA81,2),0)</f>
        <v>0</v>
      </c>
      <c r="U809" s="270"/>
      <c r="X809" s="270"/>
      <c r="Y809" s="270"/>
      <c r="Z809" s="270"/>
    </row>
    <row r="810" spans="1:26" ht="12.6" customHeight="1" x14ac:dyDescent="0.25">
      <c r="A810" s="209" t="e">
        <f>RIGHT($C$84,3)&amp;"*"&amp;RIGHT($C$83,4)&amp;"*"&amp;CB$55&amp;"*"&amp;"A"</f>
        <v>#VALUE!</v>
      </c>
      <c r="B810" s="270"/>
      <c r="C810" s="273">
        <f>ROUND(CB60,2)</f>
        <v>0</v>
      </c>
      <c r="D810" s="270">
        <f>ROUND(CB61,0)</f>
        <v>0</v>
      </c>
      <c r="E810" s="270">
        <f>ROUND(CB62,0)</f>
        <v>0</v>
      </c>
      <c r="F810" s="270">
        <f>ROUND(CB63,0)</f>
        <v>0</v>
      </c>
      <c r="G810" s="270">
        <f>ROUND(CB64,0)</f>
        <v>0</v>
      </c>
      <c r="H810" s="270">
        <f>ROUND(CB65,0)</f>
        <v>0</v>
      </c>
      <c r="I810" s="270">
        <f>ROUND(CB66,0)</f>
        <v>0</v>
      </c>
      <c r="J810" s="270">
        <f>ROUND(CB67,0)</f>
        <v>0</v>
      </c>
      <c r="K810" s="270">
        <f>ROUND(CB68,0)</f>
        <v>0</v>
      </c>
      <c r="L810" s="270">
        <f>ROUND(CB70,0)</f>
        <v>0</v>
      </c>
      <c r="M810" s="270">
        <f>ROUND(CB71,0)</f>
        <v>0</v>
      </c>
      <c r="N810" s="270"/>
      <c r="O810" s="270"/>
      <c r="P810" s="270">
        <f>IF(CB77&gt;0,ROUND(CB77,0),0)</f>
        <v>0</v>
      </c>
      <c r="Q810" s="270">
        <f>IF(CB78&gt;0,ROUND(CB78,0),0)</f>
        <v>0</v>
      </c>
      <c r="R810" s="270">
        <f>IF(CB79&gt;0,ROUND(CB79,0),0)</f>
        <v>0</v>
      </c>
      <c r="S810" s="270">
        <f>IF(CB80&gt;0,ROUND(CB80,0),0)</f>
        <v>0</v>
      </c>
      <c r="T810" s="273">
        <f>IF(CB81&gt;0,ROUND(CB81,2),0)</f>
        <v>0</v>
      </c>
      <c r="U810" s="270"/>
      <c r="X810" s="270"/>
      <c r="Y810" s="270"/>
      <c r="Z810" s="270"/>
    </row>
    <row r="811" spans="1:26" ht="12.6" customHeight="1" x14ac:dyDescent="0.25">
      <c r="A811" s="209" t="e">
        <f>RIGHT($C$84,3)&amp;"*"&amp;RIGHT($C$83,4)&amp;"*"&amp;CC$55&amp;"*"&amp;"A"</f>
        <v>#VALUE!</v>
      </c>
      <c r="B811" s="270"/>
      <c r="C811" s="273">
        <f>ROUND(CC60,2)</f>
        <v>0</v>
      </c>
      <c r="D811" s="270">
        <f>ROUND(CC61,0)</f>
        <v>0</v>
      </c>
      <c r="E811" s="270">
        <f>ROUND(CC62,0)</f>
        <v>0</v>
      </c>
      <c r="F811" s="270">
        <f>ROUND(CC63,0)</f>
        <v>0</v>
      </c>
      <c r="G811" s="270">
        <f>ROUND(CC64,0)</f>
        <v>0</v>
      </c>
      <c r="H811" s="270">
        <f>ROUND(CC65,0)</f>
        <v>0</v>
      </c>
      <c r="I811" s="270">
        <f>ROUND(CC66,0)</f>
        <v>0</v>
      </c>
      <c r="J811" s="270">
        <f>ROUND(CC67,0)</f>
        <v>0</v>
      </c>
      <c r="K811" s="270">
        <f>ROUND(CC68,0)</f>
        <v>0</v>
      </c>
      <c r="L811" s="270">
        <f>ROUND(CC70,0)</f>
        <v>0</v>
      </c>
      <c r="M811" s="270">
        <f>ROUND(CC71,0)</f>
        <v>0</v>
      </c>
      <c r="N811" s="270"/>
      <c r="O811" s="270"/>
      <c r="P811" s="270">
        <f>IF(CC77&gt;0,ROUND(CC77,0),0)</f>
        <v>0</v>
      </c>
      <c r="Q811" s="270">
        <f>IF(CC78&gt;0,ROUND(CC78,0),0)</f>
        <v>0</v>
      </c>
      <c r="R811" s="270">
        <f>IF(CC79&gt;0,ROUND(CC79,0),0)</f>
        <v>0</v>
      </c>
      <c r="S811" s="270">
        <f>IF(CC80&gt;0,ROUND(CC80,0),0)</f>
        <v>0</v>
      </c>
      <c r="T811" s="273">
        <f>IF(CC81&gt;0,ROUND(CC81,2),0)</f>
        <v>0</v>
      </c>
      <c r="U811" s="270"/>
      <c r="X811" s="270"/>
      <c r="Y811" s="270"/>
      <c r="Z811" s="270"/>
    </row>
    <row r="812" spans="1:26" ht="12.6" customHeight="1" x14ac:dyDescent="0.25">
      <c r="A812" s="209" t="e">
        <f>RIGHT($C$84,3)&amp;"*"&amp;RIGHT($C$83,4)&amp;"*"&amp;"9000"&amp;"*"&amp;"A"</f>
        <v>#VALUE!</v>
      </c>
      <c r="B812" s="270"/>
      <c r="C812" s="274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4"/>
      <c r="U812" s="270">
        <f>ROUND(CD70,0)</f>
        <v>557497</v>
      </c>
      <c r="V812" s="180">
        <f>ROUND(CD69,0)</f>
        <v>996012</v>
      </c>
      <c r="W812" s="180">
        <f>ROUND(CD71,0)</f>
        <v>421159</v>
      </c>
      <c r="X812" s="270">
        <f>ROUND(CE73,0)</f>
        <v>1082987</v>
      </c>
      <c r="Y812" s="270">
        <f>ROUND(C132,0)</f>
        <v>0</v>
      </c>
      <c r="Z812" s="270"/>
    </row>
    <row r="814" spans="1:26" ht="12.6" customHeight="1" x14ac:dyDescent="0.25">
      <c r="B814" s="199" t="s">
        <v>1004</v>
      </c>
      <c r="C814" s="259">
        <f t="shared" ref="C814:K814" si="21">SUM(C733:C812)</f>
        <v>63.09</v>
      </c>
      <c r="D814" s="180">
        <f t="shared" si="21"/>
        <v>3978919</v>
      </c>
      <c r="E814" s="180">
        <f t="shared" si="21"/>
        <v>870291</v>
      </c>
      <c r="F814" s="180">
        <f t="shared" si="21"/>
        <v>338704</v>
      </c>
      <c r="G814" s="180">
        <f t="shared" si="21"/>
        <v>478045</v>
      </c>
      <c r="H814" s="180">
        <f t="shared" si="21"/>
        <v>185544</v>
      </c>
      <c r="I814" s="180">
        <f t="shared" si="21"/>
        <v>1171958</v>
      </c>
      <c r="J814" s="180">
        <f t="shared" si="21"/>
        <v>1061913</v>
      </c>
      <c r="K814" s="180">
        <f t="shared" si="21"/>
        <v>37187</v>
      </c>
      <c r="L814" s="180">
        <f>SUM(L733:L812)+SUM(U733:U812)</f>
        <v>896007</v>
      </c>
      <c r="M814" s="180">
        <f>SUM(M733:M812)+SUM(W733:W812)</f>
        <v>421159</v>
      </c>
      <c r="N814" s="180">
        <f t="shared" ref="N814:Z814" si="22">SUM(N733:N812)</f>
        <v>10384132</v>
      </c>
      <c r="O814" s="180">
        <f t="shared" si="22"/>
        <v>1867984</v>
      </c>
      <c r="P814" s="180">
        <f t="shared" si="22"/>
        <v>24227</v>
      </c>
      <c r="Q814" s="180">
        <f t="shared" si="22"/>
        <v>6521</v>
      </c>
      <c r="R814" s="180">
        <f t="shared" si="22"/>
        <v>1904</v>
      </c>
      <c r="S814" s="180">
        <f t="shared" si="22"/>
        <v>20437</v>
      </c>
      <c r="T814" s="259">
        <f t="shared" si="22"/>
        <v>17.89</v>
      </c>
      <c r="U814" s="180">
        <f t="shared" si="22"/>
        <v>557497</v>
      </c>
      <c r="V814" s="180">
        <f t="shared" si="22"/>
        <v>996012</v>
      </c>
      <c r="W814" s="180">
        <f t="shared" si="22"/>
        <v>421159</v>
      </c>
      <c r="X814" s="180">
        <f t="shared" si="22"/>
        <v>1082987</v>
      </c>
      <c r="Y814" s="180">
        <f t="shared" si="22"/>
        <v>0</v>
      </c>
      <c r="Z814" s="180">
        <f t="shared" si="22"/>
        <v>4378346</v>
      </c>
    </row>
    <row r="815" spans="1:26" ht="12.6" customHeight="1" x14ac:dyDescent="0.25">
      <c r="B815" s="180" t="s">
        <v>1005</v>
      </c>
      <c r="C815" s="259">
        <f>CE60</f>
        <v>63.09</v>
      </c>
      <c r="D815" s="180">
        <f>CE61</f>
        <v>3978919</v>
      </c>
      <c r="E815" s="180">
        <f>CE62</f>
        <v>870291</v>
      </c>
      <c r="F815" s="180">
        <f>CE63</f>
        <v>338704</v>
      </c>
      <c r="G815" s="180">
        <f>CE64</f>
        <v>478045</v>
      </c>
      <c r="H815" s="236">
        <f>CE65</f>
        <v>185544</v>
      </c>
      <c r="I815" s="236">
        <f>CE66</f>
        <v>1171958</v>
      </c>
      <c r="J815" s="236">
        <f>CE67</f>
        <v>1061913</v>
      </c>
      <c r="K815" s="236">
        <f>CE68</f>
        <v>37187</v>
      </c>
      <c r="L815" s="236">
        <f>CE70</f>
        <v>896007</v>
      </c>
      <c r="M815" s="236">
        <f>CE71</f>
        <v>421159</v>
      </c>
      <c r="N815" s="180">
        <f>CE76</f>
        <v>10384132</v>
      </c>
      <c r="O815" s="180">
        <f>CE74</f>
        <v>1867984</v>
      </c>
      <c r="P815" s="180">
        <f>CE77</f>
        <v>24227</v>
      </c>
      <c r="Q815" s="180">
        <f>CE78</f>
        <v>6521</v>
      </c>
      <c r="R815" s="180">
        <f>CE79</f>
        <v>1904</v>
      </c>
      <c r="S815" s="180">
        <f>CE80</f>
        <v>20437</v>
      </c>
      <c r="T815" s="259">
        <f>CE81</f>
        <v>17.89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4378347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3978919</v>
      </c>
      <c r="E816" s="180">
        <f>C377</f>
        <v>870291</v>
      </c>
      <c r="F816" s="180">
        <f>C378</f>
        <v>338704</v>
      </c>
      <c r="G816" s="236">
        <f>C379</f>
        <v>478045</v>
      </c>
      <c r="H816" s="236">
        <f>C380</f>
        <v>185544</v>
      </c>
      <c r="I816" s="236">
        <f>C381</f>
        <v>1171958</v>
      </c>
      <c r="J816" s="236">
        <f>C382</f>
        <v>1061911</v>
      </c>
      <c r="K816" s="236">
        <f>C383</f>
        <v>37187</v>
      </c>
      <c r="L816" s="236">
        <f>C384+C385+C386+C388</f>
        <v>896007</v>
      </c>
      <c r="M816" s="236">
        <f>C368</f>
        <v>421159</v>
      </c>
      <c r="N816" s="180">
        <f>D360</f>
        <v>10384132</v>
      </c>
      <c r="O816" s="180">
        <f>C358</f>
        <v>1867984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East Adams Rural Hospital Year End Report</dc:title>
  <dc:subject>2018 East Adams Rural Hospital Year End Report</dc:subject>
  <dc:creator>Washington State Dept of Health - HSQA - Community Health Systems</dc:creator>
  <cp:keywords>hospital financial reports</cp:keywords>
  <cp:lastModifiedBy>Huyck, Randall  (DOH)</cp:lastModifiedBy>
  <cp:lastPrinted>2019-06-25T18:23:13Z</cp:lastPrinted>
  <dcterms:created xsi:type="dcterms:W3CDTF">1999-06-02T22:01:56Z</dcterms:created>
  <dcterms:modified xsi:type="dcterms:W3CDTF">2019-07-08T21:03:20Z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00000037N320190627094333.xlsx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