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B196" i="1" l="1"/>
  <c r="O817" i="10" l="1"/>
  <c r="M817" i="10"/>
  <c r="L817" i="10"/>
  <c r="K817" i="10"/>
  <c r="J817" i="10"/>
  <c r="I817" i="10"/>
  <c r="H817" i="10"/>
  <c r="G817" i="10"/>
  <c r="F817" i="10"/>
  <c r="E817" i="10"/>
  <c r="D817" i="10"/>
  <c r="S816" i="10"/>
  <c r="V815" i="10"/>
  <c r="U815" i="10"/>
  <c r="X813" i="10"/>
  <c r="X815" i="10" s="1"/>
  <c r="W813" i="10"/>
  <c r="W815" i="10" s="1"/>
  <c r="V813" i="10"/>
  <c r="U813" i="10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R815" i="10" s="1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M815" i="10" s="1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F815" i="10" s="1"/>
  <c r="D735" i="10"/>
  <c r="C735" i="10"/>
  <c r="B735" i="10"/>
  <c r="A735" i="10"/>
  <c r="T734" i="10"/>
  <c r="T815" i="10" s="1"/>
  <c r="S734" i="10"/>
  <c r="R734" i="10"/>
  <c r="Q734" i="10"/>
  <c r="P734" i="10"/>
  <c r="P815" i="10" s="1"/>
  <c r="O734" i="10"/>
  <c r="M734" i="10"/>
  <c r="L734" i="10"/>
  <c r="K734" i="10"/>
  <c r="K815" i="10" s="1"/>
  <c r="I734" i="10"/>
  <c r="H734" i="10"/>
  <c r="G734" i="10"/>
  <c r="F734" i="10"/>
  <c r="D734" i="10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D722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F612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C475" i="10"/>
  <c r="B475" i="10"/>
  <c r="B474" i="10"/>
  <c r="C473" i="10"/>
  <c r="B473" i="10"/>
  <c r="B472" i="10"/>
  <c r="B471" i="10"/>
  <c r="B470" i="10"/>
  <c r="C469" i="10"/>
  <c r="B469" i="10"/>
  <c r="B468" i="10"/>
  <c r="C464" i="10"/>
  <c r="B464" i="10"/>
  <c r="C463" i="10"/>
  <c r="B463" i="10"/>
  <c r="C459" i="10"/>
  <c r="B459" i="10"/>
  <c r="B458" i="10"/>
  <c r="B455" i="10"/>
  <c r="B454" i="10"/>
  <c r="B453" i="10"/>
  <c r="C448" i="10"/>
  <c r="C447" i="10"/>
  <c r="C446" i="10"/>
  <c r="C445" i="10"/>
  <c r="B445" i="10"/>
  <c r="C444" i="10"/>
  <c r="B441" i="10"/>
  <c r="C440" i="10"/>
  <c r="C439" i="10"/>
  <c r="B439" i="10"/>
  <c r="B440" i="10" s="1"/>
  <c r="C438" i="10"/>
  <c r="B438" i="10"/>
  <c r="B437" i="10"/>
  <c r="B436" i="10"/>
  <c r="D435" i="10"/>
  <c r="B435" i="10"/>
  <c r="B434" i="10"/>
  <c r="D433" i="10"/>
  <c r="B433" i="10"/>
  <c r="B432" i="10"/>
  <c r="B431" i="10"/>
  <c r="C430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C417" i="10"/>
  <c r="B417" i="10"/>
  <c r="D415" i="10"/>
  <c r="B415" i="10"/>
  <c r="C414" i="10"/>
  <c r="B414" i="10"/>
  <c r="A412" i="10"/>
  <c r="D390" i="10"/>
  <c r="D372" i="10"/>
  <c r="D367" i="10"/>
  <c r="D361" i="10"/>
  <c r="N817" i="10" s="1"/>
  <c r="D329" i="10"/>
  <c r="D328" i="10"/>
  <c r="D330" i="10" s="1"/>
  <c r="D319" i="10"/>
  <c r="D339" i="10" s="1"/>
  <c r="C482" i="10" s="1"/>
  <c r="D314" i="10"/>
  <c r="D290" i="10"/>
  <c r="D283" i="10"/>
  <c r="D275" i="10"/>
  <c r="D277" i="10" s="1"/>
  <c r="D265" i="10"/>
  <c r="D292" i="10" s="1"/>
  <c r="D341" i="10" s="1"/>
  <c r="C481" i="10" s="1"/>
  <c r="D260" i="10"/>
  <c r="D240" i="10"/>
  <c r="B447" i="10" s="1"/>
  <c r="D236" i="10"/>
  <c r="B446" i="10" s="1"/>
  <c r="D229" i="10"/>
  <c r="D221" i="10"/>
  <c r="B444" i="10" s="1"/>
  <c r="D217" i="10"/>
  <c r="C217" i="10"/>
  <c r="B217" i="10"/>
  <c r="E216" i="10"/>
  <c r="E215" i="10"/>
  <c r="E214" i="10"/>
  <c r="E213" i="10"/>
  <c r="E212" i="10"/>
  <c r="E211" i="10"/>
  <c r="E217" i="10" s="1"/>
  <c r="C478" i="10" s="1"/>
  <c r="E210" i="10"/>
  <c r="E209" i="10"/>
  <c r="D204" i="10"/>
  <c r="C204" i="10"/>
  <c r="B204" i="10"/>
  <c r="E203" i="10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E195" i="10"/>
  <c r="C468" i="10" s="1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E142" i="10"/>
  <c r="D464" i="10" s="1"/>
  <c r="D465" i="10" s="1"/>
  <c r="E141" i="10"/>
  <c r="D463" i="10" s="1"/>
  <c r="E140" i="10"/>
  <c r="E139" i="10"/>
  <c r="C415" i="10" s="1"/>
  <c r="E138" i="10"/>
  <c r="E127" i="10"/>
  <c r="CE80" i="10"/>
  <c r="T816" i="10" s="1"/>
  <c r="CE79" i="10"/>
  <c r="J612" i="10" s="1"/>
  <c r="CE78" i="10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E73" i="10"/>
  <c r="O816" i="10" s="1"/>
  <c r="CD71" i="10"/>
  <c r="C575" i="10" s="1"/>
  <c r="CE70" i="10"/>
  <c r="CE69" i="10"/>
  <c r="L816" i="10" s="1"/>
  <c r="CE68" i="10"/>
  <c r="K816" i="10" s="1"/>
  <c r="CE66" i="10"/>
  <c r="I816" i="10" s="1"/>
  <c r="CE65" i="10"/>
  <c r="CE64" i="10"/>
  <c r="G816" i="10" s="1"/>
  <c r="CE63" i="10"/>
  <c r="F816" i="10" s="1"/>
  <c r="CE61" i="10"/>
  <c r="D816" i="10" s="1"/>
  <c r="CE60" i="10"/>
  <c r="B53" i="10"/>
  <c r="CE51" i="10"/>
  <c r="B49" i="10"/>
  <c r="CA48" i="10"/>
  <c r="CA62" i="10" s="1"/>
  <c r="BZ48" i="10"/>
  <c r="BZ62" i="10" s="1"/>
  <c r="E809" i="10" s="1"/>
  <c r="BW48" i="10"/>
  <c r="BW62" i="10" s="1"/>
  <c r="BV48" i="10"/>
  <c r="BV62" i="10" s="1"/>
  <c r="E805" i="10" s="1"/>
  <c r="BS48" i="10"/>
  <c r="BS62" i="10" s="1"/>
  <c r="BR48" i="10"/>
  <c r="BR62" i="10" s="1"/>
  <c r="E801" i="10" s="1"/>
  <c r="BO48" i="10"/>
  <c r="BO62" i="10" s="1"/>
  <c r="BN48" i="10"/>
  <c r="BN62" i="10" s="1"/>
  <c r="E797" i="10" s="1"/>
  <c r="BK48" i="10"/>
  <c r="BK62" i="10" s="1"/>
  <c r="BJ48" i="10"/>
  <c r="BJ62" i="10" s="1"/>
  <c r="E793" i="10" s="1"/>
  <c r="BG48" i="10"/>
  <c r="BG62" i="10" s="1"/>
  <c r="BF48" i="10"/>
  <c r="BF62" i="10" s="1"/>
  <c r="E789" i="10" s="1"/>
  <c r="BC48" i="10"/>
  <c r="BC62" i="10" s="1"/>
  <c r="BB48" i="10"/>
  <c r="BB62" i="10" s="1"/>
  <c r="E785" i="10" s="1"/>
  <c r="AY48" i="10"/>
  <c r="AY62" i="10" s="1"/>
  <c r="AX48" i="10"/>
  <c r="AX62" i="10" s="1"/>
  <c r="E781" i="10" s="1"/>
  <c r="AU48" i="10"/>
  <c r="AU62" i="10" s="1"/>
  <c r="AT48" i="10"/>
  <c r="AT62" i="10" s="1"/>
  <c r="E777" i="10" s="1"/>
  <c r="AQ48" i="10"/>
  <c r="AQ62" i="10" s="1"/>
  <c r="AP48" i="10"/>
  <c r="AP62" i="10" s="1"/>
  <c r="E773" i="10" s="1"/>
  <c r="AM48" i="10"/>
  <c r="AM62" i="10" s="1"/>
  <c r="AL48" i="10"/>
  <c r="AL62" i="10" s="1"/>
  <c r="E769" i="10" s="1"/>
  <c r="AI48" i="10"/>
  <c r="AI62" i="10" s="1"/>
  <c r="AH48" i="10"/>
  <c r="AH62" i="10" s="1"/>
  <c r="E765" i="10" s="1"/>
  <c r="AE48" i="10"/>
  <c r="AE62" i="10" s="1"/>
  <c r="AD48" i="10"/>
  <c r="AD62" i="10" s="1"/>
  <c r="E761" i="10" s="1"/>
  <c r="AA48" i="10"/>
  <c r="AA62" i="10" s="1"/>
  <c r="Z48" i="10"/>
  <c r="Z62" i="10" s="1"/>
  <c r="E757" i="10" s="1"/>
  <c r="W48" i="10"/>
  <c r="W62" i="10" s="1"/>
  <c r="V48" i="10"/>
  <c r="V62" i="10" s="1"/>
  <c r="E753" i="10" s="1"/>
  <c r="S48" i="10"/>
  <c r="S62" i="10" s="1"/>
  <c r="R48" i="10"/>
  <c r="R62" i="10" s="1"/>
  <c r="E749" i="10" s="1"/>
  <c r="O48" i="10"/>
  <c r="O62" i="10" s="1"/>
  <c r="N48" i="10"/>
  <c r="N62" i="10" s="1"/>
  <c r="E745" i="10" s="1"/>
  <c r="K48" i="10"/>
  <c r="K62" i="10" s="1"/>
  <c r="J48" i="10"/>
  <c r="J62" i="10" s="1"/>
  <c r="E741" i="10" s="1"/>
  <c r="G48" i="10"/>
  <c r="G62" i="10" s="1"/>
  <c r="F48" i="10"/>
  <c r="F62" i="10" s="1"/>
  <c r="E737" i="10" s="1"/>
  <c r="C48" i="10"/>
  <c r="C62" i="10" s="1"/>
  <c r="CE47" i="10"/>
  <c r="E746" i="10" l="1"/>
  <c r="E762" i="10"/>
  <c r="E778" i="10"/>
  <c r="E794" i="10"/>
  <c r="E810" i="10"/>
  <c r="H816" i="10"/>
  <c r="C431" i="10"/>
  <c r="M816" i="10"/>
  <c r="C458" i="10"/>
  <c r="E734" i="10"/>
  <c r="E742" i="10"/>
  <c r="E750" i="10"/>
  <c r="E758" i="10"/>
  <c r="E766" i="10"/>
  <c r="E774" i="10"/>
  <c r="E782" i="10"/>
  <c r="E790" i="10"/>
  <c r="E798" i="10"/>
  <c r="E806" i="10"/>
  <c r="B575" i="10"/>
  <c r="Q816" i="10"/>
  <c r="G612" i="10"/>
  <c r="D438" i="10"/>
  <c r="E738" i="10"/>
  <c r="E754" i="10"/>
  <c r="E770" i="10"/>
  <c r="E786" i="10"/>
  <c r="E802" i="10"/>
  <c r="N734" i="10"/>
  <c r="N815" i="10" s="1"/>
  <c r="CE75" i="10"/>
  <c r="BI730" i="10"/>
  <c r="C816" i="10"/>
  <c r="H612" i="10"/>
  <c r="E204" i="10"/>
  <c r="C476" i="10" s="1"/>
  <c r="B476" i="10"/>
  <c r="D48" i="10"/>
  <c r="H48" i="10"/>
  <c r="H62" i="10" s="1"/>
  <c r="L48" i="10"/>
  <c r="L62" i="10" s="1"/>
  <c r="P48" i="10"/>
  <c r="P62" i="10" s="1"/>
  <c r="T48" i="10"/>
  <c r="T62" i="10" s="1"/>
  <c r="X48" i="10"/>
  <c r="X62" i="10" s="1"/>
  <c r="AB48" i="10"/>
  <c r="AB62" i="10" s="1"/>
  <c r="AF48" i="10"/>
  <c r="AF62" i="10" s="1"/>
  <c r="AJ48" i="10"/>
  <c r="AJ62" i="10" s="1"/>
  <c r="AN48" i="10"/>
  <c r="AN62" i="10" s="1"/>
  <c r="AR48" i="10"/>
  <c r="AR62" i="10" s="1"/>
  <c r="AV48" i="10"/>
  <c r="AV62" i="10" s="1"/>
  <c r="AZ48" i="10"/>
  <c r="AZ62" i="10" s="1"/>
  <c r="BD48" i="10"/>
  <c r="BD62" i="10" s="1"/>
  <c r="BH48" i="10"/>
  <c r="BH62" i="10" s="1"/>
  <c r="BL48" i="10"/>
  <c r="BL62" i="10" s="1"/>
  <c r="BP48" i="10"/>
  <c r="BP62" i="10" s="1"/>
  <c r="BT48" i="10"/>
  <c r="BT62" i="10" s="1"/>
  <c r="BX48" i="10"/>
  <c r="BX62" i="10" s="1"/>
  <c r="CB48" i="10"/>
  <c r="CB62" i="10" s="1"/>
  <c r="D242" i="10"/>
  <c r="B448" i="10" s="1"/>
  <c r="C427" i="10"/>
  <c r="C434" i="10"/>
  <c r="B465" i="10"/>
  <c r="R816" i="10"/>
  <c r="I612" i="10"/>
  <c r="C432" i="10"/>
  <c r="E48" i="10"/>
  <c r="E62" i="10" s="1"/>
  <c r="I48" i="10"/>
  <c r="I62" i="10" s="1"/>
  <c r="M48" i="10"/>
  <c r="M62" i="10" s="1"/>
  <c r="Q48" i="10"/>
  <c r="Q62" i="10" s="1"/>
  <c r="U48" i="10"/>
  <c r="U62" i="10" s="1"/>
  <c r="Y48" i="10"/>
  <c r="Y62" i="10" s="1"/>
  <c r="AC48" i="10"/>
  <c r="AC62" i="10" s="1"/>
  <c r="AG48" i="10"/>
  <c r="AG62" i="10" s="1"/>
  <c r="AK48" i="10"/>
  <c r="AK62" i="10" s="1"/>
  <c r="AO48" i="10"/>
  <c r="AO62" i="10" s="1"/>
  <c r="AS48" i="10"/>
  <c r="AS62" i="10" s="1"/>
  <c r="AW48" i="10"/>
  <c r="AW62" i="10" s="1"/>
  <c r="BA48" i="10"/>
  <c r="BA62" i="10" s="1"/>
  <c r="BE48" i="10"/>
  <c r="BE62" i="10" s="1"/>
  <c r="BI48" i="10"/>
  <c r="BI62" i="10" s="1"/>
  <c r="BM48" i="10"/>
  <c r="BM62" i="10" s="1"/>
  <c r="BQ48" i="10"/>
  <c r="BQ62" i="10" s="1"/>
  <c r="BU48" i="10"/>
  <c r="BU62" i="10" s="1"/>
  <c r="BY48" i="10"/>
  <c r="BY62" i="10" s="1"/>
  <c r="CC48" i="10"/>
  <c r="CC62" i="10" s="1"/>
  <c r="P816" i="10"/>
  <c r="D612" i="10"/>
  <c r="D368" i="10"/>
  <c r="D373" i="10" s="1"/>
  <c r="D391" i="10" s="1"/>
  <c r="D393" i="10" s="1"/>
  <c r="D396" i="10" s="1"/>
  <c r="C429" i="10"/>
  <c r="L612" i="10"/>
  <c r="Q815" i="10"/>
  <c r="I815" i="10"/>
  <c r="D815" i="10"/>
  <c r="O815" i="10"/>
  <c r="S815" i="10"/>
  <c r="G815" i="10"/>
  <c r="L815" i="10"/>
  <c r="C815" i="10"/>
  <c r="H815" i="10"/>
  <c r="CF730" i="10"/>
  <c r="CF79" i="10"/>
  <c r="CF76" i="10"/>
  <c r="E808" i="10" l="1"/>
  <c r="E776" i="10"/>
  <c r="E787" i="10"/>
  <c r="BD71" i="10"/>
  <c r="E755" i="10"/>
  <c r="N816" i="10"/>
  <c r="K612" i="10"/>
  <c r="C465" i="10"/>
  <c r="E804" i="10"/>
  <c r="E788" i="10"/>
  <c r="E772" i="10"/>
  <c r="E756" i="10"/>
  <c r="E740" i="10"/>
  <c r="E799" i="10"/>
  <c r="E783" i="10"/>
  <c r="E767" i="10"/>
  <c r="E751" i="10"/>
  <c r="D62" i="10"/>
  <c r="CE48" i="10"/>
  <c r="E792" i="10"/>
  <c r="E760" i="10"/>
  <c r="E744" i="10"/>
  <c r="E803" i="10"/>
  <c r="E771" i="10"/>
  <c r="E739" i="10"/>
  <c r="CA52" i="10"/>
  <c r="CA67" i="10" s="1"/>
  <c r="BW52" i="10"/>
  <c r="BW67" i="10" s="1"/>
  <c r="BS52" i="10"/>
  <c r="BS67" i="10" s="1"/>
  <c r="BO52" i="10"/>
  <c r="BO67" i="10" s="1"/>
  <c r="BK52" i="10"/>
  <c r="BK67" i="10" s="1"/>
  <c r="BG52" i="10"/>
  <c r="BG67" i="10" s="1"/>
  <c r="BC52" i="10"/>
  <c r="BC67" i="10" s="1"/>
  <c r="AY52" i="10"/>
  <c r="AY67" i="10" s="1"/>
  <c r="AU52" i="10"/>
  <c r="AU67" i="10" s="1"/>
  <c r="AQ52" i="10"/>
  <c r="AQ67" i="10" s="1"/>
  <c r="AM52" i="10"/>
  <c r="AM67" i="10" s="1"/>
  <c r="AI52" i="10"/>
  <c r="AI67" i="10" s="1"/>
  <c r="AE52" i="10"/>
  <c r="AE67" i="10" s="1"/>
  <c r="AA52" i="10"/>
  <c r="AA67" i="10" s="1"/>
  <c r="W52" i="10"/>
  <c r="W67" i="10" s="1"/>
  <c r="S52" i="10"/>
  <c r="S67" i="10" s="1"/>
  <c r="O52" i="10"/>
  <c r="O67" i="10" s="1"/>
  <c r="K52" i="10"/>
  <c r="K67" i="10" s="1"/>
  <c r="G52" i="10"/>
  <c r="G67" i="10" s="1"/>
  <c r="C52" i="10"/>
  <c r="BA52" i="10"/>
  <c r="BA67" i="10" s="1"/>
  <c r="J784" i="10" s="1"/>
  <c r="AO52" i="10"/>
  <c r="AO67" i="10" s="1"/>
  <c r="J772" i="10" s="1"/>
  <c r="AG52" i="10"/>
  <c r="AG67" i="10" s="1"/>
  <c r="J764" i="10" s="1"/>
  <c r="Y52" i="10"/>
  <c r="Y67" i="10" s="1"/>
  <c r="J756" i="10" s="1"/>
  <c r="Q52" i="10"/>
  <c r="Q67" i="10" s="1"/>
  <c r="J748" i="10" s="1"/>
  <c r="I52" i="10"/>
  <c r="I67" i="10" s="1"/>
  <c r="J740" i="10" s="1"/>
  <c r="BZ52" i="10"/>
  <c r="BZ67" i="10" s="1"/>
  <c r="BV52" i="10"/>
  <c r="BV67" i="10" s="1"/>
  <c r="BR52" i="10"/>
  <c r="BR67" i="10" s="1"/>
  <c r="BN52" i="10"/>
  <c r="BN67" i="10" s="1"/>
  <c r="BJ52" i="10"/>
  <c r="BJ67" i="10" s="1"/>
  <c r="BF52" i="10"/>
  <c r="BF67" i="10" s="1"/>
  <c r="BB52" i="10"/>
  <c r="BB67" i="10" s="1"/>
  <c r="AX52" i="10"/>
  <c r="AX67" i="10" s="1"/>
  <c r="AT52" i="10"/>
  <c r="AT67" i="10" s="1"/>
  <c r="AP52" i="10"/>
  <c r="AP67" i="10" s="1"/>
  <c r="AL52" i="10"/>
  <c r="AL67" i="10" s="1"/>
  <c r="AH52" i="10"/>
  <c r="AH67" i="10" s="1"/>
  <c r="AD52" i="10"/>
  <c r="AD67" i="10" s="1"/>
  <c r="Z52" i="10"/>
  <c r="Z67" i="10" s="1"/>
  <c r="V52" i="10"/>
  <c r="V67" i="10" s="1"/>
  <c r="R52" i="10"/>
  <c r="R67" i="10" s="1"/>
  <c r="N52" i="10"/>
  <c r="N67" i="10" s="1"/>
  <c r="J52" i="10"/>
  <c r="J67" i="10" s="1"/>
  <c r="F52" i="10"/>
  <c r="F67" i="10" s="1"/>
  <c r="CC52" i="10"/>
  <c r="CC67" i="10" s="1"/>
  <c r="J812" i="10" s="1"/>
  <c r="BY52" i="10"/>
  <c r="BY67" i="10" s="1"/>
  <c r="J808" i="10" s="1"/>
  <c r="BU52" i="10"/>
  <c r="BU67" i="10" s="1"/>
  <c r="J804" i="10" s="1"/>
  <c r="BQ52" i="10"/>
  <c r="BQ67" i="10" s="1"/>
  <c r="J800" i="10" s="1"/>
  <c r="BM52" i="10"/>
  <c r="BM67" i="10" s="1"/>
  <c r="J796" i="10" s="1"/>
  <c r="BI52" i="10"/>
  <c r="BI67" i="10" s="1"/>
  <c r="J792" i="10" s="1"/>
  <c r="BE52" i="10"/>
  <c r="BE67" i="10" s="1"/>
  <c r="J788" i="10" s="1"/>
  <c r="AW52" i="10"/>
  <c r="AW67" i="10" s="1"/>
  <c r="J780" i="10" s="1"/>
  <c r="AS52" i="10"/>
  <c r="AS67" i="10" s="1"/>
  <c r="J776" i="10" s="1"/>
  <c r="AK52" i="10"/>
  <c r="AK67" i="10" s="1"/>
  <c r="J768" i="10" s="1"/>
  <c r="AC52" i="10"/>
  <c r="AC67" i="10" s="1"/>
  <c r="J760" i="10" s="1"/>
  <c r="U52" i="10"/>
  <c r="U67" i="10" s="1"/>
  <c r="J752" i="10" s="1"/>
  <c r="M52" i="10"/>
  <c r="M67" i="10" s="1"/>
  <c r="J744" i="10" s="1"/>
  <c r="E52" i="10"/>
  <c r="E67" i="10" s="1"/>
  <c r="J736" i="10" s="1"/>
  <c r="AZ52" i="10"/>
  <c r="AZ67" i="10" s="1"/>
  <c r="J783" i="10" s="1"/>
  <c r="T52" i="10"/>
  <c r="T67" i="10" s="1"/>
  <c r="J751" i="10" s="1"/>
  <c r="CB52" i="10"/>
  <c r="CB67" i="10" s="1"/>
  <c r="J811" i="10" s="1"/>
  <c r="BL52" i="10"/>
  <c r="BL67" i="10" s="1"/>
  <c r="J795" i="10" s="1"/>
  <c r="AV52" i="10"/>
  <c r="AV67" i="10" s="1"/>
  <c r="J779" i="10" s="1"/>
  <c r="AF52" i="10"/>
  <c r="AF67" i="10" s="1"/>
  <c r="J763" i="10" s="1"/>
  <c r="P52" i="10"/>
  <c r="P67" i="10" s="1"/>
  <c r="J747" i="10" s="1"/>
  <c r="BX52" i="10"/>
  <c r="BX67" i="10" s="1"/>
  <c r="J807" i="10" s="1"/>
  <c r="BH52" i="10"/>
  <c r="BH67" i="10" s="1"/>
  <c r="J791" i="10" s="1"/>
  <c r="AR52" i="10"/>
  <c r="AR67" i="10" s="1"/>
  <c r="J775" i="10" s="1"/>
  <c r="AB52" i="10"/>
  <c r="AB67" i="10" s="1"/>
  <c r="J759" i="10" s="1"/>
  <c r="L52" i="10"/>
  <c r="L67" i="10" s="1"/>
  <c r="J743" i="10" s="1"/>
  <c r="BT52" i="10"/>
  <c r="BT67" i="10" s="1"/>
  <c r="J803" i="10" s="1"/>
  <c r="BD52" i="10"/>
  <c r="BD67" i="10" s="1"/>
  <c r="J787" i="10" s="1"/>
  <c r="AN52" i="10"/>
  <c r="AN67" i="10" s="1"/>
  <c r="J771" i="10" s="1"/>
  <c r="X52" i="10"/>
  <c r="X67" i="10" s="1"/>
  <c r="J755" i="10" s="1"/>
  <c r="H52" i="10"/>
  <c r="H67" i="10" s="1"/>
  <c r="J739" i="10" s="1"/>
  <c r="BP52" i="10"/>
  <c r="BP67" i="10" s="1"/>
  <c r="J799" i="10" s="1"/>
  <c r="AJ52" i="10"/>
  <c r="AJ67" i="10" s="1"/>
  <c r="J767" i="10" s="1"/>
  <c r="D52" i="10"/>
  <c r="D67" i="10" s="1"/>
  <c r="J735" i="10" s="1"/>
  <c r="E800" i="10"/>
  <c r="BQ71" i="10"/>
  <c r="E784" i="10"/>
  <c r="BA71" i="10"/>
  <c r="E768" i="10"/>
  <c r="E752" i="10"/>
  <c r="U71" i="10"/>
  <c r="E736" i="10"/>
  <c r="E811" i="10"/>
  <c r="CB71" i="10"/>
  <c r="E795" i="10"/>
  <c r="E779" i="10"/>
  <c r="AV71" i="10"/>
  <c r="E763" i="10"/>
  <c r="AF71" i="10"/>
  <c r="E747" i="10"/>
  <c r="P71" i="10"/>
  <c r="E812" i="10"/>
  <c r="CC71" i="10"/>
  <c r="E796" i="10"/>
  <c r="BM71" i="10"/>
  <c r="E780" i="10"/>
  <c r="AW71" i="10"/>
  <c r="E764" i="10"/>
  <c r="AG71" i="10"/>
  <c r="E748" i="10"/>
  <c r="Q71" i="10"/>
  <c r="E807" i="10"/>
  <c r="BX71" i="10"/>
  <c r="E791" i="10"/>
  <c r="BH71" i="10"/>
  <c r="E775" i="10"/>
  <c r="AR71" i="10"/>
  <c r="E759" i="10"/>
  <c r="E743" i="10"/>
  <c r="L71" i="10"/>
  <c r="CF77" i="10"/>
  <c r="C709" i="10" l="1"/>
  <c r="C537" i="10"/>
  <c r="G537" i="10" s="1"/>
  <c r="B537" i="10"/>
  <c r="B558" i="10"/>
  <c r="C558" i="10"/>
  <c r="C638" i="10"/>
  <c r="C573" i="10"/>
  <c r="C622" i="10"/>
  <c r="B573" i="10"/>
  <c r="J745" i="10"/>
  <c r="N71" i="10"/>
  <c r="J777" i="10"/>
  <c r="AT71" i="10"/>
  <c r="J809" i="10"/>
  <c r="BZ71" i="10"/>
  <c r="J754" i="10"/>
  <c r="W71" i="10"/>
  <c r="J786" i="10"/>
  <c r="BC71" i="10"/>
  <c r="C682" i="10"/>
  <c r="C510" i="10"/>
  <c r="G510" i="10" s="1"/>
  <c r="B510" i="10"/>
  <c r="B542" i="10"/>
  <c r="C631" i="10"/>
  <c r="C542" i="10"/>
  <c r="C697" i="10"/>
  <c r="C525" i="10"/>
  <c r="G525" i="10" s="1"/>
  <c r="B525" i="10"/>
  <c r="E71" i="10"/>
  <c r="B562" i="10"/>
  <c r="C623" i="10"/>
  <c r="C562" i="10"/>
  <c r="J753" i="10"/>
  <c r="V71" i="10"/>
  <c r="J785" i="10"/>
  <c r="BB71" i="10"/>
  <c r="J801" i="10"/>
  <c r="BR71" i="10"/>
  <c r="J746" i="10"/>
  <c r="O71" i="10"/>
  <c r="J778" i="10"/>
  <c r="AU71" i="10"/>
  <c r="AB71" i="10"/>
  <c r="J741" i="10"/>
  <c r="J71" i="10"/>
  <c r="J757" i="10"/>
  <c r="Z71" i="10"/>
  <c r="J773" i="10"/>
  <c r="AP71" i="10"/>
  <c r="J789" i="10"/>
  <c r="BF71" i="10"/>
  <c r="J805" i="10"/>
  <c r="BV71" i="10"/>
  <c r="C67" i="10"/>
  <c r="CE52" i="10"/>
  <c r="J750" i="10"/>
  <c r="S71" i="10"/>
  <c r="J766" i="10"/>
  <c r="AI71" i="10"/>
  <c r="J782" i="10"/>
  <c r="AY71" i="10"/>
  <c r="J798" i="10"/>
  <c r="BO71" i="10"/>
  <c r="H71" i="10"/>
  <c r="BT71" i="10"/>
  <c r="AC71" i="10"/>
  <c r="AJ71" i="10"/>
  <c r="BP71" i="10"/>
  <c r="Y71" i="10"/>
  <c r="BE71" i="10"/>
  <c r="C677" i="10"/>
  <c r="C505" i="10"/>
  <c r="G505" i="10" s="1"/>
  <c r="B505" i="10"/>
  <c r="C698" i="10"/>
  <c r="C526" i="10"/>
  <c r="G526" i="10" s="1"/>
  <c r="B526" i="10"/>
  <c r="C713" i="10"/>
  <c r="C541" i="10"/>
  <c r="B541" i="10"/>
  <c r="C546" i="10"/>
  <c r="G546" i="10" s="1"/>
  <c r="B546" i="10"/>
  <c r="C630" i="10"/>
  <c r="J802" i="10"/>
  <c r="BS71" i="10"/>
  <c r="E735" i="10"/>
  <c r="E815" i="10" s="1"/>
  <c r="D71" i="10"/>
  <c r="CE62" i="10"/>
  <c r="B549" i="10"/>
  <c r="C549" i="10"/>
  <c r="C624" i="10"/>
  <c r="BY71" i="10"/>
  <c r="J749" i="10"/>
  <c r="R71" i="10"/>
  <c r="J765" i="10"/>
  <c r="AH71" i="10"/>
  <c r="J781" i="10"/>
  <c r="AX71" i="10"/>
  <c r="J797" i="10"/>
  <c r="BN71" i="10"/>
  <c r="J742" i="10"/>
  <c r="K71" i="10"/>
  <c r="J758" i="10"/>
  <c r="AA71" i="10"/>
  <c r="J774" i="10"/>
  <c r="AQ71" i="10"/>
  <c r="J790" i="10"/>
  <c r="BG71" i="10"/>
  <c r="J806" i="10"/>
  <c r="BW71" i="10"/>
  <c r="AN71" i="10"/>
  <c r="BI71" i="10"/>
  <c r="T71" i="10"/>
  <c r="AZ71" i="10"/>
  <c r="I71" i="10"/>
  <c r="AO71" i="10"/>
  <c r="BU71" i="10"/>
  <c r="C569" i="10"/>
  <c r="C644" i="10"/>
  <c r="B569" i="10"/>
  <c r="C681" i="10"/>
  <c r="C509" i="10"/>
  <c r="G509" i="10" s="1"/>
  <c r="B509" i="10"/>
  <c r="C514" i="10"/>
  <c r="G514" i="10" s="1"/>
  <c r="C686" i="10"/>
  <c r="B514" i="10"/>
  <c r="J761" i="10"/>
  <c r="AD71" i="10"/>
  <c r="J793" i="10"/>
  <c r="BJ71" i="10"/>
  <c r="J738" i="10"/>
  <c r="G71" i="10"/>
  <c r="J770" i="10"/>
  <c r="AM71" i="10"/>
  <c r="C553" i="10"/>
  <c r="C636" i="10"/>
  <c r="B553" i="10"/>
  <c r="B574" i="10"/>
  <c r="C574" i="10"/>
  <c r="C620" i="10"/>
  <c r="BL71" i="10"/>
  <c r="AK71" i="10"/>
  <c r="J737" i="10"/>
  <c r="F71" i="10"/>
  <c r="J769" i="10"/>
  <c r="AL71" i="10"/>
  <c r="J762" i="10"/>
  <c r="AE71" i="10"/>
  <c r="J794" i="10"/>
  <c r="BK71" i="10"/>
  <c r="J810" i="10"/>
  <c r="CA71" i="10"/>
  <c r="M71" i="10"/>
  <c r="X71" i="10"/>
  <c r="AS71" i="10"/>
  <c r="B575" i="1"/>
  <c r="A493" i="1"/>
  <c r="A412" i="1"/>
  <c r="F493" i="1"/>
  <c r="D493" i="1"/>
  <c r="B493" i="1"/>
  <c r="C671" i="10" l="1"/>
  <c r="B499" i="10"/>
  <c r="C499" i="10"/>
  <c r="G499" i="10" s="1"/>
  <c r="C695" i="10"/>
  <c r="B523" i="10"/>
  <c r="C523" i="10"/>
  <c r="G523" i="10" s="1"/>
  <c r="C534" i="10"/>
  <c r="G534" i="10" s="1"/>
  <c r="C706" i="10"/>
  <c r="B534" i="10"/>
  <c r="C559" i="10"/>
  <c r="C619" i="10"/>
  <c r="B559" i="10"/>
  <c r="C691" i="10"/>
  <c r="C519" i="10"/>
  <c r="G519" i="10" s="1"/>
  <c r="B519" i="10"/>
  <c r="C689" i="10"/>
  <c r="B517" i="10"/>
  <c r="C517" i="10"/>
  <c r="G517" i="10" s="1"/>
  <c r="B531" i="10"/>
  <c r="C703" i="10"/>
  <c r="C531" i="10"/>
  <c r="G531" i="10" s="1"/>
  <c r="C530" i="10"/>
  <c r="G530" i="10" s="1"/>
  <c r="C702" i="10"/>
  <c r="B530" i="10"/>
  <c r="C704" i="10"/>
  <c r="C532" i="10"/>
  <c r="G532" i="10" s="1"/>
  <c r="B532" i="10"/>
  <c r="C555" i="10"/>
  <c r="C617" i="10"/>
  <c r="B555" i="10"/>
  <c r="F514" i="10"/>
  <c r="H514" i="10"/>
  <c r="B568" i="10"/>
  <c r="C643" i="10"/>
  <c r="C568" i="10"/>
  <c r="H505" i="10"/>
  <c r="F505" i="10"/>
  <c r="C684" i="10"/>
  <c r="C512" i="10"/>
  <c r="G512" i="10" s="1"/>
  <c r="B512" i="10"/>
  <c r="C678" i="10"/>
  <c r="C506" i="10"/>
  <c r="G506" i="10" s="1"/>
  <c r="B506" i="10"/>
  <c r="C637" i="10"/>
  <c r="C557" i="10"/>
  <c r="B557" i="10"/>
  <c r="B566" i="10"/>
  <c r="C641" i="10"/>
  <c r="C566" i="10"/>
  <c r="C513" i="10"/>
  <c r="G513" i="10" s="1"/>
  <c r="C685" i="10"/>
  <c r="B513" i="10"/>
  <c r="B564" i="10"/>
  <c r="C639" i="10"/>
  <c r="C564" i="10"/>
  <c r="H526" i="10"/>
  <c r="F526" i="10"/>
  <c r="C621" i="10"/>
  <c r="C561" i="10"/>
  <c r="B561" i="10"/>
  <c r="C673" i="10"/>
  <c r="C501" i="10"/>
  <c r="G501" i="10" s="1"/>
  <c r="B501" i="10"/>
  <c r="C508" i="10"/>
  <c r="G508" i="10" s="1"/>
  <c r="C680" i="10"/>
  <c r="B508" i="10"/>
  <c r="B547" i="10"/>
  <c r="C632" i="10"/>
  <c r="C547" i="10"/>
  <c r="H525" i="10"/>
  <c r="F525" i="10"/>
  <c r="C647" i="10"/>
  <c r="B572" i="10"/>
  <c r="C572" i="10"/>
  <c r="B554" i="10"/>
  <c r="C554" i="10"/>
  <c r="C634" i="10"/>
  <c r="C692" i="10"/>
  <c r="C520" i="10"/>
  <c r="G520" i="10" s="1"/>
  <c r="B520" i="10"/>
  <c r="C699" i="10"/>
  <c r="B527" i="10"/>
  <c r="C527" i="10"/>
  <c r="G527" i="10" s="1"/>
  <c r="C645" i="10"/>
  <c r="B570" i="10"/>
  <c r="C570" i="10"/>
  <c r="C529" i="10"/>
  <c r="G529" i="10" s="1"/>
  <c r="C701" i="10"/>
  <c r="B529" i="10"/>
  <c r="C700" i="10"/>
  <c r="C528" i="10"/>
  <c r="G528" i="10" s="1"/>
  <c r="B528" i="10"/>
  <c r="C629" i="10"/>
  <c r="C551" i="10"/>
  <c r="B551" i="10"/>
  <c r="C693" i="10"/>
  <c r="B521" i="10"/>
  <c r="C521" i="10"/>
  <c r="G521" i="10" s="1"/>
  <c r="C548" i="10"/>
  <c r="C633" i="10"/>
  <c r="B548" i="10"/>
  <c r="C571" i="10"/>
  <c r="C646" i="10"/>
  <c r="B571" i="10"/>
  <c r="B507" i="10"/>
  <c r="C679" i="10"/>
  <c r="C507" i="10"/>
  <c r="G507" i="10" s="1"/>
  <c r="H537" i="10"/>
  <c r="F537" i="10"/>
  <c r="C710" i="10"/>
  <c r="C538" i="10"/>
  <c r="G538" i="10" s="1"/>
  <c r="B538" i="10"/>
  <c r="H509" i="10"/>
  <c r="F509" i="10"/>
  <c r="C674" i="10"/>
  <c r="C502" i="10"/>
  <c r="G502" i="10" s="1"/>
  <c r="B502" i="10"/>
  <c r="C533" i="10"/>
  <c r="G533" i="10" s="1"/>
  <c r="C705" i="10"/>
  <c r="B533" i="10"/>
  <c r="C669" i="10"/>
  <c r="B497" i="10"/>
  <c r="C497" i="10"/>
  <c r="G497" i="10" s="1"/>
  <c r="C550" i="10"/>
  <c r="G550" i="10" s="1"/>
  <c r="B550" i="10"/>
  <c r="C614" i="10"/>
  <c r="C694" i="10"/>
  <c r="C522" i="10"/>
  <c r="G522" i="10" s="1"/>
  <c r="B522" i="10"/>
  <c r="J734" i="10"/>
  <c r="J815" i="10" s="1"/>
  <c r="CE67" i="10"/>
  <c r="C71" i="10"/>
  <c r="C712" i="10"/>
  <c r="C540" i="10"/>
  <c r="G540" i="10" s="1"/>
  <c r="B540" i="10"/>
  <c r="C626" i="10"/>
  <c r="C563" i="10"/>
  <c r="B563" i="10"/>
  <c r="C687" i="10"/>
  <c r="C515" i="10"/>
  <c r="G515" i="10" s="1"/>
  <c r="B515" i="10"/>
  <c r="F510" i="10"/>
  <c r="H510" i="10"/>
  <c r="C696" i="10"/>
  <c r="C524" i="10"/>
  <c r="G524" i="10" s="1"/>
  <c r="B524" i="10"/>
  <c r="C672" i="10"/>
  <c r="C500" i="10"/>
  <c r="G500" i="10" s="1"/>
  <c r="B500" i="10"/>
  <c r="B552" i="10"/>
  <c r="C618" i="10"/>
  <c r="C552" i="10"/>
  <c r="E816" i="10"/>
  <c r="C428" i="10"/>
  <c r="CE71" i="10"/>
  <c r="C716" i="10" s="1"/>
  <c r="C627" i="10"/>
  <c r="B560" i="10"/>
  <c r="C560" i="10"/>
  <c r="B556" i="10"/>
  <c r="C635" i="10"/>
  <c r="C556" i="10"/>
  <c r="C545" i="10"/>
  <c r="G545" i="10" s="1"/>
  <c r="C628" i="10"/>
  <c r="B545" i="10"/>
  <c r="C708" i="10"/>
  <c r="C536" i="10"/>
  <c r="G536" i="10" s="1"/>
  <c r="B536" i="10"/>
  <c r="C504" i="10"/>
  <c r="G504" i="10" s="1"/>
  <c r="B504" i="10"/>
  <c r="C676" i="10"/>
  <c r="C616" i="10"/>
  <c r="C543" i="10"/>
  <c r="B543" i="10"/>
  <c r="C683" i="10"/>
  <c r="C511" i="10"/>
  <c r="G511" i="10" s="1"/>
  <c r="B511" i="10"/>
  <c r="H546" i="10"/>
  <c r="F546" i="10"/>
  <c r="C690" i="10"/>
  <c r="C518" i="10"/>
  <c r="G518" i="10" s="1"/>
  <c r="B518" i="10"/>
  <c r="C565" i="10"/>
  <c r="C640" i="10"/>
  <c r="B565" i="10"/>
  <c r="C625" i="10"/>
  <c r="B544" i="10"/>
  <c r="C544" i="10"/>
  <c r="G544" i="10" s="1"/>
  <c r="C567" i="10"/>
  <c r="B567" i="10"/>
  <c r="C642" i="10"/>
  <c r="B535" i="10"/>
  <c r="C707" i="10"/>
  <c r="C535" i="10"/>
  <c r="G535" i="10" s="1"/>
  <c r="B503" i="10"/>
  <c r="C675" i="10"/>
  <c r="C503" i="10"/>
  <c r="G503" i="10" s="1"/>
  <c r="C670" i="10"/>
  <c r="C498" i="10"/>
  <c r="G498" i="10" s="1"/>
  <c r="B498" i="10"/>
  <c r="C688" i="10"/>
  <c r="C516" i="10"/>
  <c r="G516" i="10" s="1"/>
  <c r="B516" i="10"/>
  <c r="B539" i="10"/>
  <c r="C539" i="10"/>
  <c r="G539" i="10" s="1"/>
  <c r="C711" i="10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C429" i="1" s="1"/>
  <c r="CE66" i="1"/>
  <c r="I368" i="9" s="1"/>
  <c r="CE68" i="1"/>
  <c r="I370" i="9" s="1"/>
  <c r="D75" i="1"/>
  <c r="AR75" i="1"/>
  <c r="I186" i="9"/>
  <c r="AS75" i="1"/>
  <c r="AT75" i="1"/>
  <c r="D218" i="9" s="1"/>
  <c r="AU75" i="1"/>
  <c r="E218" i="9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5" i="1"/>
  <c r="G58" i="9" s="1"/>
  <c r="M75" i="1"/>
  <c r="F58" i="9" s="1"/>
  <c r="L75" i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E209" i="1"/>
  <c r="F24" i="6" s="1"/>
  <c r="E210" i="1"/>
  <c r="F25" i="6" s="1"/>
  <c r="E211" i="1"/>
  <c r="F26" i="6" s="1"/>
  <c r="E212" i="1"/>
  <c r="E213" i="1"/>
  <c r="F28" i="6"/>
  <c r="E214" i="1"/>
  <c r="F29" i="6" s="1"/>
  <c r="E215" i="1"/>
  <c r="E216" i="1"/>
  <c r="F31" i="6" s="1"/>
  <c r="D217" i="1"/>
  <c r="E32" i="6" s="1"/>
  <c r="C217" i="1"/>
  <c r="D433" i="1" s="1"/>
  <c r="E196" i="1"/>
  <c r="E197" i="1"/>
  <c r="E198" i="1"/>
  <c r="E199" i="1"/>
  <c r="F11" i="6" s="1"/>
  <c r="E200" i="1"/>
  <c r="E201" i="1"/>
  <c r="C473" i="1" s="1"/>
  <c r="E202" i="1"/>
  <c r="C474" i="1" s="1"/>
  <c r="E203" i="1"/>
  <c r="C475" i="1" s="1"/>
  <c r="D204" i="1"/>
  <c r="B204" i="1"/>
  <c r="C16" i="6" s="1"/>
  <c r="D190" i="1"/>
  <c r="D437" i="1" s="1"/>
  <c r="D186" i="1"/>
  <c r="D181" i="1"/>
  <c r="C27" i="5" s="1"/>
  <c r="D177" i="1"/>
  <c r="C20" i="5" s="1"/>
  <c r="E154" i="1"/>
  <c r="G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E127" i="1"/>
  <c r="CF79" i="1"/>
  <c r="B53" i="1"/>
  <c r="CE51" i="1"/>
  <c r="B49" i="1"/>
  <c r="W48" i="1"/>
  <c r="W62" i="1" s="1"/>
  <c r="AS48" i="1"/>
  <c r="AS62" i="1" s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31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X48" i="1"/>
  <c r="X62" i="1" s="1"/>
  <c r="T48" i="1"/>
  <c r="T62" i="1" s="1"/>
  <c r="P48" i="1"/>
  <c r="P62" i="1" s="1"/>
  <c r="L48" i="1"/>
  <c r="L62" i="1" s="1"/>
  <c r="H48" i="1"/>
  <c r="H62" i="1" s="1"/>
  <c r="D48" i="1"/>
  <c r="D62" i="1" s="1"/>
  <c r="D436" i="1"/>
  <c r="C34" i="5"/>
  <c r="C16" i="8"/>
  <c r="F12" i="6"/>
  <c r="C469" i="1"/>
  <c r="F8" i="6"/>
  <c r="C464" i="1"/>
  <c r="H58" i="9"/>
  <c r="C218" i="9"/>
  <c r="D366" i="9"/>
  <c r="CE64" i="1"/>
  <c r="F612" i="1" s="1"/>
  <c r="D368" i="9"/>
  <c r="C276" i="9"/>
  <c r="CE70" i="1"/>
  <c r="C458" i="1" s="1"/>
  <c r="CE76" i="1"/>
  <c r="CE77" i="1"/>
  <c r="CF77" i="1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BZ48" i="1"/>
  <c r="BZ62" i="1" s="1"/>
  <c r="G48" i="1"/>
  <c r="G62" i="1" s="1"/>
  <c r="G12" i="9" s="1"/>
  <c r="AC48" i="1"/>
  <c r="AC62" i="1" s="1"/>
  <c r="H108" i="9" s="1"/>
  <c r="AU48" i="1"/>
  <c r="AU62" i="1" s="1"/>
  <c r="BS48" i="1"/>
  <c r="BS62" i="1" s="1"/>
  <c r="M48" i="1"/>
  <c r="M62" i="1" s="1"/>
  <c r="AE48" i="1"/>
  <c r="AE62" i="1" s="1"/>
  <c r="BC48" i="1"/>
  <c r="BC62" i="1" s="1"/>
  <c r="F236" i="9" s="1"/>
  <c r="O48" i="1"/>
  <c r="O62" i="1" s="1"/>
  <c r="AM48" i="1"/>
  <c r="AM62" i="1" s="1"/>
  <c r="BI48" i="1"/>
  <c r="BI62" i="1" s="1"/>
  <c r="E268" i="9" s="1"/>
  <c r="C427" i="1"/>
  <c r="CD71" i="1"/>
  <c r="E373" i="9" s="1"/>
  <c r="BQ48" i="1"/>
  <c r="BQ62" i="1" s="1"/>
  <c r="F300" i="9" s="1"/>
  <c r="BA48" i="1"/>
  <c r="BA62" i="1" s="1"/>
  <c r="AK48" i="1"/>
  <c r="AK62" i="1" s="1"/>
  <c r="U48" i="1"/>
  <c r="U62" i="1" s="1"/>
  <c r="E48" i="1"/>
  <c r="E62" i="1" s="1"/>
  <c r="BU48" i="1"/>
  <c r="BU62" i="1" s="1"/>
  <c r="C332" i="9" s="1"/>
  <c r="BM48" i="1"/>
  <c r="BM62" i="1" s="1"/>
  <c r="BE48" i="1"/>
  <c r="BE62" i="1" s="1"/>
  <c r="H236" i="9" s="1"/>
  <c r="AW48" i="1"/>
  <c r="AW62" i="1" s="1"/>
  <c r="AO48" i="1"/>
  <c r="AO62" i="1" s="1"/>
  <c r="AG48" i="1"/>
  <c r="AG62" i="1" s="1"/>
  <c r="Y48" i="1"/>
  <c r="Y62" i="1" s="1"/>
  <c r="Q48" i="1"/>
  <c r="Q62" i="1" s="1"/>
  <c r="I48" i="1"/>
  <c r="I62" i="1" s="1"/>
  <c r="I12" i="9" s="1"/>
  <c r="CC48" i="1"/>
  <c r="CC62" i="1" s="1"/>
  <c r="BW48" i="1"/>
  <c r="BW62" i="1" s="1"/>
  <c r="BO48" i="1"/>
  <c r="BO62" i="1" s="1"/>
  <c r="D300" i="9" s="1"/>
  <c r="BG48" i="1"/>
  <c r="BG62" i="1" s="1"/>
  <c r="C268" i="9" s="1"/>
  <c r="AY48" i="1"/>
  <c r="AY62" i="1" s="1"/>
  <c r="AQ48" i="1"/>
  <c r="AQ62" i="1" s="1"/>
  <c r="AI48" i="1"/>
  <c r="AI62" i="1" s="1"/>
  <c r="AA48" i="1"/>
  <c r="AA62" i="1" s="1"/>
  <c r="F108" i="9" s="1"/>
  <c r="S48" i="1"/>
  <c r="S62" i="1" s="1"/>
  <c r="K48" i="1"/>
  <c r="K62" i="1" s="1"/>
  <c r="C615" i="1"/>
  <c r="C48" i="1"/>
  <c r="C62" i="1" s="1"/>
  <c r="C12" i="9" s="1"/>
  <c r="CB48" i="1"/>
  <c r="CB62" i="1" s="1"/>
  <c r="C364" i="9" s="1"/>
  <c r="E372" i="9"/>
  <c r="E44" i="9"/>
  <c r="CA48" i="1"/>
  <c r="CA62" i="1" s="1"/>
  <c r="BY48" i="1"/>
  <c r="BY62" i="1" s="1"/>
  <c r="BX48" i="1"/>
  <c r="BX62" i="1" s="1"/>
  <c r="BV48" i="1"/>
  <c r="BV62" i="1" s="1"/>
  <c r="BT48" i="1"/>
  <c r="BT62" i="1" s="1"/>
  <c r="I300" i="9" s="1"/>
  <c r="BR48" i="1"/>
  <c r="BR62" i="1" s="1"/>
  <c r="BP48" i="1"/>
  <c r="BP62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G236" i="9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I172" i="9" s="1"/>
  <c r="AP48" i="1"/>
  <c r="AP62" i="1" s="1"/>
  <c r="AN48" i="1"/>
  <c r="AN62" i="1" s="1"/>
  <c r="AL48" i="1"/>
  <c r="AL62" i="1" s="1"/>
  <c r="AJ48" i="1"/>
  <c r="AJ62" i="1" s="1"/>
  <c r="H140" i="9" s="1"/>
  <c r="AH48" i="1"/>
  <c r="AH62" i="1" s="1"/>
  <c r="AF48" i="1"/>
  <c r="AF62" i="1" s="1"/>
  <c r="AD48" i="1"/>
  <c r="AD62" i="1" s="1"/>
  <c r="Z48" i="1"/>
  <c r="Z62" i="1" s="1"/>
  <c r="V48" i="1"/>
  <c r="V62" i="1" s="1"/>
  <c r="R48" i="1"/>
  <c r="R62" i="1" s="1"/>
  <c r="D76" i="9" s="1"/>
  <c r="N48" i="1"/>
  <c r="N62" i="1" s="1"/>
  <c r="J48" i="1"/>
  <c r="J62" i="1" s="1"/>
  <c r="F48" i="1"/>
  <c r="F62" i="1" s="1"/>
  <c r="B441" i="1"/>
  <c r="C430" i="1"/>
  <c r="F28" i="4" l="1"/>
  <c r="F13" i="6"/>
  <c r="B440" i="1"/>
  <c r="D428" i="1"/>
  <c r="C575" i="1"/>
  <c r="C432" i="1"/>
  <c r="B10" i="4"/>
  <c r="D463" i="1"/>
  <c r="I90" i="9"/>
  <c r="E58" i="9"/>
  <c r="D13" i="7"/>
  <c r="D32" i="6"/>
  <c r="F15" i="6"/>
  <c r="C472" i="1"/>
  <c r="G10" i="4"/>
  <c r="CF76" i="1"/>
  <c r="BP52" i="1" s="1"/>
  <c r="BP67" i="1" s="1"/>
  <c r="I380" i="9"/>
  <c r="Q52" i="1"/>
  <c r="Q67" i="1" s="1"/>
  <c r="BX52" i="1"/>
  <c r="BX67" i="1" s="1"/>
  <c r="F337" i="9" s="1"/>
  <c r="I366" i="9"/>
  <c r="K52" i="1"/>
  <c r="K67" i="1" s="1"/>
  <c r="D44" i="9"/>
  <c r="C204" i="9"/>
  <c r="I140" i="9"/>
  <c r="D268" i="9"/>
  <c r="F76" i="9"/>
  <c r="E172" i="9"/>
  <c r="I268" i="9"/>
  <c r="C44" i="9"/>
  <c r="E140" i="9"/>
  <c r="H12" i="9"/>
  <c r="F513" i="10"/>
  <c r="H513" i="10"/>
  <c r="H530" i="10"/>
  <c r="F530" i="10"/>
  <c r="F539" i="10"/>
  <c r="H539" i="10"/>
  <c r="H498" i="10"/>
  <c r="F498" i="10"/>
  <c r="F535" i="10"/>
  <c r="H535" i="10"/>
  <c r="F536" i="10"/>
  <c r="H536" i="10"/>
  <c r="F540" i="10"/>
  <c r="H540" i="10"/>
  <c r="J816" i="10"/>
  <c r="C433" i="10"/>
  <c r="C441" i="10" s="1"/>
  <c r="F527" i="10"/>
  <c r="H527" i="10"/>
  <c r="H501" i="10"/>
  <c r="F501" i="10"/>
  <c r="H506" i="10"/>
  <c r="F506" i="10"/>
  <c r="F532" i="10"/>
  <c r="H532" i="10"/>
  <c r="F531" i="10"/>
  <c r="H531" i="10"/>
  <c r="H519" i="10"/>
  <c r="F519" i="10"/>
  <c r="H511" i="10"/>
  <c r="F511" i="10"/>
  <c r="F545" i="10"/>
  <c r="H545" i="10"/>
  <c r="F512" i="10"/>
  <c r="H512" i="10"/>
  <c r="H516" i="10"/>
  <c r="F516" i="10"/>
  <c r="F503" i="10"/>
  <c r="H503" i="10"/>
  <c r="F544" i="10"/>
  <c r="H544" i="10" s="1"/>
  <c r="F524" i="10"/>
  <c r="H524" i="10"/>
  <c r="C648" i="10"/>
  <c r="M716" i="10" s="1"/>
  <c r="Y816" i="10" s="1"/>
  <c r="D615" i="10"/>
  <c r="C715" i="10"/>
  <c r="H502" i="10"/>
  <c r="F502" i="10"/>
  <c r="F507" i="10"/>
  <c r="H507" i="10"/>
  <c r="H521" i="10"/>
  <c r="F521" i="10"/>
  <c r="H529" i="10"/>
  <c r="F529" i="10"/>
  <c r="F508" i="10"/>
  <c r="H508" i="10"/>
  <c r="F499" i="10"/>
  <c r="H499" i="10"/>
  <c r="C668" i="10"/>
  <c r="C496" i="10"/>
  <c r="G496" i="10" s="1"/>
  <c r="B496" i="10"/>
  <c r="F518" i="10"/>
  <c r="H518" i="10"/>
  <c r="F504" i="10"/>
  <c r="H504" i="10"/>
  <c r="F500" i="10"/>
  <c r="H500" i="10"/>
  <c r="H515" i="10"/>
  <c r="F515" i="10"/>
  <c r="H522" i="10"/>
  <c r="F522" i="10"/>
  <c r="F550" i="10"/>
  <c r="H550" i="10" s="1"/>
  <c r="H497" i="10"/>
  <c r="F497" i="10"/>
  <c r="H533" i="10"/>
  <c r="F533" i="10"/>
  <c r="H538" i="10"/>
  <c r="F538" i="10"/>
  <c r="F528" i="10"/>
  <c r="H528" i="10"/>
  <c r="H520" i="10"/>
  <c r="F520" i="10"/>
  <c r="F517" i="10"/>
  <c r="H517" i="10"/>
  <c r="H534" i="10"/>
  <c r="F534" i="10"/>
  <c r="F523" i="10"/>
  <c r="H523" i="10"/>
  <c r="D368" i="1"/>
  <c r="C120" i="8" s="1"/>
  <c r="C112" i="8"/>
  <c r="D330" i="1"/>
  <c r="C86" i="8" s="1"/>
  <c r="B476" i="1"/>
  <c r="D5" i="7"/>
  <c r="F10" i="4"/>
  <c r="I381" i="9"/>
  <c r="G612" i="1"/>
  <c r="I612" i="1"/>
  <c r="CA52" i="1"/>
  <c r="CA67" i="1" s="1"/>
  <c r="D612" i="1"/>
  <c r="AQ52" i="1"/>
  <c r="AQ67" i="1" s="1"/>
  <c r="G122" i="9"/>
  <c r="D186" i="9"/>
  <c r="I372" i="9"/>
  <c r="C440" i="1"/>
  <c r="I365" i="9"/>
  <c r="F332" i="9"/>
  <c r="CE62" i="1"/>
  <c r="G76" i="9"/>
  <c r="C76" i="9"/>
  <c r="D236" i="9"/>
  <c r="CE48" i="1"/>
  <c r="H300" i="9"/>
  <c r="I362" i="9"/>
  <c r="C236" i="9"/>
  <c r="H268" i="9"/>
  <c r="E76" i="9"/>
  <c r="H332" i="9"/>
  <c r="F204" i="9"/>
  <c r="E300" i="9"/>
  <c r="I332" i="9"/>
  <c r="D172" i="9"/>
  <c r="C140" i="9"/>
  <c r="D140" i="9"/>
  <c r="E108" i="9"/>
  <c r="G108" i="9"/>
  <c r="I44" i="9"/>
  <c r="F172" i="9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F140" i="9"/>
  <c r="D12" i="9"/>
  <c r="I108" i="9"/>
  <c r="D204" i="9"/>
  <c r="F268" i="9"/>
  <c r="G332" i="9"/>
  <c r="C300" i="9"/>
  <c r="H76" i="9"/>
  <c r="G172" i="9"/>
  <c r="I236" i="9"/>
  <c r="D332" i="9"/>
  <c r="H204" i="9"/>
  <c r="G44" i="9"/>
  <c r="C172" i="9"/>
  <c r="E236" i="9"/>
  <c r="G300" i="9"/>
  <c r="F44" i="9"/>
  <c r="H44" i="9"/>
  <c r="B446" i="1"/>
  <c r="D242" i="1"/>
  <c r="F12" i="9"/>
  <c r="G140" i="9"/>
  <c r="E332" i="9"/>
  <c r="E12" i="9"/>
  <c r="C418" i="1"/>
  <c r="D438" i="1"/>
  <c r="C108" i="9"/>
  <c r="F14" i="6"/>
  <c r="C471" i="1"/>
  <c r="F10" i="6"/>
  <c r="D339" i="1"/>
  <c r="D26" i="9"/>
  <c r="CE75" i="1"/>
  <c r="G204" i="9"/>
  <c r="D108" i="9"/>
  <c r="E204" i="9"/>
  <c r="F7" i="6"/>
  <c r="E204" i="1"/>
  <c r="C468" i="1"/>
  <c r="I383" i="9"/>
  <c r="D22" i="7"/>
  <c r="C40" i="5"/>
  <c r="I76" i="9"/>
  <c r="C420" i="1"/>
  <c r="B28" i="4"/>
  <c r="F186" i="9"/>
  <c r="I204" i="9"/>
  <c r="H172" i="9"/>
  <c r="BD52" i="1"/>
  <c r="BD67" i="1" s="1"/>
  <c r="BD71" i="1" s="1"/>
  <c r="AM52" i="1"/>
  <c r="AM67" i="1" s="1"/>
  <c r="AM71" i="1" s="1"/>
  <c r="BQ52" i="1"/>
  <c r="BQ67" i="1" s="1"/>
  <c r="BQ71" i="1" s="1"/>
  <c r="F309" i="9" s="1"/>
  <c r="F52" i="1"/>
  <c r="F67" i="1" s="1"/>
  <c r="F71" i="1" s="1"/>
  <c r="BY52" i="1"/>
  <c r="BY67" i="1" s="1"/>
  <c r="BY71" i="1" s="1"/>
  <c r="BM52" i="1"/>
  <c r="BM67" i="1" s="1"/>
  <c r="BM71" i="1" s="1"/>
  <c r="C638" i="1" s="1"/>
  <c r="CB52" i="1"/>
  <c r="CB67" i="1" s="1"/>
  <c r="CB71" i="1" s="1"/>
  <c r="AW52" i="1"/>
  <c r="AW67" i="1" s="1"/>
  <c r="AW71" i="1" s="1"/>
  <c r="G213" i="9" s="1"/>
  <c r="BN52" i="1"/>
  <c r="BN67" i="1" s="1"/>
  <c r="BN71" i="1" s="1"/>
  <c r="M52" i="1"/>
  <c r="M67" i="1" s="1"/>
  <c r="M71" i="1" s="1"/>
  <c r="AK52" i="1"/>
  <c r="AK67" i="1" s="1"/>
  <c r="AK71" i="1" s="1"/>
  <c r="C530" i="1" s="1"/>
  <c r="G530" i="1" s="1"/>
  <c r="D52" i="1"/>
  <c r="D67" i="1" s="1"/>
  <c r="D71" i="1" s="1"/>
  <c r="AA52" i="1"/>
  <c r="AA67" i="1" s="1"/>
  <c r="AA71" i="1" s="1"/>
  <c r="BE52" i="1"/>
  <c r="BE67" i="1" s="1"/>
  <c r="BE71" i="1" s="1"/>
  <c r="G52" i="1"/>
  <c r="G67" i="1" s="1"/>
  <c r="G71" i="1" s="1"/>
  <c r="BR52" i="1"/>
  <c r="BR67" i="1" s="1"/>
  <c r="BR71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373" i="1"/>
  <c r="D434" i="1"/>
  <c r="D292" i="1"/>
  <c r="C58" i="9"/>
  <c r="AE52" i="1" l="1"/>
  <c r="AE67" i="1" s="1"/>
  <c r="C145" i="9" s="1"/>
  <c r="J52" i="1"/>
  <c r="J67" i="1" s="1"/>
  <c r="BW52" i="1"/>
  <c r="BW67" i="1" s="1"/>
  <c r="W52" i="1"/>
  <c r="W67" i="1" s="1"/>
  <c r="I81" i="9" s="1"/>
  <c r="BX71" i="1"/>
  <c r="C569" i="1" s="1"/>
  <c r="BT52" i="1"/>
  <c r="BT67" i="1" s="1"/>
  <c r="BO52" i="1"/>
  <c r="BO67" i="1" s="1"/>
  <c r="D305" i="9" s="1"/>
  <c r="X52" i="1"/>
  <c r="X67" i="1" s="1"/>
  <c r="C113" i="9" s="1"/>
  <c r="BP71" i="1"/>
  <c r="C561" i="1" s="1"/>
  <c r="E305" i="9"/>
  <c r="W71" i="1"/>
  <c r="AL52" i="1"/>
  <c r="AL67" i="1" s="1"/>
  <c r="C177" i="9" s="1"/>
  <c r="BG52" i="1"/>
  <c r="BG67" i="1" s="1"/>
  <c r="BG71" i="1" s="1"/>
  <c r="C618" i="1" s="1"/>
  <c r="O52" i="1"/>
  <c r="O67" i="1" s="1"/>
  <c r="N52" i="1"/>
  <c r="N67" i="1" s="1"/>
  <c r="N71" i="1" s="1"/>
  <c r="C679" i="1" s="1"/>
  <c r="C52" i="1"/>
  <c r="C67" i="1" s="1"/>
  <c r="C71" i="1" s="1"/>
  <c r="C668" i="1" s="1"/>
  <c r="BZ52" i="1"/>
  <c r="BZ67" i="1" s="1"/>
  <c r="H337" i="9" s="1"/>
  <c r="AU52" i="1"/>
  <c r="AU67" i="1" s="1"/>
  <c r="AU71" i="1" s="1"/>
  <c r="C712" i="1" s="1"/>
  <c r="BH52" i="1"/>
  <c r="BH67" i="1" s="1"/>
  <c r="Z52" i="1"/>
  <c r="Z67" i="1" s="1"/>
  <c r="E113" i="9" s="1"/>
  <c r="U52" i="1"/>
  <c r="U67" i="1" s="1"/>
  <c r="AS52" i="1"/>
  <c r="AS67" i="1" s="1"/>
  <c r="BS52" i="1"/>
  <c r="BS67" i="1" s="1"/>
  <c r="AD52" i="1"/>
  <c r="AD67" i="1" s="1"/>
  <c r="R52" i="1"/>
  <c r="R67" i="1" s="1"/>
  <c r="AG52" i="1"/>
  <c r="AG67" i="1" s="1"/>
  <c r="BA52" i="1"/>
  <c r="BA67" i="1" s="1"/>
  <c r="E52" i="1"/>
  <c r="E67" i="1" s="1"/>
  <c r="AX52" i="1"/>
  <c r="AX67" i="1" s="1"/>
  <c r="AX71" i="1" s="1"/>
  <c r="BV52" i="1"/>
  <c r="BV67" i="1" s="1"/>
  <c r="BV71" i="1" s="1"/>
  <c r="C642" i="1" s="1"/>
  <c r="T52" i="1"/>
  <c r="T67" i="1" s="1"/>
  <c r="T71" i="1" s="1"/>
  <c r="F85" i="9" s="1"/>
  <c r="AY52" i="1"/>
  <c r="AY67" i="1" s="1"/>
  <c r="AY71" i="1" s="1"/>
  <c r="I213" i="9" s="1"/>
  <c r="BF52" i="1"/>
  <c r="BF67" i="1" s="1"/>
  <c r="BF71" i="1" s="1"/>
  <c r="E337" i="9"/>
  <c r="P52" i="1"/>
  <c r="P67" i="1" s="1"/>
  <c r="I49" i="9" s="1"/>
  <c r="AR52" i="1"/>
  <c r="AR67" i="1" s="1"/>
  <c r="D49" i="9"/>
  <c r="AP52" i="1"/>
  <c r="AP67" i="1" s="1"/>
  <c r="V52" i="1"/>
  <c r="V67" i="1" s="1"/>
  <c r="BI52" i="1"/>
  <c r="BI67" i="1" s="1"/>
  <c r="AN52" i="1"/>
  <c r="AN67" i="1" s="1"/>
  <c r="K71" i="1"/>
  <c r="D53" i="9" s="1"/>
  <c r="AI52" i="1"/>
  <c r="AI67" i="1" s="1"/>
  <c r="AI71" i="1" s="1"/>
  <c r="I52" i="1"/>
  <c r="I67" i="1" s="1"/>
  <c r="AV52" i="1"/>
  <c r="AV67" i="1" s="1"/>
  <c r="AB52" i="1"/>
  <c r="AB67" i="1" s="1"/>
  <c r="Y52" i="1"/>
  <c r="Y67" i="1" s="1"/>
  <c r="AC52" i="1"/>
  <c r="AC67" i="1" s="1"/>
  <c r="H52" i="1"/>
  <c r="H67" i="1" s="1"/>
  <c r="AF52" i="1"/>
  <c r="AF67" i="1" s="1"/>
  <c r="Q71" i="1"/>
  <c r="BB52" i="1"/>
  <c r="BB67" i="1" s="1"/>
  <c r="AJ52" i="1"/>
  <c r="AJ67" i="1" s="1"/>
  <c r="H145" i="9" s="1"/>
  <c r="BL52" i="1"/>
  <c r="BL67" i="1" s="1"/>
  <c r="BJ52" i="1"/>
  <c r="BJ67" i="1" s="1"/>
  <c r="F273" i="9" s="1"/>
  <c r="L52" i="1"/>
  <c r="L67" i="1" s="1"/>
  <c r="C81" i="9"/>
  <c r="BK52" i="1"/>
  <c r="BK67" i="1" s="1"/>
  <c r="BK71" i="1" s="1"/>
  <c r="C635" i="1" s="1"/>
  <c r="S52" i="1"/>
  <c r="S67" i="1" s="1"/>
  <c r="AZ52" i="1"/>
  <c r="AZ67" i="1" s="1"/>
  <c r="AZ71" i="1" s="1"/>
  <c r="AT52" i="1"/>
  <c r="AT67" i="1" s="1"/>
  <c r="AO52" i="1"/>
  <c r="AO67" i="1" s="1"/>
  <c r="BU52" i="1"/>
  <c r="BU67" i="1" s="1"/>
  <c r="AH52" i="1"/>
  <c r="AH67" i="1" s="1"/>
  <c r="CC52" i="1"/>
  <c r="CC67" i="1" s="1"/>
  <c r="BC52" i="1"/>
  <c r="BC67" i="1" s="1"/>
  <c r="AL71" i="1"/>
  <c r="C531" i="1" s="1"/>
  <c r="G531" i="1" s="1"/>
  <c r="BH71" i="1"/>
  <c r="C553" i="1" s="1"/>
  <c r="BZ71" i="1"/>
  <c r="H341" i="9" s="1"/>
  <c r="D273" i="9"/>
  <c r="E209" i="9"/>
  <c r="BT71" i="1"/>
  <c r="C565" i="1" s="1"/>
  <c r="H49" i="9"/>
  <c r="H177" i="9"/>
  <c r="AQ71" i="1"/>
  <c r="C708" i="1" s="1"/>
  <c r="I305" i="9"/>
  <c r="AE71" i="1"/>
  <c r="C524" i="1" s="1"/>
  <c r="G524" i="1" s="1"/>
  <c r="G145" i="9"/>
  <c r="G49" i="9"/>
  <c r="BW71" i="1"/>
  <c r="C568" i="1" s="1"/>
  <c r="C676" i="1"/>
  <c r="P71" i="1"/>
  <c r="I53" i="9" s="1"/>
  <c r="C21" i="9"/>
  <c r="C540" i="1"/>
  <c r="G540" i="1" s="1"/>
  <c r="D713" i="10"/>
  <c r="D709" i="10"/>
  <c r="D705" i="10"/>
  <c r="D701" i="10"/>
  <c r="D697" i="10"/>
  <c r="D693" i="10"/>
  <c r="D689" i="10"/>
  <c r="D685" i="10"/>
  <c r="D716" i="10"/>
  <c r="D710" i="10"/>
  <c r="D696" i="10"/>
  <c r="D695" i="10"/>
  <c r="D694" i="10"/>
  <c r="D712" i="10"/>
  <c r="D707" i="10"/>
  <c r="D706" i="10"/>
  <c r="D692" i="10"/>
  <c r="D691" i="10"/>
  <c r="D690" i="10"/>
  <c r="D682" i="10"/>
  <c r="D678" i="10"/>
  <c r="D674" i="10"/>
  <c r="D670" i="10"/>
  <c r="D647" i="10"/>
  <c r="D646" i="10"/>
  <c r="D645" i="10"/>
  <c r="D629" i="10"/>
  <c r="D626" i="10"/>
  <c r="D623" i="10"/>
  <c r="D621" i="10"/>
  <c r="D619" i="10"/>
  <c r="D617" i="10"/>
  <c r="D688" i="10"/>
  <c r="D687" i="10"/>
  <c r="D686" i="10"/>
  <c r="D684" i="10"/>
  <c r="D683" i="10"/>
  <c r="D669" i="10"/>
  <c r="D668" i="10"/>
  <c r="D643" i="10"/>
  <c r="D641" i="10"/>
  <c r="D639" i="10"/>
  <c r="D637" i="10"/>
  <c r="D635" i="10"/>
  <c r="D633" i="10"/>
  <c r="D631" i="10"/>
  <c r="D628" i="10"/>
  <c r="D627" i="10"/>
  <c r="D618" i="10"/>
  <c r="D681" i="10"/>
  <c r="D680" i="10"/>
  <c r="D679" i="10"/>
  <c r="D620" i="10"/>
  <c r="D703" i="10"/>
  <c r="D644" i="10"/>
  <c r="D640" i="10"/>
  <c r="D636" i="10"/>
  <c r="D632" i="10"/>
  <c r="D622" i="10"/>
  <c r="D711" i="10"/>
  <c r="D704" i="10"/>
  <c r="D702" i="10"/>
  <c r="D676" i="10"/>
  <c r="D675" i="10"/>
  <c r="D638" i="10"/>
  <c r="D634" i="10"/>
  <c r="D630" i="10"/>
  <c r="D708" i="10"/>
  <c r="D698" i="10"/>
  <c r="D672" i="10"/>
  <c r="D699" i="10"/>
  <c r="D625" i="10"/>
  <c r="D616" i="10"/>
  <c r="D677" i="10"/>
  <c r="D642" i="10"/>
  <c r="D624" i="10"/>
  <c r="D700" i="10"/>
  <c r="D673" i="10"/>
  <c r="D671" i="10"/>
  <c r="F496" i="10"/>
  <c r="H496" i="10" s="1"/>
  <c r="C696" i="1"/>
  <c r="C504" i="1"/>
  <c r="G504" i="1" s="1"/>
  <c r="I337" i="9"/>
  <c r="E309" i="9"/>
  <c r="E213" i="9"/>
  <c r="O71" i="1"/>
  <c r="H53" i="9" s="1"/>
  <c r="CA71" i="1"/>
  <c r="I341" i="9" s="1"/>
  <c r="C621" i="1"/>
  <c r="F21" i="9"/>
  <c r="C499" i="1"/>
  <c r="G499" i="1" s="1"/>
  <c r="C671" i="1"/>
  <c r="C685" i="1"/>
  <c r="G245" i="9"/>
  <c r="C624" i="1"/>
  <c r="C549" i="1"/>
  <c r="I149" i="9"/>
  <c r="C702" i="1"/>
  <c r="C562" i="1"/>
  <c r="C542" i="1"/>
  <c r="I277" i="9"/>
  <c r="C558" i="1"/>
  <c r="C631" i="1"/>
  <c r="C623" i="1"/>
  <c r="C85" i="9"/>
  <c r="C510" i="1"/>
  <c r="G510" i="1" s="1"/>
  <c r="C682" i="1"/>
  <c r="I364" i="9"/>
  <c r="C428" i="1"/>
  <c r="F341" i="9"/>
  <c r="C532" i="1"/>
  <c r="G532" i="1" s="1"/>
  <c r="C704" i="1"/>
  <c r="D181" i="9"/>
  <c r="H245" i="9"/>
  <c r="C614" i="1"/>
  <c r="C550" i="1"/>
  <c r="G550" i="1" s="1"/>
  <c r="C571" i="1"/>
  <c r="F515" i="1"/>
  <c r="H505" i="1"/>
  <c r="F505" i="1"/>
  <c r="H517" i="1"/>
  <c r="F517" i="1"/>
  <c r="H499" i="1"/>
  <c r="F499" i="1"/>
  <c r="F497" i="1"/>
  <c r="H497" i="1"/>
  <c r="F511" i="1"/>
  <c r="H501" i="1"/>
  <c r="F501" i="1"/>
  <c r="B496" i="1"/>
  <c r="G17" i="9"/>
  <c r="I273" i="9"/>
  <c r="D27" i="7"/>
  <c r="B448" i="1"/>
  <c r="C497" i="1"/>
  <c r="G497" i="1" s="1"/>
  <c r="C669" i="1"/>
  <c r="D21" i="9"/>
  <c r="F544" i="1"/>
  <c r="H536" i="1"/>
  <c r="F536" i="1"/>
  <c r="F528" i="1"/>
  <c r="H528" i="1"/>
  <c r="F520" i="1"/>
  <c r="D341" i="1"/>
  <c r="C481" i="1" s="1"/>
  <c r="C50" i="8"/>
  <c r="H209" i="9"/>
  <c r="I209" i="9"/>
  <c r="I241" i="9"/>
  <c r="I378" i="9"/>
  <c r="K612" i="1"/>
  <c r="C465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C126" i="8"/>
  <c r="D391" i="1"/>
  <c r="F32" i="6"/>
  <c r="C478" i="1"/>
  <c r="C305" i="9"/>
  <c r="C102" i="8"/>
  <c r="C482" i="1"/>
  <c r="F498" i="1"/>
  <c r="H241" i="9"/>
  <c r="I145" i="9"/>
  <c r="G209" i="9"/>
  <c r="G337" i="9"/>
  <c r="D177" i="9"/>
  <c r="C516" i="1"/>
  <c r="G516" i="1" s="1"/>
  <c r="I85" i="9"/>
  <c r="C688" i="1"/>
  <c r="C476" i="1"/>
  <c r="F16" i="6"/>
  <c r="C672" i="1"/>
  <c r="C500" i="1"/>
  <c r="G500" i="1" s="1"/>
  <c r="G21" i="9"/>
  <c r="C563" i="1"/>
  <c r="G309" i="9"/>
  <c r="C626" i="1"/>
  <c r="I245" i="9"/>
  <c r="C629" i="1"/>
  <c r="C551" i="1"/>
  <c r="G341" i="9"/>
  <c r="C570" i="1"/>
  <c r="C645" i="1"/>
  <c r="F516" i="1"/>
  <c r="H516" i="1"/>
  <c r="D17" i="9"/>
  <c r="F305" i="9"/>
  <c r="C622" i="1"/>
  <c r="C373" i="9"/>
  <c r="C573" i="1"/>
  <c r="F540" i="1"/>
  <c r="H540" i="1"/>
  <c r="F532" i="1"/>
  <c r="H532" i="1"/>
  <c r="F524" i="1"/>
  <c r="F550" i="1"/>
  <c r="G305" i="9"/>
  <c r="F113" i="9"/>
  <c r="F49" i="9"/>
  <c r="C369" i="9"/>
  <c r="F17" i="9"/>
  <c r="G241" i="9"/>
  <c r="C625" i="1"/>
  <c r="C506" i="1"/>
  <c r="G506" i="1" s="1"/>
  <c r="F53" i="9"/>
  <c r="C678" i="1"/>
  <c r="C545" i="1" l="1"/>
  <c r="G545" i="1" s="1"/>
  <c r="C628" i="1"/>
  <c r="D337" i="9"/>
  <c r="BO71" i="1"/>
  <c r="C627" i="1" s="1"/>
  <c r="D277" i="9"/>
  <c r="C644" i="1"/>
  <c r="C552" i="1"/>
  <c r="C17" i="9"/>
  <c r="C567" i="1"/>
  <c r="C636" i="1"/>
  <c r="AJ71" i="1"/>
  <c r="C701" i="1" s="1"/>
  <c r="X71" i="1"/>
  <c r="D341" i="9"/>
  <c r="C513" i="1"/>
  <c r="G513" i="1" s="1"/>
  <c r="C509" i="1"/>
  <c r="G509" i="1" s="1"/>
  <c r="C49" i="9"/>
  <c r="J71" i="1"/>
  <c r="F81" i="9"/>
  <c r="C181" i="9"/>
  <c r="C496" i="1"/>
  <c r="G496" i="1" s="1"/>
  <c r="H113" i="9"/>
  <c r="AC71" i="1"/>
  <c r="C544" i="1"/>
  <c r="G544" i="1" s="1"/>
  <c r="C703" i="1"/>
  <c r="C245" i="9"/>
  <c r="S71" i="1"/>
  <c r="AR71" i="1"/>
  <c r="F145" i="9"/>
  <c r="AH71" i="1"/>
  <c r="C241" i="9"/>
  <c r="H17" i="9"/>
  <c r="H71" i="1"/>
  <c r="AV71" i="1"/>
  <c r="F209" i="9"/>
  <c r="AN71" i="1"/>
  <c r="E177" i="9"/>
  <c r="D81" i="9"/>
  <c r="R71" i="1"/>
  <c r="G81" i="9"/>
  <c r="U71" i="1"/>
  <c r="C337" i="9"/>
  <c r="BU71" i="1"/>
  <c r="E49" i="9"/>
  <c r="L71" i="1"/>
  <c r="I17" i="9"/>
  <c r="I71" i="1"/>
  <c r="BI71" i="1"/>
  <c r="E273" i="9"/>
  <c r="E71" i="1"/>
  <c r="E17" i="9"/>
  <c r="AD71" i="1"/>
  <c r="I113" i="9"/>
  <c r="CE67" i="1"/>
  <c r="C277" i="9"/>
  <c r="E81" i="9"/>
  <c r="F241" i="9"/>
  <c r="BC71" i="1"/>
  <c r="F177" i="9"/>
  <c r="AO71" i="1"/>
  <c r="G273" i="9"/>
  <c r="BJ71" i="1"/>
  <c r="D113" i="9"/>
  <c r="Y71" i="1"/>
  <c r="V71" i="1"/>
  <c r="H81" i="9"/>
  <c r="D241" i="9"/>
  <c r="BA71" i="1"/>
  <c r="BS71" i="1"/>
  <c r="H305" i="9"/>
  <c r="BB71" i="1"/>
  <c r="Z71" i="1"/>
  <c r="CE52" i="1"/>
  <c r="C273" i="9"/>
  <c r="E241" i="9"/>
  <c r="I177" i="9"/>
  <c r="D369" i="9"/>
  <c r="CC71" i="1"/>
  <c r="D209" i="9"/>
  <c r="AT71" i="1"/>
  <c r="H273" i="9"/>
  <c r="BL71" i="1"/>
  <c r="AF71" i="1"/>
  <c r="D145" i="9"/>
  <c r="G113" i="9"/>
  <c r="AB71" i="1"/>
  <c r="G177" i="9"/>
  <c r="AP71" i="1"/>
  <c r="AG71" i="1"/>
  <c r="E145" i="9"/>
  <c r="C209" i="9"/>
  <c r="AS71" i="1"/>
  <c r="E341" i="9"/>
  <c r="C646" i="1"/>
  <c r="I309" i="9"/>
  <c r="C640" i="1"/>
  <c r="C556" i="1"/>
  <c r="G277" i="9"/>
  <c r="H181" i="9"/>
  <c r="C149" i="9"/>
  <c r="H524" i="1"/>
  <c r="C536" i="1"/>
  <c r="G536" i="1" s="1"/>
  <c r="C507" i="1"/>
  <c r="G507" i="1" s="1"/>
  <c r="C560" i="1"/>
  <c r="D309" i="9"/>
  <c r="G53" i="9"/>
  <c r="C643" i="1"/>
  <c r="C681" i="1"/>
  <c r="C529" i="1"/>
  <c r="G529" i="1" s="1"/>
  <c r="C680" i="1"/>
  <c r="C508" i="1"/>
  <c r="G508" i="1" s="1"/>
  <c r="E612" i="10"/>
  <c r="D715" i="10"/>
  <c r="E623" i="10"/>
  <c r="C647" i="1"/>
  <c r="H149" i="9"/>
  <c r="C572" i="1"/>
  <c r="H550" i="1"/>
  <c r="D615" i="1"/>
  <c r="H520" i="1"/>
  <c r="F522" i="1"/>
  <c r="F510" i="1"/>
  <c r="H510" i="1"/>
  <c r="F513" i="1"/>
  <c r="H513" i="1"/>
  <c r="C142" i="8"/>
  <c r="D393" i="1"/>
  <c r="F538" i="1"/>
  <c r="H538" i="1"/>
  <c r="F496" i="1"/>
  <c r="H496" i="1" s="1"/>
  <c r="F534" i="1"/>
  <c r="H534" i="1"/>
  <c r="H502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C117" i="9" l="1"/>
  <c r="C517" i="1"/>
  <c r="G517" i="1" s="1"/>
  <c r="C689" i="1"/>
  <c r="H509" i="1"/>
  <c r="C503" i="1"/>
  <c r="G503" i="1" s="1"/>
  <c r="C53" i="9"/>
  <c r="C675" i="1"/>
  <c r="F181" i="9"/>
  <c r="C706" i="1"/>
  <c r="C534" i="1"/>
  <c r="G534" i="1" s="1"/>
  <c r="C511" i="1"/>
  <c r="D85" i="9"/>
  <c r="C683" i="1"/>
  <c r="H544" i="1"/>
  <c r="C620" i="1"/>
  <c r="D373" i="9"/>
  <c r="C574" i="1"/>
  <c r="E117" i="9"/>
  <c r="C691" i="1"/>
  <c r="C519" i="1"/>
  <c r="G519" i="1" s="1"/>
  <c r="C641" i="1"/>
  <c r="C566" i="1"/>
  <c r="C341" i="9"/>
  <c r="C699" i="1"/>
  <c r="C527" i="1"/>
  <c r="G527" i="1" s="1"/>
  <c r="F149" i="9"/>
  <c r="C694" i="1"/>
  <c r="C522" i="1"/>
  <c r="H117" i="9"/>
  <c r="CE71" i="1"/>
  <c r="I369" i="9"/>
  <c r="C433" i="1"/>
  <c r="C441" i="1" s="1"/>
  <c r="C686" i="1"/>
  <c r="C514" i="1"/>
  <c r="G85" i="9"/>
  <c r="C512" i="1"/>
  <c r="C684" i="1"/>
  <c r="E85" i="9"/>
  <c r="C710" i="1"/>
  <c r="C213" i="9"/>
  <c r="C538" i="1"/>
  <c r="G538" i="1" s="1"/>
  <c r="C698" i="1"/>
  <c r="C526" i="1"/>
  <c r="E149" i="9"/>
  <c r="C547" i="1"/>
  <c r="C632" i="1"/>
  <c r="E245" i="9"/>
  <c r="C639" i="1"/>
  <c r="H309" i="9"/>
  <c r="C564" i="1"/>
  <c r="C518" i="1"/>
  <c r="C690" i="1"/>
  <c r="D117" i="9"/>
  <c r="C498" i="1"/>
  <c r="C670" i="1"/>
  <c r="E21" i="9"/>
  <c r="C634" i="1"/>
  <c r="E277" i="9"/>
  <c r="C554" i="1"/>
  <c r="C541" i="1"/>
  <c r="C713" i="1"/>
  <c r="F213" i="9"/>
  <c r="C557" i="1"/>
  <c r="H277" i="9"/>
  <c r="C637" i="1"/>
  <c r="F277" i="9"/>
  <c r="C555" i="1"/>
  <c r="C617" i="1"/>
  <c r="C535" i="1"/>
  <c r="G535" i="1" s="1"/>
  <c r="C707" i="1"/>
  <c r="G181" i="9"/>
  <c r="C693" i="1"/>
  <c r="C521" i="1"/>
  <c r="G521" i="1" s="1"/>
  <c r="G117" i="9"/>
  <c r="C525" i="1"/>
  <c r="G525" i="1" s="1"/>
  <c r="C697" i="1"/>
  <c r="D149" i="9"/>
  <c r="C539" i="1"/>
  <c r="G539" i="1" s="1"/>
  <c r="C711" i="1"/>
  <c r="D213" i="9"/>
  <c r="C630" i="1"/>
  <c r="D245" i="9"/>
  <c r="C546" i="1"/>
  <c r="H85" i="9"/>
  <c r="C687" i="1"/>
  <c r="C515" i="1"/>
  <c r="C633" i="1"/>
  <c r="F245" i="9"/>
  <c r="C548" i="1"/>
  <c r="C695" i="1"/>
  <c r="I117" i="9"/>
  <c r="C523" i="1"/>
  <c r="G523" i="1" s="1"/>
  <c r="C674" i="1"/>
  <c r="I21" i="9"/>
  <c r="C502" i="1"/>
  <c r="G502" i="1" s="1"/>
  <c r="C505" i="1"/>
  <c r="G505" i="1" s="1"/>
  <c r="E53" i="9"/>
  <c r="C677" i="1"/>
  <c r="E181" i="9"/>
  <c r="C705" i="1"/>
  <c r="C533" i="1"/>
  <c r="G533" i="1" s="1"/>
  <c r="C673" i="1"/>
  <c r="H21" i="9"/>
  <c r="C501" i="1"/>
  <c r="G501" i="1" s="1"/>
  <c r="I181" i="9"/>
  <c r="C709" i="1"/>
  <c r="C537" i="1"/>
  <c r="G537" i="1" s="1"/>
  <c r="E716" i="10"/>
  <c r="E713" i="10"/>
  <c r="E710" i="10"/>
  <c r="E706" i="10"/>
  <c r="E702" i="10"/>
  <c r="E698" i="10"/>
  <c r="E694" i="10"/>
  <c r="E690" i="10"/>
  <c r="E686" i="10"/>
  <c r="E711" i="10"/>
  <c r="E712" i="10"/>
  <c r="E707" i="10"/>
  <c r="E693" i="10"/>
  <c r="E692" i="10"/>
  <c r="E691" i="10"/>
  <c r="E709" i="10"/>
  <c r="E705" i="10"/>
  <c r="E704" i="10"/>
  <c r="E703" i="10"/>
  <c r="E689" i="10"/>
  <c r="E688" i="10"/>
  <c r="E687" i="10"/>
  <c r="E683" i="10"/>
  <c r="E679" i="10"/>
  <c r="E675" i="10"/>
  <c r="E671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682" i="10"/>
  <c r="E681" i="10"/>
  <c r="E680" i="10"/>
  <c r="E685" i="10"/>
  <c r="E678" i="10"/>
  <c r="E677" i="10"/>
  <c r="E676" i="10"/>
  <c r="E646" i="10"/>
  <c r="E701" i="10"/>
  <c r="E699" i="10"/>
  <c r="E708" i="10"/>
  <c r="E700" i="10"/>
  <c r="E673" i="10"/>
  <c r="E670" i="10"/>
  <c r="E668" i="10"/>
  <c r="E697" i="10"/>
  <c r="E695" i="10"/>
  <c r="E684" i="10"/>
  <c r="E645" i="10"/>
  <c r="E629" i="10"/>
  <c r="E627" i="10"/>
  <c r="E674" i="10"/>
  <c r="E672" i="10"/>
  <c r="E696" i="10"/>
  <c r="E669" i="10"/>
  <c r="E647" i="10"/>
  <c r="E628" i="10"/>
  <c r="E626" i="10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710" i="1"/>
  <c r="D668" i="1"/>
  <c r="D633" i="1"/>
  <c r="D643" i="1"/>
  <c r="D646" i="1"/>
  <c r="D708" i="1"/>
  <c r="D695" i="1"/>
  <c r="D683" i="1"/>
  <c r="D624" i="1"/>
  <c r="D618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626" i="1"/>
  <c r="D641" i="1"/>
  <c r="D680" i="1"/>
  <c r="D619" i="1"/>
  <c r="D688" i="1"/>
  <c r="D679" i="1"/>
  <c r="D693" i="1"/>
  <c r="D625" i="1"/>
  <c r="D681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648" i="1" l="1"/>
  <c r="M716" i="1" s="1"/>
  <c r="G515" i="1"/>
  <c r="H515" i="1"/>
  <c r="G498" i="1"/>
  <c r="H498" i="1" s="1"/>
  <c r="G514" i="1"/>
  <c r="H514" i="1"/>
  <c r="G511" i="1"/>
  <c r="H511" i="1"/>
  <c r="C715" i="1"/>
  <c r="C716" i="1"/>
  <c r="I373" i="9"/>
  <c r="G512" i="1"/>
  <c r="H512" i="1"/>
  <c r="G546" i="1"/>
  <c r="H546" i="1"/>
  <c r="G518" i="1"/>
  <c r="H518" i="1"/>
  <c r="G526" i="1"/>
  <c r="H526" i="1"/>
  <c r="G522" i="1"/>
  <c r="H522" i="1"/>
  <c r="E715" i="10"/>
  <c r="F624" i="10"/>
  <c r="E623" i="1"/>
  <c r="E612" i="1"/>
  <c r="D715" i="1"/>
  <c r="E639" i="1" l="1"/>
  <c r="E685" i="1"/>
  <c r="E670" i="1"/>
  <c r="E680" i="1"/>
  <c r="E682" i="1"/>
  <c r="E636" i="1"/>
  <c r="E681" i="1"/>
  <c r="E640" i="1"/>
  <c r="E716" i="1"/>
  <c r="E696" i="1"/>
  <c r="E646" i="1"/>
  <c r="E677" i="1"/>
  <c r="F716" i="10"/>
  <c r="F711" i="10"/>
  <c r="F707" i="10"/>
  <c r="F703" i="10"/>
  <c r="F699" i="10"/>
  <c r="F695" i="10"/>
  <c r="F691" i="10"/>
  <c r="F687" i="10"/>
  <c r="F712" i="10"/>
  <c r="F708" i="10"/>
  <c r="F709" i="10"/>
  <c r="F706" i="10"/>
  <c r="F705" i="10"/>
  <c r="F704" i="10"/>
  <c r="F690" i="10"/>
  <c r="F689" i="10"/>
  <c r="F688" i="10"/>
  <c r="F713" i="10"/>
  <c r="F702" i="10"/>
  <c r="F701" i="10"/>
  <c r="F700" i="10"/>
  <c r="F686" i="10"/>
  <c r="F685" i="10"/>
  <c r="F684" i="10"/>
  <c r="F680" i="10"/>
  <c r="F676" i="10"/>
  <c r="F672" i="10"/>
  <c r="F668" i="10"/>
  <c r="F628" i="10"/>
  <c r="F679" i="10"/>
  <c r="F678" i="10"/>
  <c r="F677" i="10"/>
  <c r="F646" i="10"/>
  <c r="F710" i="10"/>
  <c r="F675" i="10"/>
  <c r="F674" i="10"/>
  <c r="F673" i="10"/>
  <c r="F644" i="10"/>
  <c r="F642" i="10"/>
  <c r="F640" i="10"/>
  <c r="F638" i="10"/>
  <c r="F636" i="10"/>
  <c r="F634" i="10"/>
  <c r="F632" i="10"/>
  <c r="F630" i="10"/>
  <c r="F697" i="10"/>
  <c r="F645" i="10"/>
  <c r="F629" i="10"/>
  <c r="F627" i="10"/>
  <c r="F625" i="10"/>
  <c r="F698" i="10"/>
  <c r="F696" i="10"/>
  <c r="F671" i="10"/>
  <c r="F670" i="10"/>
  <c r="F626" i="10"/>
  <c r="F694" i="10"/>
  <c r="F693" i="10"/>
  <c r="F683" i="10"/>
  <c r="F682" i="10"/>
  <c r="F681" i="10"/>
  <c r="F641" i="10"/>
  <c r="F637" i="10"/>
  <c r="F633" i="10"/>
  <c r="F669" i="10"/>
  <c r="F647" i="10"/>
  <c r="F692" i="10"/>
  <c r="F643" i="10"/>
  <c r="F639" i="10"/>
  <c r="F631" i="10"/>
  <c r="F635" i="10"/>
  <c r="E707" i="1"/>
  <c r="E709" i="1"/>
  <c r="E686" i="1"/>
  <c r="E638" i="1"/>
  <c r="E635" i="1"/>
  <c r="E691" i="1"/>
  <c r="E704" i="1"/>
  <c r="E708" i="1"/>
  <c r="E630" i="1"/>
  <c r="E642" i="1"/>
  <c r="E711" i="1"/>
  <c r="E701" i="1"/>
  <c r="E668" i="1"/>
  <c r="E633" i="1"/>
  <c r="E632" i="1"/>
  <c r="E702" i="1"/>
  <c r="E669" i="1"/>
  <c r="E683" i="1"/>
  <c r="E647" i="1"/>
  <c r="E641" i="1"/>
  <c r="E706" i="1"/>
  <c r="E674" i="1"/>
  <c r="E634" i="1"/>
  <c r="E690" i="1"/>
  <c r="E684" i="1"/>
  <c r="E697" i="1"/>
  <c r="E678" i="1"/>
  <c r="E645" i="1"/>
  <c r="E631" i="1"/>
  <c r="E703" i="1"/>
  <c r="E694" i="1"/>
  <c r="E628" i="1"/>
  <c r="E673" i="1"/>
  <c r="E687" i="1"/>
  <c r="E675" i="1"/>
  <c r="E671" i="1"/>
  <c r="E713" i="1"/>
  <c r="E710" i="1"/>
  <c r="E637" i="1"/>
  <c r="E699" i="1"/>
  <c r="E672" i="1"/>
  <c r="E644" i="1"/>
  <c r="E643" i="1"/>
  <c r="E712" i="1"/>
  <c r="E627" i="1"/>
  <c r="E624" i="1"/>
  <c r="F624" i="1" s="1"/>
  <c r="F646" i="1" s="1"/>
  <c r="E692" i="1"/>
  <c r="E695" i="1"/>
  <c r="E629" i="1"/>
  <c r="E679" i="1"/>
  <c r="E693" i="1"/>
  <c r="E698" i="1"/>
  <c r="E688" i="1"/>
  <c r="E705" i="1"/>
  <c r="E626" i="1"/>
  <c r="E700" i="1"/>
  <c r="E676" i="1"/>
  <c r="E689" i="1"/>
  <c r="E625" i="1"/>
  <c r="F680" i="1" l="1"/>
  <c r="F694" i="1"/>
  <c r="F687" i="1"/>
  <c r="F695" i="1"/>
  <c r="F647" i="1"/>
  <c r="F703" i="1"/>
  <c r="F637" i="1"/>
  <c r="F643" i="1"/>
  <c r="F716" i="1"/>
  <c r="F702" i="1"/>
  <c r="F689" i="1"/>
  <c r="F630" i="1"/>
  <c r="F710" i="1"/>
  <c r="F705" i="1"/>
  <c r="F700" i="1"/>
  <c r="F685" i="1"/>
  <c r="F635" i="1"/>
  <c r="F701" i="1"/>
  <c r="F677" i="1"/>
  <c r="F678" i="1"/>
  <c r="F629" i="1"/>
  <c r="F693" i="1"/>
  <c r="F631" i="1"/>
  <c r="F636" i="1"/>
  <c r="F684" i="1"/>
  <c r="F669" i="1"/>
  <c r="F698" i="1"/>
  <c r="F679" i="1"/>
  <c r="F668" i="1"/>
  <c r="F697" i="1"/>
  <c r="F675" i="1"/>
  <c r="F627" i="1"/>
  <c r="F708" i="1"/>
  <c r="F633" i="1"/>
  <c r="F692" i="1"/>
  <c r="F715" i="10"/>
  <c r="G625" i="10"/>
  <c r="F709" i="1"/>
  <c r="F706" i="1"/>
  <c r="F625" i="1"/>
  <c r="F670" i="1"/>
  <c r="F676" i="1"/>
  <c r="F690" i="1"/>
  <c r="F672" i="1"/>
  <c r="F683" i="1"/>
  <c r="F711" i="1"/>
  <c r="F626" i="1"/>
  <c r="F691" i="1"/>
  <c r="F645" i="1"/>
  <c r="F686" i="1"/>
  <c r="F688" i="1"/>
  <c r="F681" i="1"/>
  <c r="F628" i="1"/>
  <c r="F699" i="1"/>
  <c r="F632" i="1"/>
  <c r="F671" i="1"/>
  <c r="F634" i="1"/>
  <c r="F642" i="1"/>
  <c r="F682" i="1"/>
  <c r="F707" i="1"/>
  <c r="F638" i="1"/>
  <c r="F639" i="1"/>
  <c r="F674" i="1"/>
  <c r="F644" i="1"/>
  <c r="F641" i="1"/>
  <c r="F704" i="1"/>
  <c r="F713" i="1"/>
  <c r="F712" i="1"/>
  <c r="F673" i="1"/>
  <c r="F640" i="1"/>
  <c r="F696" i="1"/>
  <c r="G625" i="1"/>
  <c r="E715" i="1"/>
  <c r="G712" i="10" l="1"/>
  <c r="G713" i="10"/>
  <c r="G716" i="10"/>
  <c r="G708" i="10"/>
  <c r="G704" i="10"/>
  <c r="G700" i="10"/>
  <c r="G696" i="10"/>
  <c r="G692" i="10"/>
  <c r="G688" i="10"/>
  <c r="G684" i="10"/>
  <c r="G709" i="10"/>
  <c r="G703" i="10"/>
  <c r="G702" i="10"/>
  <c r="G701" i="10"/>
  <c r="G687" i="10"/>
  <c r="G686" i="10"/>
  <c r="G711" i="10"/>
  <c r="G699" i="10"/>
  <c r="G698" i="10"/>
  <c r="G697" i="10"/>
  <c r="G681" i="10"/>
  <c r="G677" i="10"/>
  <c r="G673" i="10"/>
  <c r="G669" i="10"/>
  <c r="G627" i="10"/>
  <c r="G710" i="10"/>
  <c r="G685" i="10"/>
  <c r="G676" i="10"/>
  <c r="G675" i="10"/>
  <c r="G674" i="10"/>
  <c r="G644" i="10"/>
  <c r="G642" i="10"/>
  <c r="G640" i="10"/>
  <c r="G638" i="10"/>
  <c r="G636" i="10"/>
  <c r="G634" i="10"/>
  <c r="G632" i="10"/>
  <c r="G630" i="10"/>
  <c r="G707" i="10"/>
  <c r="G706" i="10"/>
  <c r="G705" i="10"/>
  <c r="G672" i="10"/>
  <c r="G671" i="10"/>
  <c r="G670" i="10"/>
  <c r="G647" i="10"/>
  <c r="G645" i="10"/>
  <c r="G629" i="10"/>
  <c r="G626" i="10"/>
  <c r="G695" i="10"/>
  <c r="G693" i="10"/>
  <c r="G683" i="10"/>
  <c r="G682" i="10"/>
  <c r="G641" i="10"/>
  <c r="G637" i="10"/>
  <c r="G633" i="10"/>
  <c r="G694" i="10"/>
  <c r="G668" i="10"/>
  <c r="G643" i="10"/>
  <c r="G631" i="10"/>
  <c r="G690" i="10"/>
  <c r="G691" i="10"/>
  <c r="G689" i="10"/>
  <c r="G680" i="10"/>
  <c r="G679" i="10"/>
  <c r="G678" i="10"/>
  <c r="G646" i="10"/>
  <c r="G639" i="10"/>
  <c r="G635" i="10"/>
  <c r="G628" i="10"/>
  <c r="G680" i="1"/>
  <c r="G698" i="1"/>
  <c r="G703" i="1"/>
  <c r="G627" i="1"/>
  <c r="G711" i="1"/>
  <c r="G695" i="1"/>
  <c r="G646" i="1"/>
  <c r="G634" i="1"/>
  <c r="G707" i="1"/>
  <c r="G709" i="1"/>
  <c r="G687" i="1"/>
  <c r="G682" i="1"/>
  <c r="G672" i="1"/>
  <c r="G633" i="1"/>
  <c r="G713" i="1"/>
  <c r="G716" i="1"/>
  <c r="G643" i="1"/>
  <c r="G712" i="1"/>
  <c r="G670" i="1"/>
  <c r="G673" i="1"/>
  <c r="G683" i="1"/>
  <c r="G690" i="1"/>
  <c r="G645" i="1"/>
  <c r="G689" i="1"/>
  <c r="G676" i="1"/>
  <c r="G705" i="1"/>
  <c r="G629" i="1"/>
  <c r="G637" i="1"/>
  <c r="G704" i="1"/>
  <c r="G697" i="1"/>
  <c r="G679" i="1"/>
  <c r="G630" i="1"/>
  <c r="G692" i="1"/>
  <c r="G688" i="1"/>
  <c r="G702" i="1"/>
  <c r="G640" i="1"/>
  <c r="G706" i="1"/>
  <c r="G696" i="1"/>
  <c r="G686" i="1"/>
  <c r="G694" i="1"/>
  <c r="G685" i="1"/>
  <c r="G641" i="1"/>
  <c r="G675" i="1"/>
  <c r="G642" i="1"/>
  <c r="G691" i="1"/>
  <c r="G701" i="1"/>
  <c r="G644" i="1"/>
  <c r="G669" i="1"/>
  <c r="G636" i="1"/>
  <c r="G628" i="1"/>
  <c r="G632" i="1"/>
  <c r="G700" i="1"/>
  <c r="G681" i="1"/>
  <c r="G699" i="1"/>
  <c r="G684" i="1"/>
  <c r="G635" i="1"/>
  <c r="G693" i="1"/>
  <c r="G631" i="1"/>
  <c r="G677" i="1"/>
  <c r="G638" i="1"/>
  <c r="G710" i="1"/>
  <c r="G626" i="1"/>
  <c r="G674" i="1"/>
  <c r="G639" i="1"/>
  <c r="G671" i="1"/>
  <c r="G647" i="1"/>
  <c r="G668" i="1"/>
  <c r="G678" i="1"/>
  <c r="G708" i="1"/>
  <c r="F715" i="1"/>
  <c r="G715" i="10" l="1"/>
  <c r="H628" i="10"/>
  <c r="G715" i="1"/>
  <c r="H628" i="1"/>
  <c r="H713" i="10" l="1"/>
  <c r="H712" i="10"/>
  <c r="H709" i="10"/>
  <c r="H705" i="10"/>
  <c r="H701" i="10"/>
  <c r="H697" i="10"/>
  <c r="H693" i="10"/>
  <c r="H689" i="10"/>
  <c r="H685" i="10"/>
  <c r="H710" i="10"/>
  <c r="H711" i="10"/>
  <c r="H700" i="10"/>
  <c r="H699" i="10"/>
  <c r="H698" i="10"/>
  <c r="H708" i="10"/>
  <c r="H696" i="10"/>
  <c r="H695" i="10"/>
  <c r="H694" i="10"/>
  <c r="H682" i="10"/>
  <c r="H678" i="10"/>
  <c r="H674" i="10"/>
  <c r="H670" i="10"/>
  <c r="H647" i="10"/>
  <c r="H646" i="10"/>
  <c r="H645" i="10"/>
  <c r="H629" i="10"/>
  <c r="H707" i="10"/>
  <c r="H706" i="10"/>
  <c r="H673" i="10"/>
  <c r="H672" i="10"/>
  <c r="H671" i="10"/>
  <c r="H704" i="10"/>
  <c r="H703" i="10"/>
  <c r="H702" i="10"/>
  <c r="H683" i="10"/>
  <c r="H669" i="10"/>
  <c r="H668" i="10"/>
  <c r="H643" i="10"/>
  <c r="H641" i="10"/>
  <c r="H639" i="10"/>
  <c r="H637" i="10"/>
  <c r="H635" i="10"/>
  <c r="H633" i="10"/>
  <c r="H631" i="10"/>
  <c r="H691" i="10"/>
  <c r="H684" i="10"/>
  <c r="H681" i="10"/>
  <c r="H680" i="10"/>
  <c r="H679" i="10"/>
  <c r="H692" i="10"/>
  <c r="H716" i="10"/>
  <c r="H688" i="10"/>
  <c r="H687" i="10"/>
  <c r="H677" i="10"/>
  <c r="H676" i="10"/>
  <c r="H675" i="10"/>
  <c r="H642" i="10"/>
  <c r="H638" i="10"/>
  <c r="H634" i="10"/>
  <c r="H630" i="10"/>
  <c r="H690" i="10"/>
  <c r="H686" i="10"/>
  <c r="H644" i="10"/>
  <c r="H632" i="10"/>
  <c r="H636" i="10"/>
  <c r="H640" i="10"/>
  <c r="H697" i="1"/>
  <c r="H687" i="1"/>
  <c r="H636" i="1"/>
  <c r="H647" i="1"/>
  <c r="H638" i="1"/>
  <c r="H684" i="1"/>
  <c r="H674" i="1"/>
  <c r="H696" i="1"/>
  <c r="H693" i="1"/>
  <c r="H704" i="1"/>
  <c r="H673" i="1"/>
  <c r="H683" i="1"/>
  <c r="H637" i="1"/>
  <c r="H640" i="1"/>
  <c r="H677" i="1"/>
  <c r="H672" i="1"/>
  <c r="H702" i="1"/>
  <c r="H670" i="1"/>
  <c r="H682" i="1"/>
  <c r="H706" i="1"/>
  <c r="H710" i="1"/>
  <c r="H712" i="1"/>
  <c r="H695" i="1"/>
  <c r="H645" i="1"/>
  <c r="H686" i="1"/>
  <c r="H668" i="1"/>
  <c r="H630" i="1"/>
  <c r="H713" i="1"/>
  <c r="H639" i="1"/>
  <c r="H711" i="1"/>
  <c r="H692" i="1"/>
  <c r="H634" i="1"/>
  <c r="H679" i="1"/>
  <c r="H691" i="1"/>
  <c r="H701" i="1"/>
  <c r="H644" i="1"/>
  <c r="H643" i="1"/>
  <c r="H680" i="1"/>
  <c r="H669" i="1"/>
  <c r="H633" i="1"/>
  <c r="H641" i="1"/>
  <c r="H688" i="1"/>
  <c r="H698" i="1"/>
  <c r="H690" i="1"/>
  <c r="H707" i="1"/>
  <c r="H678" i="1"/>
  <c r="H700" i="1"/>
  <c r="H671" i="1"/>
  <c r="H694" i="1"/>
  <c r="H685" i="1"/>
  <c r="H675" i="1"/>
  <c r="H629" i="1"/>
  <c r="H705" i="1"/>
  <c r="H646" i="1"/>
  <c r="H699" i="1"/>
  <c r="H689" i="1"/>
  <c r="H642" i="1"/>
  <c r="H635" i="1"/>
  <c r="H676" i="1"/>
  <c r="H632" i="1"/>
  <c r="H708" i="1"/>
  <c r="H703" i="1"/>
  <c r="H681" i="1"/>
  <c r="H709" i="1"/>
  <c r="H716" i="1"/>
  <c r="H631" i="1"/>
  <c r="H715" i="10" l="1"/>
  <c r="I629" i="10"/>
  <c r="H715" i="1"/>
  <c r="I629" i="1"/>
  <c r="I716" i="10" l="1"/>
  <c r="I710" i="10"/>
  <c r="I706" i="10"/>
  <c r="I702" i="10"/>
  <c r="I698" i="10"/>
  <c r="I694" i="10"/>
  <c r="I690" i="10"/>
  <c r="I686" i="10"/>
  <c r="I711" i="10"/>
  <c r="I707" i="10"/>
  <c r="I713" i="10"/>
  <c r="I708" i="10"/>
  <c r="I697" i="10"/>
  <c r="I696" i="10"/>
  <c r="I695" i="10"/>
  <c r="I693" i="10"/>
  <c r="I692" i="10"/>
  <c r="I691" i="10"/>
  <c r="I683" i="10"/>
  <c r="I679" i="10"/>
  <c r="I675" i="10"/>
  <c r="I671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5" i="10"/>
  <c r="I704" i="10"/>
  <c r="I703" i="10"/>
  <c r="I670" i="10"/>
  <c r="I669" i="10"/>
  <c r="I668" i="10"/>
  <c r="I647" i="10"/>
  <c r="I645" i="10"/>
  <c r="I701" i="10"/>
  <c r="I700" i="10"/>
  <c r="I699" i="10"/>
  <c r="I684" i="10"/>
  <c r="I682" i="10"/>
  <c r="I681" i="10"/>
  <c r="I680" i="10"/>
  <c r="I689" i="10"/>
  <c r="I687" i="10"/>
  <c r="I678" i="10"/>
  <c r="I677" i="10"/>
  <c r="I676" i="10"/>
  <c r="I646" i="10"/>
  <c r="I688" i="10"/>
  <c r="I712" i="10"/>
  <c r="I709" i="10"/>
  <c r="I685" i="10"/>
  <c r="I674" i="10"/>
  <c r="I673" i="10"/>
  <c r="I672" i="10"/>
  <c r="I672" i="1"/>
  <c r="I698" i="1"/>
  <c r="I683" i="1"/>
  <c r="I674" i="1"/>
  <c r="I711" i="1"/>
  <c r="I639" i="1"/>
  <c r="I644" i="1"/>
  <c r="I671" i="1"/>
  <c r="I684" i="1"/>
  <c r="I638" i="1"/>
  <c r="I689" i="1"/>
  <c r="I699" i="1"/>
  <c r="I704" i="1"/>
  <c r="I679" i="1"/>
  <c r="I637" i="1"/>
  <c r="I700" i="1"/>
  <c r="I713" i="1"/>
  <c r="I687" i="1"/>
  <c r="I670" i="1"/>
  <c r="I685" i="1"/>
  <c r="I630" i="1"/>
  <c r="I677" i="1"/>
  <c r="I708" i="1"/>
  <c r="I686" i="1"/>
  <c r="I703" i="1"/>
  <c r="I692" i="1"/>
  <c r="I695" i="1"/>
  <c r="I673" i="1"/>
  <c r="I693" i="1"/>
  <c r="I716" i="1"/>
  <c r="I694" i="1"/>
  <c r="I647" i="1"/>
  <c r="I691" i="1"/>
  <c r="I633" i="1"/>
  <c r="I678" i="1"/>
  <c r="I681" i="1"/>
  <c r="I707" i="1"/>
  <c r="I676" i="1"/>
  <c r="I705" i="1"/>
  <c r="I697" i="1"/>
  <c r="I701" i="1"/>
  <c r="I642" i="1"/>
  <c r="I712" i="1"/>
  <c r="I706" i="1"/>
  <c r="I688" i="1"/>
  <c r="I645" i="1"/>
  <c r="I631" i="1"/>
  <c r="I636" i="1"/>
  <c r="I675" i="1"/>
  <c r="I710" i="1"/>
  <c r="I709" i="1"/>
  <c r="I634" i="1"/>
  <c r="I702" i="1"/>
  <c r="I646" i="1"/>
  <c r="I632" i="1"/>
  <c r="I682" i="1"/>
  <c r="I635" i="1"/>
  <c r="I669" i="1"/>
  <c r="I696" i="1"/>
  <c r="I690" i="1"/>
  <c r="I668" i="1"/>
  <c r="I680" i="1"/>
  <c r="I640" i="1"/>
  <c r="I641" i="1"/>
  <c r="I643" i="1"/>
  <c r="I715" i="10" l="1"/>
  <c r="J630" i="10"/>
  <c r="I715" i="1"/>
  <c r="J630" i="1"/>
  <c r="J716" i="10" l="1"/>
  <c r="J712" i="10"/>
  <c r="J711" i="10"/>
  <c r="J707" i="10"/>
  <c r="J703" i="10"/>
  <c r="J699" i="10"/>
  <c r="J695" i="10"/>
  <c r="J691" i="10"/>
  <c r="J687" i="10"/>
  <c r="J713" i="10"/>
  <c r="J708" i="10"/>
  <c r="J694" i="10"/>
  <c r="J693" i="10"/>
  <c r="J692" i="10"/>
  <c r="J710" i="10"/>
  <c r="J706" i="10"/>
  <c r="J705" i="10"/>
  <c r="J704" i="10"/>
  <c r="J690" i="10"/>
  <c r="J689" i="10"/>
  <c r="J688" i="10"/>
  <c r="J680" i="10"/>
  <c r="J676" i="10"/>
  <c r="J672" i="10"/>
  <c r="J668" i="10"/>
  <c r="J702" i="10"/>
  <c r="J701" i="10"/>
  <c r="J700" i="10"/>
  <c r="J684" i="10"/>
  <c r="J683" i="10"/>
  <c r="J682" i="10"/>
  <c r="J681" i="10"/>
  <c r="J643" i="10"/>
  <c r="J641" i="10"/>
  <c r="J639" i="10"/>
  <c r="J637" i="10"/>
  <c r="J635" i="10"/>
  <c r="J633" i="10"/>
  <c r="J631" i="10"/>
  <c r="J698" i="10"/>
  <c r="J697" i="10"/>
  <c r="J696" i="10"/>
  <c r="J679" i="10"/>
  <c r="J678" i="10"/>
  <c r="J677" i="10"/>
  <c r="J646" i="10"/>
  <c r="J709" i="10"/>
  <c r="J685" i="10"/>
  <c r="J675" i="10"/>
  <c r="J674" i="10"/>
  <c r="J673" i="10"/>
  <c r="J642" i="10"/>
  <c r="J638" i="10"/>
  <c r="J634" i="10"/>
  <c r="J686" i="10"/>
  <c r="J640" i="10"/>
  <c r="J636" i="10"/>
  <c r="J645" i="10"/>
  <c r="J671" i="10"/>
  <c r="J670" i="10"/>
  <c r="J669" i="10"/>
  <c r="J647" i="10"/>
  <c r="L647" i="10" s="1"/>
  <c r="J644" i="10"/>
  <c r="J632" i="10"/>
  <c r="J703" i="1"/>
  <c r="J635" i="1"/>
  <c r="J634" i="1"/>
  <c r="J699" i="1"/>
  <c r="J710" i="1"/>
  <c r="J704" i="1"/>
  <c r="J694" i="1"/>
  <c r="J672" i="1"/>
  <c r="J675" i="1"/>
  <c r="J695" i="1"/>
  <c r="J679" i="1"/>
  <c r="J683" i="1"/>
  <c r="J687" i="1"/>
  <c r="J673" i="1"/>
  <c r="J680" i="1"/>
  <c r="J696" i="1"/>
  <c r="J692" i="1"/>
  <c r="J705" i="1"/>
  <c r="J681" i="1"/>
  <c r="J709" i="1"/>
  <c r="J647" i="1"/>
  <c r="J707" i="1"/>
  <c r="J644" i="1"/>
  <c r="J633" i="1"/>
  <c r="J643" i="1"/>
  <c r="J669" i="1"/>
  <c r="J631" i="1"/>
  <c r="J640" i="1"/>
  <c r="J686" i="1"/>
  <c r="J688" i="1"/>
  <c r="J689" i="1"/>
  <c r="J693" i="1"/>
  <c r="J637" i="1"/>
  <c r="J638" i="1"/>
  <c r="J712" i="1"/>
  <c r="J713" i="1"/>
  <c r="J698" i="1"/>
  <c r="J685" i="1"/>
  <c r="J682" i="1"/>
  <c r="J632" i="1"/>
  <c r="J697" i="1"/>
  <c r="J702" i="1"/>
  <c r="J700" i="1"/>
  <c r="J676" i="1"/>
  <c r="J671" i="1"/>
  <c r="J716" i="1"/>
  <c r="J684" i="1"/>
  <c r="J668" i="1"/>
  <c r="J711" i="1"/>
  <c r="J636" i="1"/>
  <c r="J674" i="1"/>
  <c r="J691" i="1"/>
  <c r="J670" i="1"/>
  <c r="J642" i="1"/>
  <c r="J708" i="1"/>
  <c r="J646" i="1"/>
  <c r="J690" i="1"/>
  <c r="J639" i="1"/>
  <c r="J641" i="1"/>
  <c r="J706" i="1"/>
  <c r="J645" i="1"/>
  <c r="J677" i="1"/>
  <c r="J701" i="1"/>
  <c r="J678" i="1"/>
  <c r="K644" i="10" l="1"/>
  <c r="J715" i="10"/>
  <c r="L713" i="10"/>
  <c r="L709" i="10"/>
  <c r="L705" i="10"/>
  <c r="L701" i="10"/>
  <c r="L697" i="10"/>
  <c r="L693" i="10"/>
  <c r="L689" i="10"/>
  <c r="L685" i="10"/>
  <c r="L716" i="10"/>
  <c r="L710" i="10"/>
  <c r="L707" i="10"/>
  <c r="L704" i="10"/>
  <c r="L703" i="10"/>
  <c r="L702" i="10"/>
  <c r="L688" i="10"/>
  <c r="L687" i="10"/>
  <c r="L686" i="10"/>
  <c r="L700" i="10"/>
  <c r="L699" i="10"/>
  <c r="L698" i="10"/>
  <c r="L684" i="10"/>
  <c r="L682" i="10"/>
  <c r="L678" i="10"/>
  <c r="L674" i="10"/>
  <c r="L670" i="10"/>
  <c r="L711" i="10"/>
  <c r="L696" i="10"/>
  <c r="L695" i="10"/>
  <c r="L694" i="10"/>
  <c r="L677" i="10"/>
  <c r="L676" i="10"/>
  <c r="L675" i="10"/>
  <c r="L708" i="10"/>
  <c r="L692" i="10"/>
  <c r="L691" i="10"/>
  <c r="L690" i="10"/>
  <c r="L673" i="10"/>
  <c r="L672" i="10"/>
  <c r="L671" i="10"/>
  <c r="L712" i="10"/>
  <c r="L669" i="10"/>
  <c r="L668" i="10"/>
  <c r="L683" i="10"/>
  <c r="L681" i="10"/>
  <c r="L679" i="10"/>
  <c r="L706" i="10"/>
  <c r="L680" i="10"/>
  <c r="J715" i="1"/>
  <c r="K644" i="1"/>
  <c r="L647" i="1"/>
  <c r="M710" i="10" l="1"/>
  <c r="Y776" i="10" s="1"/>
  <c r="M708" i="10"/>
  <c r="Y774" i="10" s="1"/>
  <c r="M686" i="10"/>
  <c r="Y752" i="10" s="1"/>
  <c r="L715" i="10"/>
  <c r="M695" i="10"/>
  <c r="Y761" i="10" s="1"/>
  <c r="M704" i="10"/>
  <c r="Y770" i="10" s="1"/>
  <c r="M692" i="10"/>
  <c r="Y758" i="10" s="1"/>
  <c r="M680" i="10"/>
  <c r="Y746" i="10" s="1"/>
  <c r="M676" i="10"/>
  <c r="Y742" i="10" s="1"/>
  <c r="M688" i="10"/>
  <c r="Y754" i="10" s="1"/>
  <c r="K712" i="10"/>
  <c r="M712" i="10" s="1"/>
  <c r="Y778" i="10" s="1"/>
  <c r="K713" i="10"/>
  <c r="M713" i="10" s="1"/>
  <c r="Y779" i="10" s="1"/>
  <c r="K708" i="10"/>
  <c r="K704" i="10"/>
  <c r="K700" i="10"/>
  <c r="M700" i="10" s="1"/>
  <c r="Y766" i="10" s="1"/>
  <c r="K696" i="10"/>
  <c r="M696" i="10" s="1"/>
  <c r="Y762" i="10" s="1"/>
  <c r="K692" i="10"/>
  <c r="K688" i="10"/>
  <c r="K684" i="10"/>
  <c r="M684" i="10" s="1"/>
  <c r="Y750" i="10" s="1"/>
  <c r="K709" i="10"/>
  <c r="M709" i="10" s="1"/>
  <c r="Y775" i="10" s="1"/>
  <c r="K710" i="10"/>
  <c r="K706" i="10"/>
  <c r="M706" i="10" s="1"/>
  <c r="Y772" i="10" s="1"/>
  <c r="K705" i="10"/>
  <c r="M705" i="10" s="1"/>
  <c r="Y771" i="10" s="1"/>
  <c r="K691" i="10"/>
  <c r="M691" i="10" s="1"/>
  <c r="Y757" i="10" s="1"/>
  <c r="K690" i="10"/>
  <c r="M690" i="10" s="1"/>
  <c r="Y756" i="10" s="1"/>
  <c r="K689" i="10"/>
  <c r="M689" i="10" s="1"/>
  <c r="Y755" i="10" s="1"/>
  <c r="K707" i="10"/>
  <c r="M707" i="10" s="1"/>
  <c r="Y773" i="10" s="1"/>
  <c r="K703" i="10"/>
  <c r="M703" i="10" s="1"/>
  <c r="Y769" i="10" s="1"/>
  <c r="K702" i="10"/>
  <c r="M702" i="10" s="1"/>
  <c r="Y768" i="10" s="1"/>
  <c r="K701" i="10"/>
  <c r="M701" i="10" s="1"/>
  <c r="Y767" i="10" s="1"/>
  <c r="K687" i="10"/>
  <c r="M687" i="10" s="1"/>
  <c r="Y753" i="10" s="1"/>
  <c r="K686" i="10"/>
  <c r="K685" i="10"/>
  <c r="M685" i="10" s="1"/>
  <c r="Y751" i="10" s="1"/>
  <c r="K681" i="10"/>
  <c r="M681" i="10" s="1"/>
  <c r="Y747" i="10" s="1"/>
  <c r="K677" i="10"/>
  <c r="M677" i="10" s="1"/>
  <c r="Y743" i="10" s="1"/>
  <c r="K673" i="10"/>
  <c r="M673" i="10" s="1"/>
  <c r="Y739" i="10" s="1"/>
  <c r="K669" i="10"/>
  <c r="M669" i="10" s="1"/>
  <c r="Y735" i="10" s="1"/>
  <c r="K699" i="10"/>
  <c r="M699" i="10" s="1"/>
  <c r="Y765" i="10" s="1"/>
  <c r="K698" i="10"/>
  <c r="M698" i="10" s="1"/>
  <c r="Y764" i="10" s="1"/>
  <c r="K697" i="10"/>
  <c r="M697" i="10" s="1"/>
  <c r="Y763" i="10" s="1"/>
  <c r="K680" i="10"/>
  <c r="K679" i="10"/>
  <c r="M679" i="10" s="1"/>
  <c r="Y745" i="10" s="1"/>
  <c r="K678" i="10"/>
  <c r="M678" i="10" s="1"/>
  <c r="Y744" i="10" s="1"/>
  <c r="K711" i="10"/>
  <c r="M711" i="10" s="1"/>
  <c r="Y777" i="10" s="1"/>
  <c r="K695" i="10"/>
  <c r="K694" i="10"/>
  <c r="M694" i="10" s="1"/>
  <c r="Y760" i="10" s="1"/>
  <c r="K693" i="10"/>
  <c r="M693" i="10" s="1"/>
  <c r="Y759" i="10" s="1"/>
  <c r="K676" i="10"/>
  <c r="K675" i="10"/>
  <c r="M675" i="10" s="1"/>
  <c r="Y741" i="10" s="1"/>
  <c r="K674" i="10"/>
  <c r="M674" i="10" s="1"/>
  <c r="Y740" i="10" s="1"/>
  <c r="K672" i="10"/>
  <c r="M672" i="10" s="1"/>
  <c r="Y738" i="10" s="1"/>
  <c r="K671" i="10"/>
  <c r="M671" i="10" s="1"/>
  <c r="Y737" i="10" s="1"/>
  <c r="K670" i="10"/>
  <c r="M670" i="10" s="1"/>
  <c r="Y736" i="10" s="1"/>
  <c r="K716" i="10"/>
  <c r="K668" i="10"/>
  <c r="K715" i="10" s="1"/>
  <c r="K683" i="10"/>
  <c r="M683" i="10" s="1"/>
  <c r="Y749" i="10" s="1"/>
  <c r="K682" i="10"/>
  <c r="M682" i="10" s="1"/>
  <c r="Y748" i="10" s="1"/>
  <c r="L716" i="1"/>
  <c r="L700" i="1"/>
  <c r="L677" i="1"/>
  <c r="L705" i="1"/>
  <c r="L682" i="1"/>
  <c r="L696" i="1"/>
  <c r="L668" i="1"/>
  <c r="L670" i="1"/>
  <c r="L712" i="1"/>
  <c r="L675" i="1"/>
  <c r="L676" i="1"/>
  <c r="L706" i="1"/>
  <c r="L703" i="1"/>
  <c r="L695" i="1"/>
  <c r="L689" i="1"/>
  <c r="L691" i="1"/>
  <c r="L701" i="1"/>
  <c r="L692" i="1"/>
  <c r="L697" i="1"/>
  <c r="L674" i="1"/>
  <c r="L683" i="1"/>
  <c r="L673" i="1"/>
  <c r="L710" i="1"/>
  <c r="L671" i="1"/>
  <c r="L707" i="1"/>
  <c r="L685" i="1"/>
  <c r="L684" i="1"/>
  <c r="L686" i="1"/>
  <c r="L708" i="1"/>
  <c r="L694" i="1"/>
  <c r="L693" i="1"/>
  <c r="L704" i="1"/>
  <c r="L687" i="1"/>
  <c r="L709" i="1"/>
  <c r="L672" i="1"/>
  <c r="L702" i="1"/>
  <c r="L678" i="1"/>
  <c r="L688" i="1"/>
  <c r="L713" i="1"/>
  <c r="L711" i="1"/>
  <c r="L669" i="1"/>
  <c r="L679" i="1"/>
  <c r="L699" i="1"/>
  <c r="L681" i="1"/>
  <c r="L690" i="1"/>
  <c r="L698" i="1"/>
  <c r="L680" i="1"/>
  <c r="K685" i="1"/>
  <c r="K700" i="1"/>
  <c r="K697" i="1"/>
  <c r="K677" i="1"/>
  <c r="K707" i="1"/>
  <c r="K689" i="1"/>
  <c r="K668" i="1"/>
  <c r="K703" i="1"/>
  <c r="K713" i="1"/>
  <c r="K671" i="1"/>
  <c r="K676" i="1"/>
  <c r="K706" i="1"/>
  <c r="K674" i="1"/>
  <c r="K701" i="1"/>
  <c r="K716" i="1"/>
  <c r="K711" i="1"/>
  <c r="K696" i="1"/>
  <c r="K683" i="1"/>
  <c r="K705" i="1"/>
  <c r="K695" i="1"/>
  <c r="K688" i="1"/>
  <c r="K709" i="1"/>
  <c r="K680" i="1"/>
  <c r="K679" i="1"/>
  <c r="K712" i="1"/>
  <c r="K708" i="1"/>
  <c r="K710" i="1"/>
  <c r="K686" i="1"/>
  <c r="K704" i="1"/>
  <c r="K684" i="1"/>
  <c r="K672" i="1"/>
  <c r="K702" i="1"/>
  <c r="K699" i="1"/>
  <c r="K682" i="1"/>
  <c r="K678" i="1"/>
  <c r="K691" i="1"/>
  <c r="K687" i="1"/>
  <c r="K670" i="1"/>
  <c r="K669" i="1"/>
  <c r="K694" i="1"/>
  <c r="K692" i="1"/>
  <c r="K690" i="1"/>
  <c r="K698" i="1"/>
  <c r="K675" i="1"/>
  <c r="K673" i="1"/>
  <c r="K681" i="1"/>
  <c r="K693" i="1"/>
  <c r="M668" i="10" l="1"/>
  <c r="M669" i="1"/>
  <c r="M681" i="1"/>
  <c r="M711" i="1"/>
  <c r="M702" i="1"/>
  <c r="I151" i="9" s="1"/>
  <c r="M686" i="1"/>
  <c r="G87" i="9" s="1"/>
  <c r="M671" i="1"/>
  <c r="M691" i="1"/>
  <c r="M706" i="1"/>
  <c r="M705" i="1"/>
  <c r="M679" i="1"/>
  <c r="G55" i="9" s="1"/>
  <c r="M703" i="1"/>
  <c r="C183" i="9" s="1"/>
  <c r="M704" i="1"/>
  <c r="M674" i="1"/>
  <c r="M670" i="1"/>
  <c r="M680" i="1"/>
  <c r="M699" i="1"/>
  <c r="M713" i="1"/>
  <c r="M672" i="1"/>
  <c r="M693" i="1"/>
  <c r="M684" i="1"/>
  <c r="M710" i="1"/>
  <c r="M697" i="1"/>
  <c r="M689" i="1"/>
  <c r="M676" i="1"/>
  <c r="L715" i="1"/>
  <c r="M668" i="1"/>
  <c r="M677" i="1"/>
  <c r="K715" i="1"/>
  <c r="M698" i="1"/>
  <c r="M688" i="1"/>
  <c r="M709" i="1"/>
  <c r="M694" i="1"/>
  <c r="M685" i="1"/>
  <c r="M673" i="1"/>
  <c r="M692" i="1"/>
  <c r="M695" i="1"/>
  <c r="M675" i="1"/>
  <c r="M696" i="1"/>
  <c r="M700" i="1"/>
  <c r="M690" i="1"/>
  <c r="M678" i="1"/>
  <c r="M687" i="1"/>
  <c r="M708" i="1"/>
  <c r="M707" i="1"/>
  <c r="M683" i="1"/>
  <c r="M701" i="1"/>
  <c r="M712" i="1"/>
  <c r="M682" i="1"/>
  <c r="F23" i="9" l="1"/>
  <c r="D23" i="9"/>
  <c r="E183" i="9"/>
  <c r="I55" i="9"/>
  <c r="M715" i="10"/>
  <c r="Y734" i="10"/>
  <c r="Y815" i="10" s="1"/>
  <c r="D215" i="9"/>
  <c r="E119" i="9"/>
  <c r="F183" i="9"/>
  <c r="C87" i="9"/>
  <c r="D119" i="9"/>
  <c r="H119" i="9"/>
  <c r="E87" i="9"/>
  <c r="E23" i="9"/>
  <c r="D183" i="9"/>
  <c r="D87" i="9"/>
  <c r="G151" i="9"/>
  <c r="I183" i="9"/>
  <c r="C119" i="9"/>
  <c r="H183" i="9"/>
  <c r="C55" i="9"/>
  <c r="F87" i="9"/>
  <c r="C215" i="9"/>
  <c r="F215" i="9"/>
  <c r="H87" i="9"/>
  <c r="E151" i="9"/>
  <c r="H151" i="9"/>
  <c r="I119" i="9"/>
  <c r="D55" i="9"/>
  <c r="F151" i="9"/>
  <c r="E215" i="9"/>
  <c r="F55" i="9"/>
  <c r="F119" i="9"/>
  <c r="E55" i="9"/>
  <c r="G119" i="9"/>
  <c r="H55" i="9"/>
  <c r="I23" i="9"/>
  <c r="G183" i="9"/>
  <c r="C151" i="9"/>
  <c r="H23" i="9"/>
  <c r="I87" i="9"/>
  <c r="C23" i="9"/>
  <c r="M715" i="1"/>
  <c r="D151" i="9"/>
  <c r="G23" i="9"/>
</calcChain>
</file>

<file path=xl/sharedStrings.xml><?xml version="1.0" encoding="utf-8"?>
<sst xmlns="http://schemas.openxmlformats.org/spreadsheetml/2006/main" count="4667" uniqueCount="1277">
  <si>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</si>
  <si>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</si>
  <si>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</si>
  <si>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</si>
  <si>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</si>
  <si>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</si>
  <si>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</si>
  <si>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</si>
  <si>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</si>
  <si>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</si>
  <si>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</si>
  <si>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</si>
  <si>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</si>
  <si>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</si>
  <si>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</si>
  <si>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</si>
  <si>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</si>
  <si>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</si>
  <si>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</si>
  <si>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</si>
  <si>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</si>
  <si>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</si>
  <si>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</si>
  <si>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</si>
  <si>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</si>
  <si>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</si>
  <si>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</si>
  <si>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</si>
  <si>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</si>
  <si>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</si>
  <si>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</si>
  <si>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</si>
  <si>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</si>
  <si>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</si>
  <si>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</si>
  <si>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</si>
  <si>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</si>
  <si>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</si>
  <si>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</si>
  <si>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</si>
  <si>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</si>
  <si>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</si>
  <si>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</si>
  <si>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</si>
  <si>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</si>
  <si>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</si>
  <si>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</si>
  <si>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</si>
  <si>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</si>
  <si>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</si>
  <si>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</si>
  <si>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</si>
  <si>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</si>
  <si>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</si>
  <si>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</si>
  <si>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</si>
  <si>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</si>
  <si>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</si>
  <si>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</si>
  <si>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</si>
  <si>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</si>
  <si>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</si>
  <si>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</si>
  <si>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</si>
  <si>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</si>
  <si>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</si>
  <si>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</si>
  <si>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</si>
  <si>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</si>
  <si>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</si>
  <si>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</si>
  <si>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</si>
  <si>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</si>
  <si>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</si>
  <si>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</si>
  <si>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</si>
  <si>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</si>
  <si>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</si>
  <si>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</si>
  <si>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</si>
  <si>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</si>
  <si>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</si>
  <si>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</si>
  <si>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</si>
  <si>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</si>
  <si>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</si>
  <si>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</si>
  <si>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</si>
  <si>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</si>
  <si>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</si>
  <si>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</si>
  <si>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</si>
  <si>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</si>
  <si>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</si>
  <si>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</si>
  <si>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</si>
  <si>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</si>
  <si>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</si>
  <si>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</si>
  <si>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</si>
  <si>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</si>
  <si>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</si>
  <si>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</si>
  <si>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</si>
  <si>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</si>
  <si>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</si>
  <si>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</si>
  <si>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</si>
  <si>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</si>
  <si>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</si>
  <si>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</si>
  <si>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</si>
  <si>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</si>
  <si>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</si>
  <si>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</si>
  <si>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</si>
  <si>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</si>
  <si>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</si>
  <si>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</si>
  <si>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</si>
  <si>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</si>
  <si>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</si>
  <si>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</si>
  <si>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</si>
  <si>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</si>
  <si>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</si>
  <si>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</si>
  <si>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</si>
  <si>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</si>
  <si>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</si>
  <si>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</si>
  <si>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</si>
  <si>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</si>
  <si>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</si>
  <si>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</si>
  <si>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</si>
  <si>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</si>
  <si>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</si>
  <si>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</si>
  <si>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</si>
  <si>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</si>
  <si>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</si>
  <si>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</si>
  <si>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</si>
  <si>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</si>
  <si>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</si>
  <si>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</si>
  <si>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</si>
  <si>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</si>
  <si>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</si>
  <si>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</si>
  <si>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</si>
  <si>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</si>
  <si>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</si>
  <si>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</si>
  <si>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</si>
  <si>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</si>
  <si>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</si>
  <si>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</si>
  <si>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</si>
  <si>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</si>
  <si>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</si>
  <si>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</si>
  <si>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</si>
  <si>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</si>
  <si>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</si>
  <si>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</si>
  <si>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</si>
  <si>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</si>
  <si>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</si>
  <si>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</si>
  <si>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</si>
  <si>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</si>
  <si>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</si>
  <si>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</si>
  <si>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</si>
  <si>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</si>
  <si>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</si>
  <si>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</si>
  <si>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</si>
  <si>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</si>
  <si>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</si>
  <si>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</si>
  <si>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</si>
  <si>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</si>
  <si>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</si>
  <si>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</si>
  <si>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</si>
  <si>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</si>
  <si>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</si>
  <si>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</si>
  <si>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</si>
  <si>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</si>
  <si>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</si>
  <si>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</si>
  <si>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</si>
  <si>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</si>
  <si>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</si>
  <si>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</si>
  <si>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</si>
  <si>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</si>
  <si>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</si>
  <si>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</si>
  <si>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</si>
  <si>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</si>
  <si>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</si>
  <si>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</si>
  <si>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</si>
  <si>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</si>
  <si>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</si>
  <si>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</si>
  <si>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</si>
  <si>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</si>
  <si>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</si>
  <si>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</si>
  <si>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</si>
  <si>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</si>
  <si>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</si>
  <si>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</si>
  <si>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</si>
  <si>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</si>
  <si>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</si>
  <si>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</si>
  <si>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</si>
  <si>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</si>
  <si>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</si>
  <si>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</si>
  <si>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</si>
  <si>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</si>
  <si>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</si>
  <si>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</si>
  <si>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</si>
  <si>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</si>
  <si>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</si>
  <si>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</si>
  <si>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</si>
  <si>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</si>
  <si>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</si>
  <si>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</si>
  <si>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</si>
  <si>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</si>
  <si>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</si>
  <si>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</si>
  <si>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</si>
  <si>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</si>
  <si>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</si>
  <si>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</si>
  <si>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</si>
  <si>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</si>
  <si>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</si>
  <si>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</si>
  <si>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</si>
  <si>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</si>
  <si>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</si>
  <si>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</si>
  <si>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</si>
  <si>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</si>
  <si>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</si>
  <si>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</si>
  <si>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</si>
  <si>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</si>
  <si>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</si>
  <si>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</si>
  <si>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</si>
  <si>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</si>
  <si>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</si>
  <si>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</si>
  <si>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</si>
  <si>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</si>
  <si>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</si>
  <si>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</si>
  <si>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</si>
  <si>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</si>
  <si>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</si>
  <si>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</si>
  <si>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</si>
  <si>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</si>
  <si>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</si>
  <si>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</si>
  <si>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</si>
  <si>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</si>
  <si>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</si>
  <si>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</si>
  <si>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</si>
  <si>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</si>
  <si>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</si>
  <si>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</si>
  <si>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</si>
  <si>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</si>
  <si>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</si>
  <si>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</si>
  <si>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</si>
  <si>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</si>
  <si>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</si>
  <si>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</si>
  <si>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</si>
  <si>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</si>
  <si>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</si>
  <si>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</si>
  <si>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</si>
  <si>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</si>
  <si>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</si>
  <si>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</si>
  <si>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</si>
  <si>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</si>
  <si>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</si>
  <si>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</si>
  <si>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</si>
  <si>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</si>
  <si>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</si>
  <si>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</si>
  <si>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</si>
  <si>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</si>
  <si>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</si>
  <si>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</si>
  <si>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</si>
  <si>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</si>
  <si>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</si>
  <si>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</si>
  <si>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</si>
  <si>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</si>
  <si>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</si>
  <si>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</si>
  <si>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</si>
  <si>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</si>
  <si>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</si>
  <si>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</si>
  <si>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</si>
  <si>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</si>
  <si>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</si>
  <si>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</si>
  <si>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</si>
  <si>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</si>
  <si>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</si>
  <si>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</si>
  <si>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</si>
  <si>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</si>
  <si>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</si>
  <si>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</si>
  <si>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</si>
  <si>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</si>
  <si>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</si>
  <si>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</si>
  <si>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</si>
  <si>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</si>
  <si>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</si>
  <si>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</si>
  <si>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</si>
  <si>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</si>
  <si>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</si>
  <si>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</si>
  <si>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</si>
  <si>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</si>
  <si>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</si>
  <si>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</si>
  <si>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</si>
  <si>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</si>
  <si>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</si>
  <si>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</si>
  <si>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</si>
  <si>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</si>
  <si>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</si>
  <si>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</si>
  <si>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</si>
  <si>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</si>
  <si>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</si>
  <si>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</si>
  <si>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</si>
  <si>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</si>
  <si>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</si>
  <si>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</si>
  <si>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</si>
  <si>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</si>
  <si>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</si>
  <si>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</si>
  <si>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</si>
  <si>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</si>
  <si>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</si>
  <si>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</si>
  <si>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</si>
  <si>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</si>
  <si>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</si>
  <si>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</si>
  <si>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</si>
  <si>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</si>
  <si>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</si>
  <si>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</si>
  <si>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</si>
  <si>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</si>
  <si>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</si>
  <si>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</si>
  <si>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</si>
  <si>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</si>
  <si>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</si>
  <si>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</si>
  <si>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</si>
  <si>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</si>
  <si>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</si>
  <si>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</si>
  <si>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</si>
  <si>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</si>
  <si>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</si>
  <si>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</si>
  <si>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</si>
  <si>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</si>
  <si>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</si>
  <si>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</si>
  <si>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</si>
  <si>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</si>
  <si>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</si>
  <si>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</si>
  <si>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</si>
  <si>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</si>
  <si>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</si>
  <si>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</si>
  <si>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</si>
  <si>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</si>
  <si>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</si>
  <si>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</si>
  <si>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</si>
  <si>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</si>
  <si>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</si>
  <si>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</si>
  <si>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</si>
  <si>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</si>
  <si>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</si>
  <si>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</si>
  <si>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</si>
  <si>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</si>
  <si>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</si>
  <si>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</si>
  <si>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</si>
  <si>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</si>
  <si>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</si>
  <si>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</si>
  <si>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</si>
  <si>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</si>
  <si>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</si>
  <si>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</si>
  <si>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</si>
  <si>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</si>
  <si>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</si>
  <si>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</si>
  <si>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</si>
  <si>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</si>
  <si>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</si>
  <si>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</si>
  <si>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</si>
  <si>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</si>
  <si>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</si>
  <si>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</si>
  <si>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</si>
  <si>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</si>
  <si>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</si>
  <si>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</si>
  <si>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</si>
  <si>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</si>
  <si>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</si>
  <si>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</si>
  <si>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</si>
  <si>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</si>
  <si>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</si>
  <si>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</si>
  <si>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</si>
  <si>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</si>
  <si>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</si>
  <si>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</si>
  <si>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</si>
  <si>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</si>
  <si>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</si>
  <si>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</si>
  <si>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</si>
  <si>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</si>
  <si>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</si>
  <si>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</si>
  <si>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</si>
  <si>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</si>
  <si>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</si>
  <si>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</si>
  <si>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</si>
  <si>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</si>
  <si>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</si>
  <si>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</si>
  <si>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</si>
  <si>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</si>
  <si>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</si>
  <si>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</si>
  <si>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</si>
  <si>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</si>
  <si>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</si>
  <si>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</si>
  <si>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</si>
  <si>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</si>
  <si>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</si>
  <si>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</si>
  <si>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</si>
  <si>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</si>
  <si>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</si>
  <si>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</si>
  <si>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</si>
  <si>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</si>
  <si>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</si>
  <si>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</si>
  <si>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</si>
  <si>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</si>
  <si>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</si>
  <si>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</si>
  <si>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</si>
  <si>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</si>
  <si>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</si>
  <si>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</si>
  <si>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</si>
  <si>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</si>
  <si>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</si>
  <si>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</si>
  <si>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</si>
  <si>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</si>
  <si>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</si>
  <si>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</si>
  <si>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</si>
  <si>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</si>
  <si>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</si>
  <si>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</si>
  <si>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</si>
  <si>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</si>
  <si>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</si>
  <si>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</si>
  <si>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</si>
  <si>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</si>
  <si>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</si>
  <si>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</si>
  <si>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</si>
  <si>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</si>
  <si>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</si>
  <si>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</si>
  <si>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</si>
  <si>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</si>
  <si>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</si>
  <si>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</si>
  <si>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</si>
  <si>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</si>
  <si>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</si>
  <si>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</si>
  <si>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</si>
  <si>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</si>
  <si>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</si>
  <si>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</si>
  <si>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</si>
  <si>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</si>
  <si>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</si>
  <si>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</si>
  <si>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</si>
  <si>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</si>
  <si>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</si>
  <si>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</si>
  <si>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</si>
  <si>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</si>
  <si>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</si>
  <si>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</si>
  <si>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</si>
  <si>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</si>
  <si>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</si>
  <si>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</si>
  <si>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</si>
  <si>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</si>
  <si>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</si>
  <si>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</si>
  <si>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</si>
  <si>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</si>
  <si>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</si>
  <si>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</si>
  <si>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</si>
  <si>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</si>
  <si>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</si>
  <si>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</si>
  <si>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</si>
  <si>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</si>
  <si>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</si>
  <si>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</si>
  <si>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</si>
  <si>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</si>
  <si>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</si>
  <si>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</si>
  <si>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</si>
  <si>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</si>
  <si>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</si>
  <si>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</si>
  <si>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</si>
  <si>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</si>
  <si>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</si>
  <si>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</si>
  <si>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</si>
  <si>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</si>
  <si>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</si>
  <si>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</si>
  <si>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</si>
  <si>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</si>
  <si>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</si>
  <si>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</si>
  <si>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</si>
  <si>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</si>
  <si>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</si>
  <si>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</si>
  <si>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</si>
  <si>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</si>
  <si>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</si>
  <si>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</si>
  <si>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</si>
  <si>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</si>
  <si>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</si>
  <si>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</si>
  <si>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</si>
  <si>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</si>
  <si>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</si>
  <si>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</si>
  <si>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</si>
  <si>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</si>
  <si>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</si>
  <si>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</si>
  <si>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</si>
  <si>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</si>
  <si>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</si>
  <si>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</si>
  <si>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</si>
  <si>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</si>
  <si>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</si>
  <si>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</si>
  <si>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</si>
  <si>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</si>
  <si>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</si>
  <si>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</si>
  <si>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</si>
  <si>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</si>
  <si>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</si>
  <si>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</si>
  <si>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</si>
  <si>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</si>
  <si>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</si>
  <si>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</si>
  <si>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</si>
  <si>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</si>
  <si>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</si>
  <si>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</si>
  <si>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</si>
  <si>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</si>
  <si>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</si>
  <si>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</si>
  <si>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</si>
  <si>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</si>
  <si>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</si>
  <si>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</si>
  <si>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</si>
  <si>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</si>
  <si>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</si>
  <si>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</si>
  <si>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</si>
  <si>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</si>
  <si>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</si>
  <si>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</si>
  <si>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</si>
  <si>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</si>
  <si>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</si>
  <si>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</si>
  <si>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</si>
  <si>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</si>
  <si>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</si>
  <si>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</si>
  <si>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</si>
  <si>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</si>
  <si>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</si>
  <si>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</si>
  <si>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</si>
  <si>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</si>
  <si>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</si>
  <si>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</si>
  <si>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</si>
  <si>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</si>
  <si>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</si>
  <si>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</si>
  <si>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</si>
  <si>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</si>
  <si>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</si>
  <si>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</si>
  <si>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</si>
  <si>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</si>
  <si>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</si>
  <si>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</si>
  <si>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</si>
  <si>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</si>
  <si>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</si>
  <si>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</si>
  <si>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</si>
  <si>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</si>
  <si>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</si>
  <si>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</si>
  <si>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</si>
  <si>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</si>
  <si>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</si>
  <si>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</si>
  <si>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</si>
  <si>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</si>
  <si>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</si>
  <si>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</si>
  <si>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</si>
  <si>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</si>
  <si>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</si>
  <si>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</si>
  <si>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</si>
  <si>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</si>
  <si>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</si>
  <si>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</si>
  <si>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</si>
  <si>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</si>
  <si>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</si>
  <si>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</si>
  <si>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</si>
  <si>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</si>
  <si>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</si>
  <si>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</si>
  <si>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</si>
  <si>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</si>
  <si>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</si>
  <si>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</si>
  <si>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</si>
  <si>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</si>
  <si>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</si>
  <si>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</si>
  <si>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</si>
  <si>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</si>
  <si>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</si>
  <si>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</si>
  <si>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</si>
  <si>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</si>
  <si>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</si>
  <si>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</si>
  <si>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</si>
  <si>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</si>
  <si>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</si>
  <si>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</si>
  <si>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</si>
  <si>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</si>
  <si>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</si>
  <si>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</si>
  <si>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</si>
  <si>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</si>
  <si>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</si>
  <si>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</si>
  <si>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</si>
  <si>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</si>
  <si>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</si>
  <si>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</si>
  <si>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</si>
  <si>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</si>
  <si>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</si>
  <si>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</si>
  <si>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</si>
  <si>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</si>
  <si>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</si>
  <si>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</si>
  <si>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</si>
  <si>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</si>
  <si>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</si>
  <si>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</si>
  <si>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</si>
  <si>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</si>
  <si>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</si>
  <si>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</si>
  <si>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</si>
  <si>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</si>
  <si>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</si>
  <si>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</si>
  <si>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</si>
  <si>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</si>
  <si>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</si>
  <si>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</si>
  <si>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</si>
  <si>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</si>
  <si>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</si>
  <si>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</si>
  <si>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</si>
  <si>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</si>
  <si>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</si>
  <si>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</si>
  <si>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</si>
  <si>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</si>
  <si>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</si>
  <si>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</si>
  <si>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</si>
  <si>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</si>
  <si>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</si>
  <si>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</si>
  <si>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</si>
  <si>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</si>
  <si>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</si>
  <si>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</si>
  <si>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</si>
  <si>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</si>
  <si>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</si>
  <si>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</si>
  <si>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</si>
  <si>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</si>
  <si>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</si>
  <si>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</si>
  <si>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</si>
  <si>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</si>
  <si>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</si>
  <si>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</si>
  <si>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</si>
  <si>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</si>
  <si>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</si>
  <si>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</si>
  <si>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</si>
  <si>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</si>
  <si>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</si>
  <si>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</si>
  <si>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</si>
  <si>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</si>
  <si>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</si>
  <si>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</si>
  <si>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</si>
  <si>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</si>
  <si>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</si>
  <si>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</si>
  <si>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</si>
  <si>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</si>
  <si>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</si>
  <si>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</si>
  <si>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</si>
  <si>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</si>
  <si>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</si>
  <si>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</si>
  <si>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</si>
  <si>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</si>
  <si>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</si>
  <si>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</si>
  <si>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</si>
  <si>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</si>
  <si>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</si>
  <si>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</si>
  <si>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</si>
  <si>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</si>
  <si>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</si>
  <si>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</si>
  <si>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</si>
  <si>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</si>
  <si>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</si>
  <si>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</si>
  <si>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</si>
  <si>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</si>
  <si>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</si>
  <si>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</si>
  <si>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</si>
  <si>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</si>
  <si>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</si>
  <si>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</si>
  <si>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</si>
  <si>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</si>
  <si>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</si>
  <si>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</si>
  <si>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</si>
  <si>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</si>
  <si>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</si>
  <si>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</si>
  <si>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</si>
  <si>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</si>
  <si>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</si>
  <si>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</si>
  <si>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</si>
  <si>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</si>
  <si>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</si>
  <si>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</si>
  <si>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</si>
  <si>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</si>
  <si>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</si>
  <si>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</si>
  <si>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</si>
  <si>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</si>
  <si>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</si>
  <si>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</si>
  <si>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</si>
  <si>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</si>
  <si>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</si>
  <si>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</si>
  <si>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</si>
  <si>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</si>
  <si>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</si>
  <si>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</si>
  <si>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</si>
  <si>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</si>
  <si>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</si>
  <si>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</si>
  <si>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</si>
  <si>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</si>
  <si>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</si>
  <si>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</si>
  <si>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</si>
  <si>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</si>
  <si>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</si>
  <si>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</si>
  <si>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</si>
  <si>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</si>
  <si>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</si>
  <si>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</si>
  <si>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</si>
  <si>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</si>
  <si>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</si>
  <si>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</si>
  <si>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</si>
  <si>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</si>
  <si>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</si>
  <si>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</si>
  <si>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</si>
  <si>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</si>
  <si>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</si>
  <si>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</si>
  <si>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</si>
  <si>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</si>
  <si>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</si>
  <si>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</si>
  <si>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</si>
  <si>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</si>
  <si>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</si>
  <si>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</si>
  <si>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</si>
  <si>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</si>
  <si>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</si>
  <si>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</si>
  <si>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</si>
  <si>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</si>
  <si>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</si>
  <si>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</si>
  <si>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</si>
  <si>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</si>
  <si>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</si>
  <si>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</si>
  <si>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</si>
  <si>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</si>
  <si>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</si>
  <si>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</si>
  <si>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</si>
  <si>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</si>
  <si>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</si>
  <si>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</si>
  <si>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</si>
  <si>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</si>
  <si>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</si>
  <si>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</si>
  <si>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</si>
  <si>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</si>
  <si>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</si>
  <si>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</si>
  <si>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</si>
  <si>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</si>
  <si>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</si>
  <si>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</si>
  <si>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</si>
  <si>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</si>
  <si>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</si>
  <si>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</si>
  <si>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</si>
  <si>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</si>
  <si>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</si>
  <si>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</si>
  <si>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</si>
  <si>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</si>
  <si>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</si>
  <si>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</si>
  <si>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</si>
  <si>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</si>
  <si>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</si>
  <si>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</si>
  <si>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</si>
  <si>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</si>
  <si>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</si>
  <si>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</si>
  <si>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</si>
  <si>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</si>
  <si>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</si>
  <si>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</si>
  <si>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</si>
  <si>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</si>
  <si>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</si>
  <si>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</si>
  <si>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</si>
  <si>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</si>
  <si>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</si>
  <si>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</si>
  <si>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</si>
  <si>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</si>
  <si>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</si>
  <si>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</si>
  <si>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</si>
  <si>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</si>
  <si>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</si>
  <si>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</si>
  <si>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</si>
  <si>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</si>
  <si>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</si>
  <si>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</si>
  <si>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</si>
  <si>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</si>
  <si>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</si>
  <si>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</si>
  <si>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</si>
  <si>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</si>
  <si>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</si>
  <si>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</si>
  <si>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</si>
  <si>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</si>
  <si>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</si>
  <si>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</si>
  <si>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</si>
  <si>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</si>
  <si>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</si>
  <si>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</si>
  <si>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</si>
  <si>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</si>
  <si>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</si>
  <si>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</si>
  <si>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</si>
  <si>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</si>
  <si>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</si>
  <si>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</si>
  <si>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</si>
  <si>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</si>
  <si>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</si>
  <si>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</si>
  <si>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</si>
  <si>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</si>
  <si>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</si>
  <si>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</si>
  <si>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</si>
  <si>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</si>
  <si>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</si>
  <si>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</si>
  <si>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</si>
  <si>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</si>
  <si>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</si>
  <si>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</si>
  <si>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</si>
  <si>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</si>
  <si>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</si>
  <si>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</si>
  <si>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</si>
  <si>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</si>
  <si>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</si>
  <si>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</si>
  <si>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</si>
  <si>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</si>
  <si>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</si>
  <si>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</si>
  <si>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</si>
  <si>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</si>
  <si>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</si>
  <si>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</si>
  <si>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</si>
  <si>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</si>
  <si>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</si>
  <si>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</si>
  <si>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</si>
  <si>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</si>
  <si>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</si>
  <si>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</si>
  <si>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</si>
  <si>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</si>
  <si>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</si>
  <si>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</si>
  <si>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</si>
  <si>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</si>
  <si>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</si>
  <si>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</si>
  <si>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</si>
  <si>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</si>
  <si>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</si>
  <si>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</si>
  <si>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</si>
  <si>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</si>
  <si>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</si>
  <si>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</si>
  <si>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</si>
  <si>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</si>
  <si>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</si>
  <si>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</si>
  <si>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</si>
  <si>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</si>
  <si>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</si>
  <si>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</si>
  <si>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</si>
  <si>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</si>
  <si>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</si>
  <si>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</si>
  <si>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</si>
  <si>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</si>
  <si>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</si>
  <si>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</si>
  <si>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</si>
  <si>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</si>
  <si>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</si>
  <si>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</si>
  <si>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</si>
  <si>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</si>
  <si>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</si>
  <si>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</si>
  <si>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</si>
  <si>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</si>
  <si>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</si>
  <si>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</si>
  <si>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</si>
  <si>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</si>
  <si>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</si>
  <si>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</si>
  <si>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</si>
  <si>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</si>
  <si>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</si>
  <si>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</si>
  <si>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</si>
  <si>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</si>
  <si>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</si>
  <si>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</si>
  <si>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</si>
  <si>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</si>
  <si>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</si>
  <si>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</si>
  <si>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</si>
  <si>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</si>
  <si>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</si>
  <si>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</si>
  <si>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</si>
  <si>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</si>
  <si>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</si>
  <si>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</si>
  <si>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</si>
  <si>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</si>
  <si>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</si>
  <si>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</si>
  <si>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</si>
  <si>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</si>
  <si>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</si>
  <si>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</si>
  <si>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</si>
  <si>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</si>
  <si>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</si>
  <si>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</si>
  <si>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</si>
  <si>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</si>
  <si>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</si>
  <si>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</si>
  <si>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</si>
  <si>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</si>
  <si>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</si>
  <si>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</si>
  <si>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</si>
  <si>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</si>
  <si>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</si>
  <si>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</si>
  <si>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</si>
  <si>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</si>
  <si>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</si>
  <si>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</si>
  <si>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</si>
  <si>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</si>
  <si>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</si>
  <si>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</si>
  <si>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</si>
  <si>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</si>
  <si>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</si>
  <si>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</si>
  <si>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</si>
  <si>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</si>
  <si>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</si>
  <si>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</si>
  <si>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</si>
  <si>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</si>
  <si>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</si>
  <si>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</si>
  <si>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</si>
  <si>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</si>
  <si>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</si>
  <si>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</si>
  <si>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</si>
  <si>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</si>
  <si>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</si>
  <si>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</si>
  <si>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</si>
  <si>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</si>
  <si>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</si>
  <si>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</si>
  <si>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</si>
  <si>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</si>
  <si>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</si>
  <si>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</si>
  <si>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</si>
  <si>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</si>
  <si>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</si>
  <si>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</si>
  <si>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</si>
  <si>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</si>
  <si>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</si>
  <si>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</si>
  <si>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</si>
  <si>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</si>
  <si>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</si>
  <si>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</si>
  <si>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</si>
  <si>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</si>
  <si>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</si>
  <si>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</si>
  <si>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</si>
  <si>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</si>
  <si>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</si>
  <si>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</si>
  <si>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</si>
  <si>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</si>
  <si>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</si>
  <si>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</si>
  <si>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</si>
  <si>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</si>
  <si>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</si>
  <si>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</si>
  <si>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</si>
  <si>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</si>
  <si>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</si>
  <si>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</si>
  <si>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</si>
  <si>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</si>
  <si>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</si>
  <si>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</si>
  <si>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</si>
  <si>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</si>
  <si>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</si>
  <si>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</si>
  <si>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</si>
  <si>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</si>
  <si>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</si>
  <si>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</si>
  <si>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</si>
  <si>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</si>
  <si>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</si>
  <si>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</si>
  <si>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</si>
  <si>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</si>
  <si>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</si>
  <si>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</si>
  <si>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</si>
  <si>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</si>
  <si>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</si>
  <si>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</si>
  <si>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</si>
  <si>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</si>
  <si>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</si>
  <si>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</si>
  <si>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</si>
  <si>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</si>
  <si>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</si>
  <si>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</si>
  <si>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</si>
  <si>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</si>
  <si>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</si>
  <si>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</si>
  <si>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</si>
  <si>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</si>
  <si>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</si>
  <si>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</si>
  <si>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</si>
  <si>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</si>
  <si>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</si>
  <si>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139</t>
  </si>
  <si>
    <t>HOLY FAMILY HOSPITAL</t>
  </si>
  <si>
    <t>5633 N. Lidgerwood</t>
  </si>
  <si>
    <t>Spokane, WA 99208</t>
  </si>
  <si>
    <t>Spokane</t>
  </si>
  <si>
    <t>Alex Jackson</t>
  </si>
  <si>
    <t>Helen Andrus</t>
  </si>
  <si>
    <t>Gary Livingston</t>
  </si>
  <si>
    <t>(509)482-2450</t>
  </si>
  <si>
    <t>(509)482-2456</t>
  </si>
  <si>
    <t>12/31/2018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</si>
</sst>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  <xf numFmtId="37" fontId="14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8">
    <cellStyle name="Comma" xfId="1" builtinId="3"/>
    <cellStyle name="Hyperlink" xfId="2" builtinId="8"/>
    <cellStyle name="Normal" xfId="0" builtinId="0"/>
    <cellStyle name="Normal 10 2 3" xfId="5"/>
    <cellStyle name="Normal 2" xfId="7"/>
    <cellStyle name="Normal 5" xfId="4"/>
    <cellStyle name="Normal 6" xfId="6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5545744.0900000026</v>
      </c>
      <c r="C48" s="245">
        <f>ROUND(((B48/CE61)*C61),0)</f>
        <v>343175</v>
      </c>
      <c r="D48" s="245">
        <f>ROUND(((B48/CE61)*D61),0)</f>
        <v>0</v>
      </c>
      <c r="E48" s="195">
        <f>ROUND(((B48/CE61)*E61),0)</f>
        <v>1741889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866587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6421</v>
      </c>
      <c r="T48" s="195">
        <f>ROUND(((B48/CE61)*T61),0)</f>
        <v>0</v>
      </c>
      <c r="U48" s="195">
        <f>ROUND(((B48/CE61)*U61),0)</f>
        <v>191699</v>
      </c>
      <c r="V48" s="195">
        <f>ROUND(((B48/CE61)*V61),0)</f>
        <v>98890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94911</v>
      </c>
      <c r="Z48" s="195">
        <f>ROUND(((B48/CE61)*Z61),0)</f>
        <v>596</v>
      </c>
      <c r="AA48" s="195">
        <f>ROUND(((B48/CE61)*AA61),0)</f>
        <v>18177</v>
      </c>
      <c r="AB48" s="195">
        <f>ROUND(((B48/CE61)*AB61),0)</f>
        <v>263948</v>
      </c>
      <c r="AC48" s="195">
        <f>ROUND(((B48/CE61)*AC61),0)</f>
        <v>235415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582656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188470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61545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147359</v>
      </c>
      <c r="AZ48" s="195">
        <f>ROUND(((B48/CE61)*AZ61),0)</f>
        <v>0</v>
      </c>
      <c r="BA48" s="195">
        <f>ROUND(((B48/CE61)*BA61),0)</f>
        <v>5985</v>
      </c>
      <c r="BB48" s="195">
        <f>ROUND(((B48/CE61)*BB61),0)</f>
        <v>45717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171148</v>
      </c>
      <c r="BF48" s="195">
        <f>ROUND(((B48/CE61)*BF61),0)</f>
        <v>110335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59522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3877</v>
      </c>
      <c r="BT48" s="195">
        <f>ROUND(((B48/CE61)*BT61),0)</f>
        <v>25995</v>
      </c>
      <c r="BU48" s="195">
        <f>ROUND(((B48/CE61)*BU61),0)</f>
        <v>0</v>
      </c>
      <c r="BV48" s="195">
        <f>ROUND(((B48/CE61)*BV61),0)</f>
        <v>4641</v>
      </c>
      <c r="BW48" s="195">
        <f>ROUND(((B48/CE61)*BW61),0)</f>
        <v>41338</v>
      </c>
      <c r="BX48" s="195">
        <f>ROUND(((B48/CE61)*BX61),0)</f>
        <v>0</v>
      </c>
      <c r="BY48" s="195">
        <f>ROUND(((B48/CE61)*BY61),0)</f>
        <v>209775</v>
      </c>
      <c r="BZ48" s="195">
        <f>ROUND(((B48/CE61)*BZ61),0)</f>
        <v>0</v>
      </c>
      <c r="CA48" s="195">
        <f>ROUND(((B48/CE61)*CA61),0)</f>
        <v>124</v>
      </c>
      <c r="CB48" s="195">
        <f>ROUND(((B48/CE61)*CB61),0)</f>
        <v>0</v>
      </c>
      <c r="CC48" s="195">
        <f>ROUND(((B48/CE61)*CC61),0)</f>
        <v>25549</v>
      </c>
      <c r="CD48" s="195"/>
      <c r="CE48" s="195">
        <f>SUM(C48:CD48)</f>
        <v>5545744</v>
      </c>
    </row>
    <row r="49" spans="1:84" ht="12.6" customHeight="1" x14ac:dyDescent="0.25">
      <c r="A49" s="175" t="s">
        <v>206</v>
      </c>
      <c r="B49" s="195">
        <f>B47+B48</f>
        <v>5545744.0900000026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4298320.8199999984</v>
      </c>
      <c r="C52" s="195">
        <f>ROUND((B52/(CE76+CF76)*C76),0)</f>
        <v>110912</v>
      </c>
      <c r="D52" s="195">
        <f>ROUND((B52/(CE76+CF76)*D76),0)</f>
        <v>0</v>
      </c>
      <c r="E52" s="195">
        <f>ROUND((B52/(CE76+CF76)*E76),0)</f>
        <v>1108959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608045</v>
      </c>
      <c r="Q52" s="195">
        <f>ROUND((B52/(CE76+CF76)*Q76),0)</f>
        <v>0</v>
      </c>
      <c r="R52" s="195">
        <f>ROUND((B52/(CE76+CF76)*R76),0)</f>
        <v>3951</v>
      </c>
      <c r="S52" s="195">
        <f>ROUND((B52/(CE76+CF76)*S76),0)</f>
        <v>79546</v>
      </c>
      <c r="T52" s="195">
        <f>ROUND((B52/(CE76+CF76)*T76),0)</f>
        <v>0</v>
      </c>
      <c r="U52" s="195">
        <f>ROUND((B52/(CE76+CF76)*U76),0)</f>
        <v>94357</v>
      </c>
      <c r="V52" s="195">
        <f>ROUND((B52/(CE76+CF76)*V76),0)</f>
        <v>32277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81026</v>
      </c>
      <c r="Z52" s="195">
        <f>ROUND((B52/(CE76+CF76)*Z76),0)</f>
        <v>4412</v>
      </c>
      <c r="AA52" s="195">
        <f>ROUND((B52/(CE76+CF76)*AA76),0)</f>
        <v>37787</v>
      </c>
      <c r="AB52" s="195">
        <f>ROUND((B52/(CE76+CF76)*AB76),0)</f>
        <v>45629</v>
      </c>
      <c r="AC52" s="195">
        <f>ROUND((B52/(CE76+CF76)*AC76),0)</f>
        <v>37699</v>
      </c>
      <c r="AD52" s="195">
        <f>ROUND((B52/(CE76+CF76)*AD76),0)</f>
        <v>0</v>
      </c>
      <c r="AE52" s="195">
        <f>ROUND((B52/(CE76+CF76)*AE76),0)</f>
        <v>45059</v>
      </c>
      <c r="AF52" s="195">
        <f>ROUND((B52/(CE76+CF76)*AF76),0)</f>
        <v>0</v>
      </c>
      <c r="AG52" s="195">
        <f>ROUND((B52/(CE76+CF76)*AG76),0)</f>
        <v>240049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2113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187690</v>
      </c>
      <c r="AZ52" s="195">
        <f>ROUND((B52/(CE76+CF76)*AZ76),0)</f>
        <v>0</v>
      </c>
      <c r="BA52" s="195">
        <f>ROUND((B52/(CE76+CF76)*BA76),0)</f>
        <v>16633</v>
      </c>
      <c r="BB52" s="195">
        <f>ROUND((B52/(CE76+CF76)*BB76),0)</f>
        <v>8223</v>
      </c>
      <c r="BC52" s="195">
        <f>ROUND((B52/(CE76+CF76)*BC76),0)</f>
        <v>0</v>
      </c>
      <c r="BD52" s="195">
        <f>ROUND((B52/(CE76+CF76)*BD76),0)</f>
        <v>33055</v>
      </c>
      <c r="BE52" s="195">
        <f>ROUND((B52/(CE76+CF76)*BE76),0)</f>
        <v>573382</v>
      </c>
      <c r="BF52" s="195">
        <f>ROUND((B52/(CE76+CF76)*BF76),0)</f>
        <v>44925</v>
      </c>
      <c r="BG52" s="195">
        <f>ROUND((B52/(CE76+CF76)*BG76),0)</f>
        <v>4982</v>
      </c>
      <c r="BH52" s="195">
        <f>ROUND((B52/(CE76+CF76)*BH76),0)</f>
        <v>32557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156206</v>
      </c>
      <c r="BM52" s="195">
        <f>ROUND((B52/(CE76+CF76)*BM76),0)</f>
        <v>0</v>
      </c>
      <c r="BN52" s="195">
        <f>ROUND((B52/(CE76+CF76)*BN76),0)</f>
        <v>105743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25003</v>
      </c>
      <c r="BT52" s="195">
        <f>ROUND((B52/(CE76+CF76)*BT76),0)</f>
        <v>25876</v>
      </c>
      <c r="BU52" s="195">
        <f>ROUND((B52/(CE76+CF76)*BU76),0)</f>
        <v>0</v>
      </c>
      <c r="BV52" s="195">
        <f>ROUND((B52/(CE76+CF76)*BV76),0)</f>
        <v>104995</v>
      </c>
      <c r="BW52" s="195">
        <f>ROUND((B52/(CE76+CF76)*BW76),0)</f>
        <v>20689</v>
      </c>
      <c r="BX52" s="195">
        <f>ROUND((B52/(CE76+CF76)*BX76),0)</f>
        <v>0</v>
      </c>
      <c r="BY52" s="195">
        <f>ROUND((B52/(CE76+CF76)*BY76),0)</f>
        <v>32570</v>
      </c>
      <c r="BZ52" s="195">
        <f>ROUND((B52/(CE76+CF76)*BZ76),0)</f>
        <v>0</v>
      </c>
      <c r="CA52" s="195">
        <f>ROUND((B52/(CE76+CF76)*CA76),0)</f>
        <v>91583</v>
      </c>
      <c r="CB52" s="195">
        <f>ROUND((B52/(CE76+CF76)*CB76),0)</f>
        <v>0</v>
      </c>
      <c r="CC52" s="195">
        <f>ROUND((B52/(CE76+CF76)*CC76),0)</f>
        <v>302386</v>
      </c>
      <c r="CD52" s="195"/>
      <c r="CE52" s="195">
        <f>SUM(C52:CD52)</f>
        <v>4298319</v>
      </c>
    </row>
    <row r="53" spans="1:84" ht="12.6" customHeight="1" x14ac:dyDescent="0.25">
      <c r="A53" s="175" t="s">
        <v>206</v>
      </c>
      <c r="B53" s="195">
        <f>B51+B52</f>
        <v>4298320.8199999984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3403</v>
      </c>
      <c r="D59" s="184">
        <v>0</v>
      </c>
      <c r="E59" s="184">
        <v>42360</v>
      </c>
      <c r="F59" s="184">
        <v>0</v>
      </c>
      <c r="G59" s="184">
        <v>0</v>
      </c>
      <c r="H59" s="184">
        <v>0</v>
      </c>
      <c r="I59" s="184">
        <v>0</v>
      </c>
      <c r="J59" s="184">
        <v>2662</v>
      </c>
      <c r="K59" s="184">
        <v>0</v>
      </c>
      <c r="L59" s="184">
        <v>0</v>
      </c>
      <c r="M59" s="184">
        <v>0</v>
      </c>
      <c r="N59" s="184">
        <v>0</v>
      </c>
      <c r="O59" s="184">
        <v>1179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165587</v>
      </c>
      <c r="AZ59" s="185">
        <v>0</v>
      </c>
      <c r="BA59" s="248"/>
      <c r="BB59" s="248"/>
      <c r="BC59" s="248"/>
      <c r="BD59" s="248"/>
      <c r="BE59" s="185">
        <v>217104.36999999991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36.82</v>
      </c>
      <c r="D60" s="187">
        <v>0</v>
      </c>
      <c r="E60" s="187">
        <v>228.65999999999997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114.07000000000002</v>
      </c>
      <c r="Q60" s="221">
        <v>0</v>
      </c>
      <c r="R60" s="221">
        <v>0</v>
      </c>
      <c r="S60" s="221">
        <v>1.01</v>
      </c>
      <c r="T60" s="221">
        <v>0</v>
      </c>
      <c r="U60" s="221">
        <v>32.85</v>
      </c>
      <c r="V60" s="221">
        <v>14.67</v>
      </c>
      <c r="W60" s="221">
        <v>0</v>
      </c>
      <c r="X60" s="221">
        <v>0</v>
      </c>
      <c r="Y60" s="221">
        <v>9.6900000000000013</v>
      </c>
      <c r="Z60" s="221">
        <v>0.16</v>
      </c>
      <c r="AA60" s="221">
        <v>1.9300000000000002</v>
      </c>
      <c r="AB60" s="221">
        <v>28.32</v>
      </c>
      <c r="AC60" s="221">
        <v>32.75</v>
      </c>
      <c r="AD60" s="221">
        <v>0</v>
      </c>
      <c r="AE60" s="221">
        <v>0</v>
      </c>
      <c r="AF60" s="221">
        <v>0</v>
      </c>
      <c r="AG60" s="221">
        <v>81.73</v>
      </c>
      <c r="AH60" s="221">
        <v>0</v>
      </c>
      <c r="AI60" s="221">
        <v>0</v>
      </c>
      <c r="AJ60" s="221">
        <v>20.759999999999998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14.860000000000001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41.09</v>
      </c>
      <c r="AZ60" s="221">
        <v>0</v>
      </c>
      <c r="BA60" s="221">
        <v>1.86</v>
      </c>
      <c r="BB60" s="221">
        <v>7.25</v>
      </c>
      <c r="BC60" s="221">
        <v>0</v>
      </c>
      <c r="BD60" s="221">
        <v>0</v>
      </c>
      <c r="BE60" s="221">
        <v>27.249999999999996</v>
      </c>
      <c r="BF60" s="221">
        <v>31.53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4.2399999999999993</v>
      </c>
      <c r="BO60" s="221">
        <v>0</v>
      </c>
      <c r="BP60" s="221">
        <v>0</v>
      </c>
      <c r="BQ60" s="221">
        <v>0</v>
      </c>
      <c r="BR60" s="221">
        <v>0</v>
      </c>
      <c r="BS60" s="221">
        <v>0.85000000000000009</v>
      </c>
      <c r="BT60" s="221">
        <v>3.9</v>
      </c>
      <c r="BU60" s="221">
        <v>0</v>
      </c>
      <c r="BV60" s="221">
        <v>1.1700000000000002</v>
      </c>
      <c r="BW60" s="221">
        <v>5.46</v>
      </c>
      <c r="BX60" s="221">
        <v>0</v>
      </c>
      <c r="BY60" s="221">
        <v>29.630000000000003</v>
      </c>
      <c r="BZ60" s="221">
        <v>0</v>
      </c>
      <c r="CA60" s="221">
        <v>0.01</v>
      </c>
      <c r="CB60" s="221">
        <v>0</v>
      </c>
      <c r="CC60" s="221">
        <v>5.19</v>
      </c>
      <c r="CD60" s="249" t="s">
        <v>221</v>
      </c>
      <c r="CE60" s="251">
        <f t="shared" ref="CE60:CE70" si="0">SUM(C60:CD60)</f>
        <v>777.71</v>
      </c>
    </row>
    <row r="61" spans="1:84" ht="12.6" customHeight="1" x14ac:dyDescent="0.25">
      <c r="A61" s="171" t="s">
        <v>235</v>
      </c>
      <c r="B61" s="175"/>
      <c r="C61" s="184">
        <v>3658134.41</v>
      </c>
      <c r="D61" s="184">
        <v>0</v>
      </c>
      <c r="E61" s="184">
        <v>18567978.339999996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9237534.1099999994</v>
      </c>
      <c r="Q61" s="185">
        <v>0</v>
      </c>
      <c r="R61" s="185">
        <v>0</v>
      </c>
      <c r="S61" s="185">
        <v>68450.34</v>
      </c>
      <c r="T61" s="185">
        <v>0</v>
      </c>
      <c r="U61" s="185">
        <v>2043450.27</v>
      </c>
      <c r="V61" s="185">
        <v>1054140.1400000001</v>
      </c>
      <c r="W61" s="185">
        <v>0</v>
      </c>
      <c r="X61" s="185">
        <v>0</v>
      </c>
      <c r="Y61" s="185">
        <v>1011716.04</v>
      </c>
      <c r="Z61" s="185">
        <v>6355.8600000000006</v>
      </c>
      <c r="AA61" s="185">
        <v>193762.04</v>
      </c>
      <c r="AB61" s="185">
        <v>2813602.21</v>
      </c>
      <c r="AC61" s="185">
        <v>2509453.5299999998</v>
      </c>
      <c r="AD61" s="185">
        <v>0</v>
      </c>
      <c r="AE61" s="185">
        <v>0</v>
      </c>
      <c r="AF61" s="185">
        <v>0</v>
      </c>
      <c r="AG61" s="185">
        <v>6210928.5900000008</v>
      </c>
      <c r="AH61" s="185">
        <v>0</v>
      </c>
      <c r="AI61" s="185">
        <v>0</v>
      </c>
      <c r="AJ61" s="185">
        <v>2009026.92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656052.43000000005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1570802.91</v>
      </c>
      <c r="AZ61" s="185">
        <v>0</v>
      </c>
      <c r="BA61" s="185">
        <v>63795.95</v>
      </c>
      <c r="BB61" s="185">
        <v>487326.66999999993</v>
      </c>
      <c r="BC61" s="185">
        <v>0</v>
      </c>
      <c r="BD61" s="185">
        <v>0</v>
      </c>
      <c r="BE61" s="185">
        <v>1824386.76</v>
      </c>
      <c r="BF61" s="185">
        <v>1176138.3500000001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634480.9800000001</v>
      </c>
      <c r="BO61" s="185">
        <v>0</v>
      </c>
      <c r="BP61" s="185">
        <v>0</v>
      </c>
      <c r="BQ61" s="185">
        <v>0</v>
      </c>
      <c r="BR61" s="185">
        <v>0</v>
      </c>
      <c r="BS61" s="185">
        <v>41325.839999999997</v>
      </c>
      <c r="BT61" s="185">
        <v>277099.64</v>
      </c>
      <c r="BU61" s="185">
        <v>0</v>
      </c>
      <c r="BV61" s="185">
        <v>49468.77</v>
      </c>
      <c r="BW61" s="185">
        <v>440644.79</v>
      </c>
      <c r="BX61" s="185">
        <v>0</v>
      </c>
      <c r="BY61" s="185">
        <v>2236136.08</v>
      </c>
      <c r="BZ61" s="185">
        <v>0</v>
      </c>
      <c r="CA61" s="185">
        <v>1317.99</v>
      </c>
      <c r="CB61" s="185">
        <v>0</v>
      </c>
      <c r="CC61" s="185">
        <v>272339.86000000004</v>
      </c>
      <c r="CD61" s="249" t="s">
        <v>221</v>
      </c>
      <c r="CE61" s="195">
        <f t="shared" si="0"/>
        <v>59115849.820000008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343175</v>
      </c>
      <c r="D62" s="195">
        <f t="shared" si="1"/>
        <v>0</v>
      </c>
      <c r="E62" s="195">
        <f t="shared" si="1"/>
        <v>1741889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866587</v>
      </c>
      <c r="Q62" s="195">
        <f t="shared" si="1"/>
        <v>0</v>
      </c>
      <c r="R62" s="195">
        <f t="shared" si="1"/>
        <v>0</v>
      </c>
      <c r="S62" s="195">
        <f t="shared" si="1"/>
        <v>6421</v>
      </c>
      <c r="T62" s="195">
        <f t="shared" si="1"/>
        <v>0</v>
      </c>
      <c r="U62" s="195">
        <f t="shared" si="1"/>
        <v>191699</v>
      </c>
      <c r="V62" s="195">
        <f t="shared" si="1"/>
        <v>98890</v>
      </c>
      <c r="W62" s="195">
        <f t="shared" si="1"/>
        <v>0</v>
      </c>
      <c r="X62" s="195">
        <f t="shared" si="1"/>
        <v>0</v>
      </c>
      <c r="Y62" s="195">
        <f t="shared" si="1"/>
        <v>94911</v>
      </c>
      <c r="Z62" s="195">
        <f t="shared" si="1"/>
        <v>596</v>
      </c>
      <c r="AA62" s="195">
        <f t="shared" si="1"/>
        <v>18177</v>
      </c>
      <c r="AB62" s="195">
        <f t="shared" si="1"/>
        <v>263948</v>
      </c>
      <c r="AC62" s="195">
        <f t="shared" si="1"/>
        <v>235415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582656</v>
      </c>
      <c r="AH62" s="195">
        <f t="shared" si="1"/>
        <v>0</v>
      </c>
      <c r="AI62" s="195">
        <f t="shared" si="1"/>
        <v>0</v>
      </c>
      <c r="AJ62" s="195">
        <f t="shared" si="1"/>
        <v>188470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61545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147359</v>
      </c>
      <c r="AZ62" s="195">
        <f>ROUND(AZ47+AZ48,0)</f>
        <v>0</v>
      </c>
      <c r="BA62" s="195">
        <f>ROUND(BA47+BA48,0)</f>
        <v>5985</v>
      </c>
      <c r="BB62" s="195">
        <f t="shared" si="1"/>
        <v>45717</v>
      </c>
      <c r="BC62" s="195">
        <f t="shared" si="1"/>
        <v>0</v>
      </c>
      <c r="BD62" s="195">
        <f t="shared" si="1"/>
        <v>0</v>
      </c>
      <c r="BE62" s="195">
        <f t="shared" si="1"/>
        <v>171148</v>
      </c>
      <c r="BF62" s="195">
        <f t="shared" si="1"/>
        <v>110335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59522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3877</v>
      </c>
      <c r="BT62" s="195">
        <f t="shared" si="2"/>
        <v>25995</v>
      </c>
      <c r="BU62" s="195">
        <f t="shared" si="2"/>
        <v>0</v>
      </c>
      <c r="BV62" s="195">
        <f t="shared" si="2"/>
        <v>4641</v>
      </c>
      <c r="BW62" s="195">
        <f t="shared" si="2"/>
        <v>41338</v>
      </c>
      <c r="BX62" s="195">
        <f t="shared" si="2"/>
        <v>0</v>
      </c>
      <c r="BY62" s="195">
        <f t="shared" si="2"/>
        <v>209775</v>
      </c>
      <c r="BZ62" s="195">
        <f t="shared" si="2"/>
        <v>0</v>
      </c>
      <c r="CA62" s="195">
        <f t="shared" si="2"/>
        <v>124</v>
      </c>
      <c r="CB62" s="195">
        <f t="shared" si="2"/>
        <v>0</v>
      </c>
      <c r="CC62" s="195">
        <f t="shared" si="2"/>
        <v>25549</v>
      </c>
      <c r="CD62" s="249" t="s">
        <v>221</v>
      </c>
      <c r="CE62" s="195">
        <f t="shared" si="0"/>
        <v>5545744</v>
      </c>
      <c r="CF62" s="252"/>
    </row>
    <row r="63" spans="1:84" ht="12.6" customHeight="1" x14ac:dyDescent="0.25">
      <c r="A63" s="171" t="s">
        <v>236</v>
      </c>
      <c r="B63" s="175"/>
      <c r="C63" s="184">
        <v>281792.7</v>
      </c>
      <c r="D63" s="184">
        <v>0</v>
      </c>
      <c r="E63" s="184">
        <v>867629.58000000007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697257.66</v>
      </c>
      <c r="Q63" s="185">
        <v>0</v>
      </c>
      <c r="R63" s="185">
        <v>0</v>
      </c>
      <c r="S63" s="185">
        <v>0</v>
      </c>
      <c r="T63" s="185">
        <v>0</v>
      </c>
      <c r="U63" s="185">
        <v>111040.32000000001</v>
      </c>
      <c r="V63" s="185">
        <v>18000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4139.6499999999996</v>
      </c>
      <c r="AC63" s="185">
        <v>0</v>
      </c>
      <c r="AD63" s="185">
        <v>0</v>
      </c>
      <c r="AE63" s="185">
        <v>0</v>
      </c>
      <c r="AF63" s="185">
        <v>0</v>
      </c>
      <c r="AG63" s="185">
        <v>521834.30000000005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1640815.8199999998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1376563.34</v>
      </c>
      <c r="BX63" s="185">
        <v>0</v>
      </c>
      <c r="BY63" s="185">
        <v>9684.2000000000007</v>
      </c>
      <c r="BZ63" s="185">
        <v>0</v>
      </c>
      <c r="CA63" s="185">
        <v>0</v>
      </c>
      <c r="CB63" s="185">
        <v>0</v>
      </c>
      <c r="CC63" s="185">
        <v>26500</v>
      </c>
      <c r="CD63" s="249" t="s">
        <v>221</v>
      </c>
      <c r="CE63" s="195">
        <f t="shared" si="0"/>
        <v>5555257.5700000003</v>
      </c>
      <c r="CF63" s="252"/>
    </row>
    <row r="64" spans="1:84" ht="12.6" customHeight="1" x14ac:dyDescent="0.25">
      <c r="A64" s="171" t="s">
        <v>237</v>
      </c>
      <c r="B64" s="175"/>
      <c r="C64" s="184">
        <v>516912.08999999997</v>
      </c>
      <c r="D64" s="184">
        <v>0</v>
      </c>
      <c r="E64" s="185">
        <v>1575118.64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16669906.810000001</v>
      </c>
      <c r="Q64" s="185">
        <v>0</v>
      </c>
      <c r="R64" s="185">
        <v>438769.96999999991</v>
      </c>
      <c r="S64" s="185">
        <v>-205596.90999999995</v>
      </c>
      <c r="T64" s="185">
        <v>0</v>
      </c>
      <c r="U64" s="185">
        <v>997251.72000000009</v>
      </c>
      <c r="V64" s="185">
        <v>102177.91999999997</v>
      </c>
      <c r="W64" s="185">
        <v>0</v>
      </c>
      <c r="X64" s="185">
        <v>0</v>
      </c>
      <c r="Y64" s="185">
        <v>824115.42999999993</v>
      </c>
      <c r="Z64" s="185">
        <v>0</v>
      </c>
      <c r="AA64" s="185">
        <v>218779.42</v>
      </c>
      <c r="AB64" s="185">
        <v>11445933.479999999</v>
      </c>
      <c r="AC64" s="185">
        <v>424956.82</v>
      </c>
      <c r="AD64" s="185">
        <v>0</v>
      </c>
      <c r="AE64" s="185">
        <v>16021.309999999996</v>
      </c>
      <c r="AF64" s="185">
        <v>0</v>
      </c>
      <c r="AG64" s="185">
        <v>827751.09999999986</v>
      </c>
      <c r="AH64" s="185">
        <v>0</v>
      </c>
      <c r="AI64" s="185">
        <v>0</v>
      </c>
      <c r="AJ64" s="185">
        <v>522561.20999999996</v>
      </c>
      <c r="AK64" s="185">
        <v>300.3</v>
      </c>
      <c r="AL64" s="185">
        <v>1694.69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108857.36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997824.20000000007</v>
      </c>
      <c r="AZ64" s="185">
        <v>0</v>
      </c>
      <c r="BA64" s="185">
        <v>13647.9</v>
      </c>
      <c r="BB64" s="185">
        <v>3219.0400000000004</v>
      </c>
      <c r="BC64" s="185">
        <v>0</v>
      </c>
      <c r="BD64" s="185">
        <v>-3183.2200000000007</v>
      </c>
      <c r="BE64" s="185">
        <v>510085.89</v>
      </c>
      <c r="BF64" s="185">
        <v>199161.19</v>
      </c>
      <c r="BG64" s="185">
        <v>1526.97</v>
      </c>
      <c r="BH64" s="185">
        <v>161.64999999999998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17334.099999999999</v>
      </c>
      <c r="BO64" s="185">
        <v>0</v>
      </c>
      <c r="BP64" s="185">
        <v>0</v>
      </c>
      <c r="BQ64" s="185">
        <v>0</v>
      </c>
      <c r="BR64" s="185">
        <v>0</v>
      </c>
      <c r="BS64" s="185">
        <v>163.6</v>
      </c>
      <c r="BT64" s="185">
        <v>924.57999999999993</v>
      </c>
      <c r="BU64" s="185">
        <v>0</v>
      </c>
      <c r="BV64" s="185">
        <v>92.550000000000011</v>
      </c>
      <c r="BW64" s="185">
        <v>1296.6500000000001</v>
      </c>
      <c r="BX64" s="185">
        <v>0</v>
      </c>
      <c r="BY64" s="185">
        <v>11736.239999999998</v>
      </c>
      <c r="BZ64" s="185">
        <v>0</v>
      </c>
      <c r="CA64" s="185">
        <v>0</v>
      </c>
      <c r="CB64" s="185">
        <v>0</v>
      </c>
      <c r="CC64" s="185">
        <v>35331.480000000003</v>
      </c>
      <c r="CD64" s="249" t="s">
        <v>221</v>
      </c>
      <c r="CE64" s="195">
        <f t="shared" si="0"/>
        <v>36274834.179999985</v>
      </c>
      <c r="CF64" s="252"/>
    </row>
    <row r="65" spans="1:84" ht="12.6" customHeight="1" x14ac:dyDescent="0.25">
      <c r="A65" s="171" t="s">
        <v>238</v>
      </c>
      <c r="B65" s="175"/>
      <c r="C65" s="184">
        <v>2.5</v>
      </c>
      <c r="D65" s="184">
        <v>0</v>
      </c>
      <c r="E65" s="184">
        <v>12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0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12</v>
      </c>
      <c r="W65" s="185">
        <v>0</v>
      </c>
      <c r="X65" s="185">
        <v>0</v>
      </c>
      <c r="Y65" s="185">
        <v>160.18</v>
      </c>
      <c r="Z65" s="185">
        <v>0</v>
      </c>
      <c r="AA65" s="185">
        <v>0</v>
      </c>
      <c r="AB65" s="185">
        <v>0</v>
      </c>
      <c r="AC65" s="185">
        <v>30.5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15508.669999999998</v>
      </c>
      <c r="AK65" s="185">
        <v>0</v>
      </c>
      <c r="AL65" s="185">
        <v>4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16699.64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1431117.25</v>
      </c>
      <c r="BF65" s="185">
        <v>158869.23999999996</v>
      </c>
      <c r="BG65" s="185">
        <v>6.5</v>
      </c>
      <c r="BH65" s="185">
        <v>458.37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119808.71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2.5</v>
      </c>
      <c r="BU65" s="185">
        <v>0</v>
      </c>
      <c r="BV65" s="185">
        <v>0</v>
      </c>
      <c r="BW65" s="185">
        <v>390.71</v>
      </c>
      <c r="BX65" s="185">
        <v>0</v>
      </c>
      <c r="BY65" s="185">
        <v>1365.42</v>
      </c>
      <c r="BZ65" s="185">
        <v>0</v>
      </c>
      <c r="CA65" s="185">
        <v>0</v>
      </c>
      <c r="CB65" s="185">
        <v>0</v>
      </c>
      <c r="CC65" s="185">
        <v>1194.2200000000007</v>
      </c>
      <c r="CD65" s="249" t="s">
        <v>221</v>
      </c>
      <c r="CE65" s="195">
        <f t="shared" si="0"/>
        <v>1745642.41</v>
      </c>
      <c r="CF65" s="252"/>
    </row>
    <row r="66" spans="1:84" ht="12.6" customHeight="1" x14ac:dyDescent="0.25">
      <c r="A66" s="171" t="s">
        <v>239</v>
      </c>
      <c r="B66" s="175"/>
      <c r="C66" s="184">
        <v>287641.68</v>
      </c>
      <c r="D66" s="184">
        <v>0</v>
      </c>
      <c r="E66" s="184">
        <v>353545.92000000004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834908.21</v>
      </c>
      <c r="Q66" s="185">
        <v>0</v>
      </c>
      <c r="R66" s="185">
        <v>2452667.0000000005</v>
      </c>
      <c r="S66" s="184">
        <v>117508.84999999999</v>
      </c>
      <c r="T66" s="184">
        <v>0</v>
      </c>
      <c r="U66" s="185">
        <v>3167760.12</v>
      </c>
      <c r="V66" s="185">
        <v>29187</v>
      </c>
      <c r="W66" s="185">
        <v>0</v>
      </c>
      <c r="X66" s="185">
        <v>0</v>
      </c>
      <c r="Y66" s="185">
        <v>10663226.539999999</v>
      </c>
      <c r="Z66" s="185">
        <v>94279.50999999998</v>
      </c>
      <c r="AA66" s="185">
        <v>7348.38</v>
      </c>
      <c r="AB66" s="185">
        <v>173215.74</v>
      </c>
      <c r="AC66" s="185">
        <v>9958.18</v>
      </c>
      <c r="AD66" s="185">
        <v>0</v>
      </c>
      <c r="AE66" s="185">
        <v>1270805.1200000001</v>
      </c>
      <c r="AF66" s="185">
        <v>0</v>
      </c>
      <c r="AG66" s="185">
        <v>125549.81</v>
      </c>
      <c r="AH66" s="185">
        <v>0</v>
      </c>
      <c r="AI66" s="185">
        <v>0</v>
      </c>
      <c r="AJ66" s="185">
        <v>375845.91</v>
      </c>
      <c r="AK66" s="185">
        <v>447811.86</v>
      </c>
      <c r="AL66" s="185">
        <v>138662.43999999997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52356.43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21862.68</v>
      </c>
      <c r="AY66" s="185">
        <v>439876.20999999996</v>
      </c>
      <c r="AZ66" s="185">
        <v>0</v>
      </c>
      <c r="BA66" s="185">
        <v>471557.04</v>
      </c>
      <c r="BB66" s="185">
        <v>65424.26</v>
      </c>
      <c r="BC66" s="185">
        <v>0</v>
      </c>
      <c r="BD66" s="185">
        <v>49237.929999999993</v>
      </c>
      <c r="BE66" s="185">
        <v>1734490.3599999999</v>
      </c>
      <c r="BF66" s="185">
        <v>11139.46</v>
      </c>
      <c r="BG66" s="185">
        <v>126.18</v>
      </c>
      <c r="BH66" s="185">
        <v>63244.73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203652.90999999995</v>
      </c>
      <c r="BO66" s="185">
        <v>0</v>
      </c>
      <c r="BP66" s="185">
        <v>0</v>
      </c>
      <c r="BQ66" s="185">
        <v>0</v>
      </c>
      <c r="BR66" s="185">
        <v>0</v>
      </c>
      <c r="BS66" s="185">
        <v>9368.42</v>
      </c>
      <c r="BT66" s="185">
        <v>4523.08</v>
      </c>
      <c r="BU66" s="185">
        <v>0</v>
      </c>
      <c r="BV66" s="185">
        <v>148.32</v>
      </c>
      <c r="BW66" s="185">
        <v>864831.45000000007</v>
      </c>
      <c r="BX66" s="185">
        <v>0</v>
      </c>
      <c r="BY66" s="185">
        <v>1096106.1100000001</v>
      </c>
      <c r="BZ66" s="185">
        <v>0</v>
      </c>
      <c r="CA66" s="185">
        <v>0</v>
      </c>
      <c r="CB66" s="185">
        <v>0</v>
      </c>
      <c r="CC66" s="185">
        <v>7317.5</v>
      </c>
      <c r="CD66" s="249" t="s">
        <v>221</v>
      </c>
      <c r="CE66" s="195">
        <f t="shared" si="0"/>
        <v>25645185.34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110912</v>
      </c>
      <c r="D67" s="195">
        <f>ROUND(D51+D52,0)</f>
        <v>0</v>
      </c>
      <c r="E67" s="195">
        <f t="shared" ref="E67:BP67" si="3">ROUND(E51+E52,0)</f>
        <v>1108959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608045</v>
      </c>
      <c r="Q67" s="195">
        <f t="shared" si="3"/>
        <v>0</v>
      </c>
      <c r="R67" s="195">
        <f t="shared" si="3"/>
        <v>3951</v>
      </c>
      <c r="S67" s="195">
        <f t="shared" si="3"/>
        <v>79546</v>
      </c>
      <c r="T67" s="195">
        <f t="shared" si="3"/>
        <v>0</v>
      </c>
      <c r="U67" s="195">
        <f t="shared" si="3"/>
        <v>94357</v>
      </c>
      <c r="V67" s="195">
        <f t="shared" si="3"/>
        <v>32277</v>
      </c>
      <c r="W67" s="195">
        <f t="shared" si="3"/>
        <v>0</v>
      </c>
      <c r="X67" s="195">
        <f t="shared" si="3"/>
        <v>0</v>
      </c>
      <c r="Y67" s="195">
        <f t="shared" si="3"/>
        <v>81026</v>
      </c>
      <c r="Z67" s="195">
        <f t="shared" si="3"/>
        <v>4412</v>
      </c>
      <c r="AA67" s="195">
        <f t="shared" si="3"/>
        <v>37787</v>
      </c>
      <c r="AB67" s="195">
        <f t="shared" si="3"/>
        <v>45629</v>
      </c>
      <c r="AC67" s="195">
        <f t="shared" si="3"/>
        <v>37699</v>
      </c>
      <c r="AD67" s="195">
        <f t="shared" si="3"/>
        <v>0</v>
      </c>
      <c r="AE67" s="195">
        <f t="shared" si="3"/>
        <v>45059</v>
      </c>
      <c r="AF67" s="195">
        <f t="shared" si="3"/>
        <v>0</v>
      </c>
      <c r="AG67" s="195">
        <f t="shared" si="3"/>
        <v>240049</v>
      </c>
      <c r="AH67" s="195">
        <f t="shared" si="3"/>
        <v>0</v>
      </c>
      <c r="AI67" s="195">
        <f t="shared" si="3"/>
        <v>0</v>
      </c>
      <c r="AJ67" s="195">
        <f t="shared" si="3"/>
        <v>2113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187690</v>
      </c>
      <c r="AZ67" s="195">
        <f>ROUND(AZ51+AZ52,0)</f>
        <v>0</v>
      </c>
      <c r="BA67" s="195">
        <f>ROUND(BA51+BA52,0)</f>
        <v>16633</v>
      </c>
      <c r="BB67" s="195">
        <f t="shared" si="3"/>
        <v>8223</v>
      </c>
      <c r="BC67" s="195">
        <f t="shared" si="3"/>
        <v>0</v>
      </c>
      <c r="BD67" s="195">
        <f t="shared" si="3"/>
        <v>33055</v>
      </c>
      <c r="BE67" s="195">
        <f t="shared" si="3"/>
        <v>573382</v>
      </c>
      <c r="BF67" s="195">
        <f t="shared" si="3"/>
        <v>44925</v>
      </c>
      <c r="BG67" s="195">
        <f t="shared" si="3"/>
        <v>4982</v>
      </c>
      <c r="BH67" s="195">
        <f t="shared" si="3"/>
        <v>32557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156206</v>
      </c>
      <c r="BM67" s="195">
        <f t="shared" si="3"/>
        <v>0</v>
      </c>
      <c r="BN67" s="195">
        <f t="shared" si="3"/>
        <v>105743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25003</v>
      </c>
      <c r="BT67" s="195">
        <f t="shared" si="4"/>
        <v>25876</v>
      </c>
      <c r="BU67" s="195">
        <f t="shared" si="4"/>
        <v>0</v>
      </c>
      <c r="BV67" s="195">
        <f t="shared" si="4"/>
        <v>104995</v>
      </c>
      <c r="BW67" s="195">
        <f t="shared" si="4"/>
        <v>20689</v>
      </c>
      <c r="BX67" s="195">
        <f t="shared" si="4"/>
        <v>0</v>
      </c>
      <c r="BY67" s="195">
        <f t="shared" si="4"/>
        <v>32570</v>
      </c>
      <c r="BZ67" s="195">
        <f t="shared" si="4"/>
        <v>0</v>
      </c>
      <c r="CA67" s="195">
        <f t="shared" si="4"/>
        <v>91583</v>
      </c>
      <c r="CB67" s="195">
        <f t="shared" si="4"/>
        <v>0</v>
      </c>
      <c r="CC67" s="195">
        <f t="shared" si="4"/>
        <v>302386</v>
      </c>
      <c r="CD67" s="249" t="s">
        <v>221</v>
      </c>
      <c r="CE67" s="195">
        <f t="shared" si="0"/>
        <v>4298319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5274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233242.57999999996</v>
      </c>
      <c r="Q68" s="185">
        <v>0</v>
      </c>
      <c r="R68" s="185">
        <v>0</v>
      </c>
      <c r="S68" s="185">
        <v>26023.69</v>
      </c>
      <c r="T68" s="185">
        <v>0</v>
      </c>
      <c r="U68" s="185">
        <v>60743.91</v>
      </c>
      <c r="V68" s="185">
        <v>2958.0699999999997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257768.81</v>
      </c>
      <c r="AC68" s="185">
        <v>11144.8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286506.27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9762.27</v>
      </c>
      <c r="BF68" s="185">
        <v>0</v>
      </c>
      <c r="BG68" s="185">
        <v>0</v>
      </c>
      <c r="BH68" s="185">
        <v>47172.579999999994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178008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162.88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1118767.8599999999</v>
      </c>
      <c r="CF68" s="252"/>
    </row>
    <row r="69" spans="1:84" ht="12.6" customHeight="1" x14ac:dyDescent="0.25">
      <c r="A69" s="171" t="s">
        <v>241</v>
      </c>
      <c r="B69" s="175"/>
      <c r="C69" s="184">
        <v>93657.8</v>
      </c>
      <c r="D69" s="184">
        <v>0</v>
      </c>
      <c r="E69" s="185">
        <v>40673.350000000006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144163.53000000003</v>
      </c>
      <c r="Q69" s="185">
        <v>0</v>
      </c>
      <c r="R69" s="224">
        <v>8374.5999999999985</v>
      </c>
      <c r="S69" s="185">
        <v>0</v>
      </c>
      <c r="T69" s="184">
        <v>0</v>
      </c>
      <c r="U69" s="185">
        <v>28492.41</v>
      </c>
      <c r="V69" s="185">
        <v>8191.5099999999993</v>
      </c>
      <c r="W69" s="184">
        <v>0</v>
      </c>
      <c r="X69" s="185">
        <v>0</v>
      </c>
      <c r="Y69" s="185">
        <v>1445.87</v>
      </c>
      <c r="Z69" s="185">
        <v>0</v>
      </c>
      <c r="AA69" s="185">
        <v>1.68</v>
      </c>
      <c r="AB69" s="185">
        <v>13817.530000000002</v>
      </c>
      <c r="AC69" s="185">
        <v>6802.32</v>
      </c>
      <c r="AD69" s="185">
        <v>0</v>
      </c>
      <c r="AE69" s="185">
        <v>81.049999999999955</v>
      </c>
      <c r="AF69" s="185">
        <v>0</v>
      </c>
      <c r="AG69" s="185">
        <v>21988.269999999997</v>
      </c>
      <c r="AH69" s="185">
        <v>0</v>
      </c>
      <c r="AI69" s="185">
        <v>0</v>
      </c>
      <c r="AJ69" s="185">
        <v>155796.27000000005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6255.01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41328</v>
      </c>
      <c r="AZ69" s="185">
        <v>0</v>
      </c>
      <c r="BA69" s="185">
        <v>0</v>
      </c>
      <c r="BB69" s="185">
        <v>858.45</v>
      </c>
      <c r="BC69" s="185">
        <v>0</v>
      </c>
      <c r="BD69" s="185">
        <v>0</v>
      </c>
      <c r="BE69" s="185">
        <v>33065.58</v>
      </c>
      <c r="BF69" s="185">
        <v>5533.9900000000007</v>
      </c>
      <c r="BG69" s="185">
        <v>0</v>
      </c>
      <c r="BH69" s="224">
        <v>40910.050000000003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353613.33</v>
      </c>
      <c r="BO69" s="185">
        <v>0</v>
      </c>
      <c r="BP69" s="185">
        <v>0</v>
      </c>
      <c r="BQ69" s="185">
        <v>0</v>
      </c>
      <c r="BR69" s="185">
        <v>0</v>
      </c>
      <c r="BS69" s="185">
        <v>771.6600000000002</v>
      </c>
      <c r="BT69" s="185">
        <v>3390.51</v>
      </c>
      <c r="BU69" s="185">
        <v>0</v>
      </c>
      <c r="BV69" s="185">
        <v>844.28</v>
      </c>
      <c r="BW69" s="185">
        <v>22037.440000000002</v>
      </c>
      <c r="BX69" s="185">
        <v>0</v>
      </c>
      <c r="BY69" s="185">
        <v>66675.75</v>
      </c>
      <c r="BZ69" s="185">
        <v>0</v>
      </c>
      <c r="CA69" s="185">
        <v>16737.580000000002</v>
      </c>
      <c r="CB69" s="185">
        <v>0</v>
      </c>
      <c r="CC69" s="185">
        <v>63711820.243751995</v>
      </c>
      <c r="CD69" s="188">
        <v>9463103.3100000005</v>
      </c>
      <c r="CE69" s="195">
        <f t="shared" si="0"/>
        <v>74290431.373751998</v>
      </c>
      <c r="CF69" s="252"/>
    </row>
    <row r="70" spans="1:84" ht="12.6" customHeight="1" x14ac:dyDescent="0.25">
      <c r="A70" s="171" t="s">
        <v>242</v>
      </c>
      <c r="B70" s="175"/>
      <c r="C70" s="184">
        <v>1500</v>
      </c>
      <c r="D70" s="184">
        <v>0</v>
      </c>
      <c r="E70" s="184">
        <v>24947.42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3964</v>
      </c>
      <c r="Q70" s="184">
        <v>0</v>
      </c>
      <c r="R70" s="184">
        <v>0</v>
      </c>
      <c r="S70" s="184">
        <v>0</v>
      </c>
      <c r="T70" s="184">
        <v>0</v>
      </c>
      <c r="U70" s="185">
        <v>20731.940000000002</v>
      </c>
      <c r="V70" s="184">
        <v>0</v>
      </c>
      <c r="W70" s="184">
        <v>0</v>
      </c>
      <c r="X70" s="185">
        <v>0</v>
      </c>
      <c r="Y70" s="185">
        <v>5565</v>
      </c>
      <c r="Z70" s="185">
        <v>147706.01999999999</v>
      </c>
      <c r="AA70" s="185">
        <v>0</v>
      </c>
      <c r="AB70" s="185">
        <v>108948.57999999999</v>
      </c>
      <c r="AC70" s="185">
        <v>0</v>
      </c>
      <c r="AD70" s="185">
        <v>0</v>
      </c>
      <c r="AE70" s="185">
        <v>836.04</v>
      </c>
      <c r="AF70" s="185">
        <v>0</v>
      </c>
      <c r="AG70" s="185">
        <v>32243.63</v>
      </c>
      <c r="AH70" s="185">
        <v>0</v>
      </c>
      <c r="AI70" s="185">
        <v>0</v>
      </c>
      <c r="AJ70" s="185">
        <v>8528.43</v>
      </c>
      <c r="AK70" s="185">
        <v>0</v>
      </c>
      <c r="AL70" s="185">
        <v>9505.130000000001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170142.84000000003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906622.86</v>
      </c>
      <c r="AZ70" s="185">
        <v>0</v>
      </c>
      <c r="BA70" s="185">
        <v>102464.19999999998</v>
      </c>
      <c r="BB70" s="185">
        <v>3343.25</v>
      </c>
      <c r="BC70" s="185">
        <v>0</v>
      </c>
      <c r="BD70" s="185">
        <v>0</v>
      </c>
      <c r="BE70" s="185">
        <v>232514.39</v>
      </c>
      <c r="BF70" s="185">
        <v>487.52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27857.1</v>
      </c>
      <c r="BO70" s="185">
        <v>0</v>
      </c>
      <c r="BP70" s="185">
        <v>0</v>
      </c>
      <c r="BQ70" s="185">
        <v>0</v>
      </c>
      <c r="BR70" s="185">
        <v>0</v>
      </c>
      <c r="BS70" s="185">
        <v>14.91</v>
      </c>
      <c r="BT70" s="185">
        <v>109.55</v>
      </c>
      <c r="BU70" s="185">
        <v>0</v>
      </c>
      <c r="BV70" s="185">
        <v>0</v>
      </c>
      <c r="BW70" s="185">
        <v>4670.7000000000007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3624726.9799999995</v>
      </c>
      <c r="CD70" s="188">
        <v>0</v>
      </c>
      <c r="CE70" s="195">
        <f t="shared" si="0"/>
        <v>5437430.4899999993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5290728.18</v>
      </c>
      <c r="D71" s="195">
        <f t="shared" ref="D71:AI71" si="5">SUM(D61:D69)-D70</f>
        <v>0</v>
      </c>
      <c r="E71" s="195">
        <f t="shared" si="5"/>
        <v>24236132.409999996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29287680.899999999</v>
      </c>
      <c r="Q71" s="195">
        <f t="shared" si="5"/>
        <v>0</v>
      </c>
      <c r="R71" s="195">
        <f t="shared" si="5"/>
        <v>2903762.5700000003</v>
      </c>
      <c r="S71" s="195">
        <f t="shared" si="5"/>
        <v>92352.970000000045</v>
      </c>
      <c r="T71" s="195">
        <f t="shared" si="5"/>
        <v>0</v>
      </c>
      <c r="U71" s="195">
        <f t="shared" si="5"/>
        <v>6674062.8099999996</v>
      </c>
      <c r="V71" s="195">
        <f t="shared" si="5"/>
        <v>1345833.6400000001</v>
      </c>
      <c r="W71" s="195">
        <f t="shared" si="5"/>
        <v>0</v>
      </c>
      <c r="X71" s="195">
        <f t="shared" si="5"/>
        <v>0</v>
      </c>
      <c r="Y71" s="195">
        <f t="shared" si="5"/>
        <v>12671036.059999999</v>
      </c>
      <c r="Z71" s="195">
        <f t="shared" si="5"/>
        <v>-42062.650000000009</v>
      </c>
      <c r="AA71" s="195">
        <f t="shared" si="5"/>
        <v>475855.52</v>
      </c>
      <c r="AB71" s="195">
        <f t="shared" si="5"/>
        <v>14909105.839999998</v>
      </c>
      <c r="AC71" s="195">
        <f t="shared" si="5"/>
        <v>3235460.1499999994</v>
      </c>
      <c r="AD71" s="195">
        <f t="shared" si="5"/>
        <v>0</v>
      </c>
      <c r="AE71" s="195">
        <f t="shared" si="5"/>
        <v>1331130.4400000002</v>
      </c>
      <c r="AF71" s="195">
        <f t="shared" si="5"/>
        <v>0</v>
      </c>
      <c r="AG71" s="195">
        <f t="shared" si="5"/>
        <v>8498513.4399999995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3547299.82</v>
      </c>
      <c r="AK71" s="195">
        <f t="shared" si="6"/>
        <v>448112.16</v>
      </c>
      <c r="AL71" s="195">
        <f t="shared" si="6"/>
        <v>130855.99999999997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731623.03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21862.68</v>
      </c>
      <c r="AY71" s="195">
        <f t="shared" si="6"/>
        <v>2478257.46</v>
      </c>
      <c r="AZ71" s="195">
        <f t="shared" si="6"/>
        <v>0</v>
      </c>
      <c r="BA71" s="195">
        <f t="shared" si="6"/>
        <v>469154.69000000006</v>
      </c>
      <c r="BB71" s="195">
        <f t="shared" si="6"/>
        <v>607425.16999999993</v>
      </c>
      <c r="BC71" s="195">
        <f t="shared" si="6"/>
        <v>0</v>
      </c>
      <c r="BD71" s="195">
        <f t="shared" si="6"/>
        <v>79109.709999999992</v>
      </c>
      <c r="BE71" s="195">
        <f t="shared" si="6"/>
        <v>6054923.7199999997</v>
      </c>
      <c r="BF71" s="195">
        <f t="shared" si="6"/>
        <v>1705614.71</v>
      </c>
      <c r="BG71" s="195">
        <f t="shared" si="6"/>
        <v>6641.65</v>
      </c>
      <c r="BH71" s="195">
        <f t="shared" si="6"/>
        <v>184504.38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156206</v>
      </c>
      <c r="BM71" s="195">
        <f t="shared" si="6"/>
        <v>0</v>
      </c>
      <c r="BN71" s="195">
        <f t="shared" si="6"/>
        <v>3285121.75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80494.609999999986</v>
      </c>
      <c r="BT71" s="195">
        <f t="shared" si="7"/>
        <v>337701.76000000007</v>
      </c>
      <c r="BU71" s="195">
        <f t="shared" si="7"/>
        <v>0</v>
      </c>
      <c r="BV71" s="195">
        <f t="shared" si="7"/>
        <v>160189.92000000001</v>
      </c>
      <c r="BW71" s="195">
        <f t="shared" si="7"/>
        <v>2763283.5599999996</v>
      </c>
      <c r="BX71" s="195">
        <f t="shared" si="7"/>
        <v>0</v>
      </c>
      <c r="BY71" s="195">
        <f t="shared" si="7"/>
        <v>3664048.8000000007</v>
      </c>
      <c r="BZ71" s="195">
        <f t="shared" si="7"/>
        <v>0</v>
      </c>
      <c r="CA71" s="195">
        <f t="shared" si="7"/>
        <v>109762.57</v>
      </c>
      <c r="CB71" s="195">
        <f t="shared" si="7"/>
        <v>0</v>
      </c>
      <c r="CC71" s="195">
        <f t="shared" si="7"/>
        <v>60757711.323752001</v>
      </c>
      <c r="CD71" s="245">
        <f>CD69-CD70</f>
        <v>9463103.3100000005</v>
      </c>
      <c r="CE71" s="195">
        <f>SUM(CE61:CE69)-CE70</f>
        <v>208152601.063752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8555279.1600000001</v>
      </c>
      <c r="D73" s="184">
        <v>0</v>
      </c>
      <c r="E73" s="185">
        <v>63962544.199999973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64085466.199999988</v>
      </c>
      <c r="Q73" s="185">
        <v>0</v>
      </c>
      <c r="R73" s="185">
        <v>10960237.529999999</v>
      </c>
      <c r="S73" s="185">
        <v>0</v>
      </c>
      <c r="T73" s="185">
        <v>0</v>
      </c>
      <c r="U73" s="185">
        <v>33995323.720000006</v>
      </c>
      <c r="V73" s="185">
        <v>4933839.6399999997</v>
      </c>
      <c r="W73" s="185">
        <v>0</v>
      </c>
      <c r="X73" s="185">
        <v>0</v>
      </c>
      <c r="Y73" s="185">
        <v>40378502.240000002</v>
      </c>
      <c r="Z73" s="185">
        <v>142116.93</v>
      </c>
      <c r="AA73" s="185">
        <v>1203405.7300000002</v>
      </c>
      <c r="AB73" s="185">
        <v>37707495.900000006</v>
      </c>
      <c r="AC73" s="185">
        <v>23293800.030000005</v>
      </c>
      <c r="AD73" s="185">
        <v>0</v>
      </c>
      <c r="AE73" s="185">
        <v>2878209.77</v>
      </c>
      <c r="AF73" s="185">
        <v>0</v>
      </c>
      <c r="AG73" s="185">
        <v>25645161.259999998</v>
      </c>
      <c r="AH73" s="185">
        <v>0</v>
      </c>
      <c r="AI73" s="185">
        <v>0</v>
      </c>
      <c r="AJ73" s="185">
        <v>712136.96000000008</v>
      </c>
      <c r="AK73" s="185">
        <v>1825137.0599999998</v>
      </c>
      <c r="AL73" s="185">
        <v>448762.57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320727418.89999992</v>
      </c>
      <c r="CF73" s="252"/>
    </row>
    <row r="74" spans="1:84" ht="12.6" customHeight="1" x14ac:dyDescent="0.25">
      <c r="A74" s="171" t="s">
        <v>246</v>
      </c>
      <c r="B74" s="175"/>
      <c r="C74" s="184">
        <v>41748.17</v>
      </c>
      <c r="D74" s="184">
        <v>0</v>
      </c>
      <c r="E74" s="185">
        <v>3444140.95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100221352.39999996</v>
      </c>
      <c r="Q74" s="185">
        <v>0</v>
      </c>
      <c r="R74" s="185">
        <v>19863184.390000004</v>
      </c>
      <c r="S74" s="185">
        <v>0</v>
      </c>
      <c r="T74" s="185">
        <v>0</v>
      </c>
      <c r="U74" s="185">
        <v>23542369.149999999</v>
      </c>
      <c r="V74" s="185">
        <v>7879533.6000000024</v>
      </c>
      <c r="W74" s="185">
        <v>0</v>
      </c>
      <c r="X74" s="185">
        <v>0</v>
      </c>
      <c r="Y74" s="185">
        <v>23107889.350000001</v>
      </c>
      <c r="Z74" s="185">
        <v>0</v>
      </c>
      <c r="AA74" s="185">
        <v>1605918.9</v>
      </c>
      <c r="AB74" s="185">
        <v>43781191.280000009</v>
      </c>
      <c r="AC74" s="185">
        <v>1774849.2799999996</v>
      </c>
      <c r="AD74" s="185">
        <v>0</v>
      </c>
      <c r="AE74" s="185">
        <v>1226330.08</v>
      </c>
      <c r="AF74" s="185">
        <v>0</v>
      </c>
      <c r="AG74" s="185">
        <v>58221840.469999999</v>
      </c>
      <c r="AH74" s="185">
        <v>0</v>
      </c>
      <c r="AI74" s="185">
        <v>0</v>
      </c>
      <c r="AJ74" s="185">
        <v>10119254.740000002</v>
      </c>
      <c r="AK74" s="185">
        <v>170393.53000000003</v>
      </c>
      <c r="AL74" s="185">
        <v>58690.19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872244.36</v>
      </c>
      <c r="AS74" s="185">
        <v>0</v>
      </c>
      <c r="AT74" s="185">
        <v>0</v>
      </c>
      <c r="AU74" s="185">
        <v>0</v>
      </c>
      <c r="AV74" s="185">
        <v>135769.06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296066699.89999998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8597027.3300000001</v>
      </c>
      <c r="D75" s="195">
        <f t="shared" si="9"/>
        <v>0</v>
      </c>
      <c r="E75" s="195">
        <f t="shared" si="9"/>
        <v>67406685.149999976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164306818.59999996</v>
      </c>
      <c r="Q75" s="195">
        <f t="shared" si="9"/>
        <v>0</v>
      </c>
      <c r="R75" s="195">
        <f t="shared" si="9"/>
        <v>30823421.920000002</v>
      </c>
      <c r="S75" s="195">
        <f t="shared" si="9"/>
        <v>0</v>
      </c>
      <c r="T75" s="195">
        <f t="shared" si="9"/>
        <v>0</v>
      </c>
      <c r="U75" s="195">
        <f t="shared" si="9"/>
        <v>57537692.870000005</v>
      </c>
      <c r="V75" s="195">
        <f t="shared" si="9"/>
        <v>12813373.240000002</v>
      </c>
      <c r="W75" s="195">
        <f t="shared" si="9"/>
        <v>0</v>
      </c>
      <c r="X75" s="195">
        <f t="shared" si="9"/>
        <v>0</v>
      </c>
      <c r="Y75" s="195">
        <f t="shared" si="9"/>
        <v>63486391.590000004</v>
      </c>
      <c r="Z75" s="195">
        <f t="shared" si="9"/>
        <v>142116.93</v>
      </c>
      <c r="AA75" s="195">
        <f t="shared" si="9"/>
        <v>2809324.63</v>
      </c>
      <c r="AB75" s="195">
        <f t="shared" si="9"/>
        <v>81488687.180000007</v>
      </c>
      <c r="AC75" s="195">
        <f t="shared" si="9"/>
        <v>25068649.310000006</v>
      </c>
      <c r="AD75" s="195">
        <f t="shared" si="9"/>
        <v>0</v>
      </c>
      <c r="AE75" s="195">
        <f t="shared" si="9"/>
        <v>4104539.85</v>
      </c>
      <c r="AF75" s="195">
        <f t="shared" si="9"/>
        <v>0</v>
      </c>
      <c r="AG75" s="195">
        <f t="shared" si="9"/>
        <v>83867001.729999989</v>
      </c>
      <c r="AH75" s="195">
        <f t="shared" si="9"/>
        <v>0</v>
      </c>
      <c r="AI75" s="195">
        <f t="shared" si="9"/>
        <v>0</v>
      </c>
      <c r="AJ75" s="195">
        <f t="shared" si="9"/>
        <v>10831391.700000003</v>
      </c>
      <c r="AK75" s="195">
        <f t="shared" si="9"/>
        <v>1995530.5899999999</v>
      </c>
      <c r="AL75" s="195">
        <f t="shared" si="9"/>
        <v>507452.76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872244.36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135769.06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616794118.79999995</v>
      </c>
      <c r="CF75" s="252"/>
    </row>
    <row r="76" spans="1:84" ht="12.6" customHeight="1" x14ac:dyDescent="0.25">
      <c r="A76" s="171" t="s">
        <v>248</v>
      </c>
      <c r="B76" s="175"/>
      <c r="C76" s="184">
        <v>5602.08</v>
      </c>
      <c r="D76" s="184">
        <v>0</v>
      </c>
      <c r="E76" s="185">
        <v>56012.509999999922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30711.800000000007</v>
      </c>
      <c r="Q76" s="185">
        <v>0</v>
      </c>
      <c r="R76" s="185">
        <v>199.57</v>
      </c>
      <c r="S76" s="185">
        <v>4017.7800000000007</v>
      </c>
      <c r="T76" s="185">
        <v>0</v>
      </c>
      <c r="U76" s="185">
        <v>4765.8900000000003</v>
      </c>
      <c r="V76" s="185">
        <v>1630.26</v>
      </c>
      <c r="W76" s="185">
        <v>0</v>
      </c>
      <c r="X76" s="185">
        <v>0</v>
      </c>
      <c r="Y76" s="185">
        <v>4092.57</v>
      </c>
      <c r="Z76" s="185">
        <v>222.86</v>
      </c>
      <c r="AA76" s="185">
        <v>1908.6100000000001</v>
      </c>
      <c r="AB76" s="185">
        <v>2304.6800000000003</v>
      </c>
      <c r="AC76" s="185">
        <v>1904.1200000000001</v>
      </c>
      <c r="AD76" s="185">
        <v>0</v>
      </c>
      <c r="AE76" s="185">
        <v>2275.9</v>
      </c>
      <c r="AF76" s="185">
        <v>0</v>
      </c>
      <c r="AG76" s="185">
        <v>12124.639999999998</v>
      </c>
      <c r="AH76" s="185">
        <v>0</v>
      </c>
      <c r="AI76" s="185">
        <v>0</v>
      </c>
      <c r="AJ76" s="185">
        <v>106.72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9480.0400000000027</v>
      </c>
      <c r="AZ76" s="185">
        <v>0</v>
      </c>
      <c r="BA76" s="185">
        <v>840.12</v>
      </c>
      <c r="BB76" s="185">
        <v>415.36</v>
      </c>
      <c r="BC76" s="185">
        <v>0</v>
      </c>
      <c r="BD76" s="185">
        <v>1669.58</v>
      </c>
      <c r="BE76" s="185">
        <v>28961.040000000001</v>
      </c>
      <c r="BF76" s="185">
        <v>2269.1000000000004</v>
      </c>
      <c r="BG76" s="185">
        <v>251.66000000000003</v>
      </c>
      <c r="BH76" s="185">
        <v>1644.45</v>
      </c>
      <c r="BI76" s="185">
        <v>0</v>
      </c>
      <c r="BJ76" s="185">
        <v>0</v>
      </c>
      <c r="BK76" s="185">
        <v>0</v>
      </c>
      <c r="BL76" s="185">
        <v>7889.8399999999983</v>
      </c>
      <c r="BM76" s="185">
        <v>0</v>
      </c>
      <c r="BN76" s="185">
        <v>5341</v>
      </c>
      <c r="BO76" s="185">
        <v>0</v>
      </c>
      <c r="BP76" s="185">
        <v>0</v>
      </c>
      <c r="BQ76" s="185">
        <v>0</v>
      </c>
      <c r="BR76" s="185">
        <v>0</v>
      </c>
      <c r="BS76" s="185">
        <v>1262.8799999999999</v>
      </c>
      <c r="BT76" s="185">
        <v>1306.9699999999998</v>
      </c>
      <c r="BU76" s="185">
        <v>0</v>
      </c>
      <c r="BV76" s="185">
        <v>5303.2099999999991</v>
      </c>
      <c r="BW76" s="185">
        <v>1045</v>
      </c>
      <c r="BX76" s="185">
        <v>0</v>
      </c>
      <c r="BY76" s="185">
        <v>1645.1000000000001</v>
      </c>
      <c r="BZ76" s="185">
        <v>0</v>
      </c>
      <c r="CA76" s="185">
        <v>4625.7800000000007</v>
      </c>
      <c r="CB76" s="185">
        <v>0</v>
      </c>
      <c r="CC76" s="185">
        <v>15273.25</v>
      </c>
      <c r="CD76" s="249" t="s">
        <v>221</v>
      </c>
      <c r="CE76" s="195">
        <f t="shared" si="8"/>
        <v>217104.36999999991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18730.084597740039</v>
      </c>
      <c r="D77" s="184">
        <v>0</v>
      </c>
      <c r="E77" s="184">
        <v>146856.91540225997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165587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1692.4812564869153</v>
      </c>
      <c r="D78" s="184">
        <v>0</v>
      </c>
      <c r="E78" s="184">
        <v>16922.308018412048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9278.5440145401099</v>
      </c>
      <c r="Q78" s="184">
        <v>0</v>
      </c>
      <c r="R78" s="184">
        <v>60.293406084363966</v>
      </c>
      <c r="S78" s="184">
        <v>1213.8379570959357</v>
      </c>
      <c r="T78" s="184">
        <v>0</v>
      </c>
      <c r="U78" s="184">
        <v>1439.8543925610534</v>
      </c>
      <c r="V78" s="184">
        <v>492.52857745700857</v>
      </c>
      <c r="W78" s="184">
        <v>0</v>
      </c>
      <c r="X78" s="184">
        <v>0</v>
      </c>
      <c r="Y78" s="184">
        <v>1236.4332561942449</v>
      </c>
      <c r="Z78" s="184">
        <v>67.329701257510422</v>
      </c>
      <c r="AA78" s="184">
        <v>576.62272779815567</v>
      </c>
      <c r="AB78" s="184">
        <v>696.28204206299529</v>
      </c>
      <c r="AC78" s="184">
        <v>575.26622434914634</v>
      </c>
      <c r="AD78" s="184">
        <v>0</v>
      </c>
      <c r="AE78" s="184">
        <v>687.58712685976832</v>
      </c>
      <c r="AF78" s="184">
        <v>0</v>
      </c>
      <c r="AG78" s="184">
        <v>3663.0547835181769</v>
      </c>
      <c r="AH78" s="184">
        <v>0</v>
      </c>
      <c r="AI78" s="184">
        <v>0</v>
      </c>
      <c r="AJ78" s="184">
        <v>32.241881531910217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253.81418208947164</v>
      </c>
      <c r="BB78" s="184">
        <v>125.48714311370155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496.81561174240784</v>
      </c>
      <c r="BI78" s="184">
        <v>0</v>
      </c>
      <c r="BJ78" s="249" t="s">
        <v>221</v>
      </c>
      <c r="BK78" s="184">
        <v>0</v>
      </c>
      <c r="BL78" s="184">
        <v>2383.6514859981867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381.53698790309949</v>
      </c>
      <c r="BT78" s="184">
        <v>394.85730796252523</v>
      </c>
      <c r="BU78" s="184">
        <v>0</v>
      </c>
      <c r="BV78" s="184">
        <v>1602.1876739021886</v>
      </c>
      <c r="BW78" s="184">
        <v>315.71182721932331</v>
      </c>
      <c r="BX78" s="184">
        <v>0</v>
      </c>
      <c r="BY78" s="184">
        <v>497.01198752010407</v>
      </c>
      <c r="BZ78" s="184">
        <v>0</v>
      </c>
      <c r="CA78" s="184">
        <v>1397.5248383871785</v>
      </c>
      <c r="CB78" s="184">
        <v>0</v>
      </c>
      <c r="CC78" s="249" t="s">
        <v>221</v>
      </c>
      <c r="CD78" s="249" t="s">
        <v>221</v>
      </c>
      <c r="CE78" s="195">
        <f t="shared" si="8"/>
        <v>46483.264412047531</v>
      </c>
      <c r="CF78" s="195"/>
    </row>
    <row r="79" spans="1:84" ht="12.6" customHeight="1" x14ac:dyDescent="0.25">
      <c r="A79" s="171" t="s">
        <v>251</v>
      </c>
      <c r="B79" s="175"/>
      <c r="C79" s="225">
        <v>114763.35142162048</v>
      </c>
      <c r="D79" s="225">
        <v>0</v>
      </c>
      <c r="E79" s="184">
        <v>899824.64857837954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1014588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24.52</v>
      </c>
      <c r="D80" s="187">
        <v>0</v>
      </c>
      <c r="E80" s="187">
        <v>139.15000000000003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42.51</v>
      </c>
      <c r="Q80" s="187">
        <v>0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4.9399999999999995</v>
      </c>
      <c r="Z80" s="187">
        <v>0</v>
      </c>
      <c r="AA80" s="187">
        <v>0</v>
      </c>
      <c r="AB80" s="187">
        <v>0</v>
      </c>
      <c r="AC80" s="187">
        <v>0.01</v>
      </c>
      <c r="AD80" s="187">
        <v>0</v>
      </c>
      <c r="AE80" s="187">
        <v>0</v>
      </c>
      <c r="AF80" s="187">
        <v>0</v>
      </c>
      <c r="AG80" s="187">
        <v>45.18</v>
      </c>
      <c r="AH80" s="187">
        <v>0</v>
      </c>
      <c r="AI80" s="187">
        <v>0</v>
      </c>
      <c r="AJ80" s="187">
        <v>1.05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0.88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258.24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1272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7974</v>
      </c>
      <c r="D111" s="174">
        <v>35394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1179</v>
      </c>
      <c r="D114" s="174">
        <v>2662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33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111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8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18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182</v>
      </c>
    </row>
    <row r="128" spans="1:5" ht="12.6" customHeight="1" x14ac:dyDescent="0.25">
      <c r="A128" s="173" t="s">
        <v>292</v>
      </c>
      <c r="B128" s="172" t="s">
        <v>256</v>
      </c>
      <c r="C128" s="189">
        <v>197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9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4185</v>
      </c>
      <c r="C138" s="189">
        <v>1964</v>
      </c>
      <c r="D138" s="174">
        <v>1827</v>
      </c>
      <c r="E138" s="175">
        <f>SUM(B138:D138)</f>
        <v>7976</v>
      </c>
    </row>
    <row r="139" spans="1:6" ht="12.6" customHeight="1" x14ac:dyDescent="0.25">
      <c r="A139" s="173" t="s">
        <v>215</v>
      </c>
      <c r="B139" s="174">
        <v>21159</v>
      </c>
      <c r="C139" s="189">
        <v>8317</v>
      </c>
      <c r="D139" s="174">
        <v>5922</v>
      </c>
      <c r="E139" s="175">
        <f>SUM(B139:D139)</f>
        <v>35398</v>
      </c>
    </row>
    <row r="140" spans="1:6" ht="12.6" customHeight="1" x14ac:dyDescent="0.25">
      <c r="A140" s="173" t="s">
        <v>298</v>
      </c>
      <c r="B140" s="174">
        <v>76216.682911787371</v>
      </c>
      <c r="C140" s="174">
        <v>50120.056675462351</v>
      </c>
      <c r="D140" s="174">
        <v>63205.26041275054</v>
      </c>
      <c r="E140" s="175">
        <f>SUM(B140:D140)</f>
        <v>189542.00000000026</v>
      </c>
    </row>
    <row r="141" spans="1:6" ht="12.6" customHeight="1" x14ac:dyDescent="0.25">
      <c r="A141" s="173" t="s">
        <v>245</v>
      </c>
      <c r="B141" s="174">
        <v>182484916.30999997</v>
      </c>
      <c r="C141" s="189">
        <v>71246718.729999989</v>
      </c>
      <c r="D141" s="174">
        <v>66995783.859999992</v>
      </c>
      <c r="E141" s="175">
        <f>SUM(B141:D141)</f>
        <v>320727418.89999998</v>
      </c>
      <c r="F141" s="199"/>
    </row>
    <row r="142" spans="1:6" ht="12.6" customHeight="1" x14ac:dyDescent="0.25">
      <c r="A142" s="173" t="s">
        <v>246</v>
      </c>
      <c r="B142" s="174">
        <v>119051301.49000001</v>
      </c>
      <c r="C142" s="189">
        <v>78288082.74000001</v>
      </c>
      <c r="D142" s="174">
        <v>98727315.670000002</v>
      </c>
      <c r="E142" s="175">
        <f>SUM(B142:D142)</f>
        <v>296066699.90000004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4355944.8200000012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35106.879999999997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-73886.710000000006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1179212.1599999999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49366.939999999995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5545744.0900000017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477038.30000000005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641729.55999999994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1118767.8599999999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1270.07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1270.07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59888.3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7377065.8400000008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7436954.1400000006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2024892.8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2024892.8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3196354.64</v>
      </c>
      <c r="C195" s="189">
        <v>0</v>
      </c>
      <c r="D195" s="174">
        <v>15250</v>
      </c>
      <c r="E195" s="175">
        <f t="shared" ref="E195:E203" si="10">SUM(B195:C195)-D195</f>
        <v>3181104.64</v>
      </c>
    </row>
    <row r="196" spans="1:8" ht="12.6" customHeight="1" x14ac:dyDescent="0.25">
      <c r="A196" s="173" t="s">
        <v>333</v>
      </c>
      <c r="B196" s="174">
        <f>3636125.5-1095646</f>
        <v>2540479.5</v>
      </c>
      <c r="C196" s="189">
        <v>0</v>
      </c>
      <c r="D196" s="174">
        <v>0</v>
      </c>
      <c r="E196" s="175">
        <f t="shared" si="10"/>
        <v>2540479.5</v>
      </c>
    </row>
    <row r="197" spans="1:8" ht="12.6" customHeight="1" x14ac:dyDescent="0.25">
      <c r="A197" s="173" t="s">
        <v>334</v>
      </c>
      <c r="B197" s="174">
        <v>93010442.269999996</v>
      </c>
      <c r="C197" s="189">
        <v>3483372.81</v>
      </c>
      <c r="D197" s="174">
        <v>1371400.9</v>
      </c>
      <c r="E197" s="175">
        <f t="shared" si="10"/>
        <v>95122414.179999992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6260635.54</v>
      </c>
      <c r="C199" s="189">
        <v>462277.09</v>
      </c>
      <c r="D199" s="174">
        <v>0</v>
      </c>
      <c r="E199" s="175">
        <f t="shared" si="10"/>
        <v>6722912.6299999999</v>
      </c>
    </row>
    <row r="200" spans="1:8" ht="12.6" customHeight="1" x14ac:dyDescent="0.25">
      <c r="A200" s="173" t="s">
        <v>337</v>
      </c>
      <c r="B200" s="174">
        <v>35467544.979999997</v>
      </c>
      <c r="C200" s="189">
        <v>1506368.35</v>
      </c>
      <c r="D200" s="174">
        <v>0</v>
      </c>
      <c r="E200" s="175">
        <f t="shared" si="10"/>
        <v>36973913.329999998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1095646</v>
      </c>
      <c r="C202" s="189">
        <v>0</v>
      </c>
      <c r="D202" s="174">
        <v>0</v>
      </c>
      <c r="E202" s="175">
        <f t="shared" si="10"/>
        <v>1095646</v>
      </c>
    </row>
    <row r="203" spans="1:8" ht="12.6" customHeight="1" x14ac:dyDescent="0.25">
      <c r="A203" s="173" t="s">
        <v>340</v>
      </c>
      <c r="B203" s="174">
        <v>3140308.4899999984</v>
      </c>
      <c r="C203" s="189">
        <v>-625031.17999999784</v>
      </c>
      <c r="D203" s="174">
        <v>-142502.04</v>
      </c>
      <c r="E203" s="175">
        <f t="shared" si="10"/>
        <v>2657779.3500000006</v>
      </c>
    </row>
    <row r="204" spans="1:8" ht="12.6" customHeight="1" x14ac:dyDescent="0.25">
      <c r="A204" s="173" t="s">
        <v>203</v>
      </c>
      <c r="B204" s="175">
        <f>SUM(B195:B203)</f>
        <v>144711411.42000002</v>
      </c>
      <c r="C204" s="191">
        <f>SUM(C195:C203)</f>
        <v>4826987.0700000022</v>
      </c>
      <c r="D204" s="175">
        <f>SUM(D195:D203)</f>
        <v>1244148.8599999999</v>
      </c>
      <c r="E204" s="175">
        <f>SUM(E195:E203)</f>
        <v>148294249.62999997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2992129.63</v>
      </c>
      <c r="C209" s="189">
        <v>110247.59</v>
      </c>
      <c r="D209" s="174">
        <v>0</v>
      </c>
      <c r="E209" s="175">
        <f t="shared" ref="E209:E216" si="11">SUM(B209:C209)-D209</f>
        <v>3102377.2199999997</v>
      </c>
      <c r="H209" s="259"/>
    </row>
    <row r="210" spans="1:8" ht="12.6" customHeight="1" x14ac:dyDescent="0.25">
      <c r="A210" s="173" t="s">
        <v>334</v>
      </c>
      <c r="B210" s="174">
        <v>51101056.590000004</v>
      </c>
      <c r="C210" s="189">
        <v>2933536.9400000004</v>
      </c>
      <c r="D210" s="174">
        <v>1001399.59</v>
      </c>
      <c r="E210" s="175">
        <f t="shared" si="11"/>
        <v>53033193.939999998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5340704.84</v>
      </c>
      <c r="C212" s="189">
        <v>146968.94</v>
      </c>
      <c r="D212" s="174">
        <v>0</v>
      </c>
      <c r="E212" s="175">
        <f t="shared" si="11"/>
        <v>5487673.7800000003</v>
      </c>
      <c r="H212" s="259"/>
    </row>
    <row r="213" spans="1:8" ht="12.6" customHeight="1" x14ac:dyDescent="0.25">
      <c r="A213" s="173" t="s">
        <v>337</v>
      </c>
      <c r="B213" s="174">
        <v>30896696.390000001</v>
      </c>
      <c r="C213" s="189">
        <v>1107567.3499999901</v>
      </c>
      <c r="D213" s="174">
        <v>0</v>
      </c>
      <c r="E213" s="175">
        <f t="shared" si="11"/>
        <v>32004263.739999991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90330587.450000003</v>
      </c>
      <c r="C217" s="191">
        <f>SUM(C208:C216)</f>
        <v>4298320.8199999901</v>
      </c>
      <c r="D217" s="175">
        <f>SUM(D208:D216)</f>
        <v>1001399.59</v>
      </c>
      <c r="E217" s="175">
        <f>SUM(E208:E216)</f>
        <v>93627508.679999992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1752311.4800000002</v>
      </c>
      <c r="D221" s="172">
        <f>C221</f>
        <v>1752311.4800000002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220794942.39000002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112041303.52000001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6048673.9399999995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14310519.090000002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56634074.770000011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899217.44999999925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410728731.16000003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865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4335139.7200000007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5696706.5999999996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10031846.32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422512888.96000004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9995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64337768.870000012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42099563.369999997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49184678.500000007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2477281.5699999998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13138.16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73923298.730000019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13782583.199999999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13782583.199999999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3181104.64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2540479.87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95122414.180000007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6722912.6299999999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36973913.329999998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1095645.6299999999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2657779.35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148294249.63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93627508.679999992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54666740.950000003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5310679.8600000003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5310679.8600000003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147683302.74000004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5035103.79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4522959.4000000004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1567925.8399999999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11125989.030000001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47226542.100000001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-620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47225922.100000001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47225922.100000001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89331391.610000223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147683302.74000022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147683302.74000004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320727418.90000004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296066699.89999962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616794118.79999971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1752311.4800000002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410728731.16000003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10031846.32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422512888.96000004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194281229.83999968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5437430.4899999993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5437430.4899999993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199718660.32999969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59115849.819999985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5545744.0900000026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5555257.5700000003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36274834.180000022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1745642.4099999997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25645185.340000015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4298320.8199999984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1118767.8599999999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1270.07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7436954.1400000006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2024892.8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64827328.063751854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213590047.16375187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-13871386.833752185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-827216.94999999984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-14698603.783752184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-14698603.783752184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HOLY FAMILY HOSPITAL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7974</v>
      </c>
      <c r="C414" s="194">
        <f>E138</f>
        <v>7976</v>
      </c>
      <c r="D414" s="179"/>
    </row>
    <row r="415" spans="1:5" ht="12.6" customHeight="1" x14ac:dyDescent="0.25">
      <c r="A415" s="179" t="s">
        <v>464</v>
      </c>
      <c r="B415" s="179">
        <f>D111</f>
        <v>35394</v>
      </c>
      <c r="C415" s="179">
        <f>E139</f>
        <v>35398</v>
      </c>
      <c r="D415" s="194">
        <f>SUM(C59:H59)+N59</f>
        <v>45763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1179</v>
      </c>
    </row>
    <row r="424" spans="1:7" ht="12.6" customHeight="1" x14ac:dyDescent="0.25">
      <c r="A424" s="179" t="s">
        <v>1244</v>
      </c>
      <c r="B424" s="179">
        <f>D114</f>
        <v>2662</v>
      </c>
      <c r="D424" s="179">
        <f>J59</f>
        <v>2662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59115849.819999985</v>
      </c>
      <c r="C427" s="179">
        <f t="shared" ref="C427:C434" si="13">CE61</f>
        <v>59115849.820000008</v>
      </c>
      <c r="D427" s="179"/>
    </row>
    <row r="428" spans="1:7" ht="12.6" customHeight="1" x14ac:dyDescent="0.25">
      <c r="A428" s="179" t="s">
        <v>3</v>
      </c>
      <c r="B428" s="179">
        <f t="shared" si="12"/>
        <v>5545744.0900000026</v>
      </c>
      <c r="C428" s="179">
        <f t="shared" si="13"/>
        <v>5545744</v>
      </c>
      <c r="D428" s="179">
        <f>D173</f>
        <v>5545744.0900000017</v>
      </c>
    </row>
    <row r="429" spans="1:7" ht="12.6" customHeight="1" x14ac:dyDescent="0.25">
      <c r="A429" s="179" t="s">
        <v>236</v>
      </c>
      <c r="B429" s="179">
        <f t="shared" si="12"/>
        <v>5555257.5700000003</v>
      </c>
      <c r="C429" s="179">
        <f t="shared" si="13"/>
        <v>5555257.5700000003</v>
      </c>
      <c r="D429" s="179"/>
    </row>
    <row r="430" spans="1:7" ht="12.6" customHeight="1" x14ac:dyDescent="0.25">
      <c r="A430" s="179" t="s">
        <v>237</v>
      </c>
      <c r="B430" s="179">
        <f t="shared" si="12"/>
        <v>36274834.180000022</v>
      </c>
      <c r="C430" s="179">
        <f t="shared" si="13"/>
        <v>36274834.179999985</v>
      </c>
      <c r="D430" s="179"/>
    </row>
    <row r="431" spans="1:7" ht="12.6" customHeight="1" x14ac:dyDescent="0.25">
      <c r="A431" s="179" t="s">
        <v>444</v>
      </c>
      <c r="B431" s="179">
        <f t="shared" si="12"/>
        <v>1745642.4099999997</v>
      </c>
      <c r="C431" s="179">
        <f t="shared" si="13"/>
        <v>1745642.41</v>
      </c>
      <c r="D431" s="179"/>
    </row>
    <row r="432" spans="1:7" ht="12.6" customHeight="1" x14ac:dyDescent="0.25">
      <c r="A432" s="179" t="s">
        <v>445</v>
      </c>
      <c r="B432" s="179">
        <f t="shared" si="12"/>
        <v>25645185.340000015</v>
      </c>
      <c r="C432" s="179">
        <f t="shared" si="13"/>
        <v>25645185.34</v>
      </c>
      <c r="D432" s="179"/>
    </row>
    <row r="433" spans="1:7" ht="12.6" customHeight="1" x14ac:dyDescent="0.25">
      <c r="A433" s="179" t="s">
        <v>6</v>
      </c>
      <c r="B433" s="179">
        <f t="shared" si="12"/>
        <v>4298320.8199999984</v>
      </c>
      <c r="C433" s="179">
        <f t="shared" si="13"/>
        <v>4298319</v>
      </c>
      <c r="D433" s="179">
        <f>C217</f>
        <v>4298320.8199999901</v>
      </c>
    </row>
    <row r="434" spans="1:7" ht="12.6" customHeight="1" x14ac:dyDescent="0.25">
      <c r="A434" s="179" t="s">
        <v>474</v>
      </c>
      <c r="B434" s="179">
        <f t="shared" si="12"/>
        <v>1118767.8599999999</v>
      </c>
      <c r="C434" s="179">
        <f t="shared" si="13"/>
        <v>1118767.8599999999</v>
      </c>
      <c r="D434" s="179">
        <f>D177</f>
        <v>1118767.8599999999</v>
      </c>
    </row>
    <row r="435" spans="1:7" ht="12.6" customHeight="1" x14ac:dyDescent="0.25">
      <c r="A435" s="179" t="s">
        <v>447</v>
      </c>
      <c r="B435" s="179">
        <f t="shared" si="12"/>
        <v>1270.07</v>
      </c>
      <c r="C435" s="179"/>
      <c r="D435" s="179">
        <f>D181</f>
        <v>1270.07</v>
      </c>
    </row>
    <row r="436" spans="1:7" ht="12.6" customHeight="1" x14ac:dyDescent="0.25">
      <c r="A436" s="179" t="s">
        <v>475</v>
      </c>
      <c r="B436" s="179">
        <f t="shared" si="12"/>
        <v>7436954.1400000006</v>
      </c>
      <c r="C436" s="179"/>
      <c r="D436" s="179">
        <f>D186</f>
        <v>7436954.1400000006</v>
      </c>
    </row>
    <row r="437" spans="1:7" ht="12.6" customHeight="1" x14ac:dyDescent="0.25">
      <c r="A437" s="194" t="s">
        <v>449</v>
      </c>
      <c r="B437" s="194">
        <f t="shared" si="12"/>
        <v>2024892.8</v>
      </c>
      <c r="C437" s="194"/>
      <c r="D437" s="194">
        <f>D190</f>
        <v>2024892.8</v>
      </c>
    </row>
    <row r="438" spans="1:7" ht="12.6" customHeight="1" x14ac:dyDescent="0.25">
      <c r="A438" s="194" t="s">
        <v>476</v>
      </c>
      <c r="B438" s="194">
        <f>C386+C387+C388</f>
        <v>9463117.0100000016</v>
      </c>
      <c r="C438" s="194">
        <f>CD69</f>
        <v>9463103.3100000005</v>
      </c>
      <c r="D438" s="194">
        <f>D181+D186+D190</f>
        <v>9463117.0100000016</v>
      </c>
    </row>
    <row r="439" spans="1:7" ht="12.6" customHeight="1" x14ac:dyDescent="0.25">
      <c r="A439" s="179" t="s">
        <v>451</v>
      </c>
      <c r="B439" s="194">
        <f>C389</f>
        <v>64827328.063751854</v>
      </c>
      <c r="C439" s="194">
        <f>SUM(C69:CC69)</f>
        <v>64827328.063751996</v>
      </c>
      <c r="D439" s="179"/>
    </row>
    <row r="440" spans="1:7" ht="12.6" customHeight="1" x14ac:dyDescent="0.25">
      <c r="A440" s="179" t="s">
        <v>477</v>
      </c>
      <c r="B440" s="194">
        <f>B438+B439</f>
        <v>74290445.073751852</v>
      </c>
      <c r="C440" s="194">
        <f>CE69</f>
        <v>74290431.373751998</v>
      </c>
      <c r="D440" s="179"/>
    </row>
    <row r="441" spans="1:7" ht="12.6" customHeight="1" x14ac:dyDescent="0.25">
      <c r="A441" s="179" t="s">
        <v>478</v>
      </c>
      <c r="B441" s="179">
        <f>D390</f>
        <v>213590047.16375187</v>
      </c>
      <c r="C441" s="179">
        <f>SUM(C427:C437)+C440</f>
        <v>213590031.55375201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1752311.4800000002</v>
      </c>
      <c r="C444" s="179">
        <f>C363</f>
        <v>1752311.4800000002</v>
      </c>
      <c r="D444" s="179"/>
    </row>
    <row r="445" spans="1:7" ht="12.6" customHeight="1" x14ac:dyDescent="0.25">
      <c r="A445" s="179" t="s">
        <v>343</v>
      </c>
      <c r="B445" s="179">
        <f>D229</f>
        <v>410728731.16000003</v>
      </c>
      <c r="C445" s="179">
        <f>C364</f>
        <v>410728731.16000003</v>
      </c>
      <c r="D445" s="179"/>
    </row>
    <row r="446" spans="1:7" ht="12.6" customHeight="1" x14ac:dyDescent="0.25">
      <c r="A446" s="179" t="s">
        <v>351</v>
      </c>
      <c r="B446" s="179">
        <f>D236</f>
        <v>10031846.32</v>
      </c>
      <c r="C446" s="179">
        <f>C365</f>
        <v>10031846.32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422512888.96000004</v>
      </c>
      <c r="C448" s="179">
        <f>D367</f>
        <v>422512888.96000004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865</v>
      </c>
    </row>
    <row r="454" spans="1:7" ht="12.6" customHeight="1" x14ac:dyDescent="0.25">
      <c r="A454" s="179" t="s">
        <v>168</v>
      </c>
      <c r="B454" s="179">
        <f>C233</f>
        <v>4335139.7200000007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5696706.5999999996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5437430.4899999993</v>
      </c>
      <c r="C458" s="194">
        <f>CE70</f>
        <v>5437430.4899999993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320727418.90000004</v>
      </c>
      <c r="C463" s="194">
        <f>CE73</f>
        <v>320727418.89999992</v>
      </c>
      <c r="D463" s="194">
        <f>E141+E147+E153</f>
        <v>320727418.89999998</v>
      </c>
    </row>
    <row r="464" spans="1:7" ht="12.6" customHeight="1" x14ac:dyDescent="0.25">
      <c r="A464" s="179" t="s">
        <v>246</v>
      </c>
      <c r="B464" s="194">
        <f>C360</f>
        <v>296066699.89999962</v>
      </c>
      <c r="C464" s="194">
        <f>CE74</f>
        <v>296066699.89999998</v>
      </c>
      <c r="D464" s="194">
        <f>E142+E148+E154</f>
        <v>296066699.90000004</v>
      </c>
    </row>
    <row r="465" spans="1:7" ht="12.6" customHeight="1" x14ac:dyDescent="0.25">
      <c r="A465" s="179" t="s">
        <v>247</v>
      </c>
      <c r="B465" s="194">
        <f>D361</f>
        <v>616794118.79999971</v>
      </c>
      <c r="C465" s="194">
        <f>CE75</f>
        <v>616794118.79999995</v>
      </c>
      <c r="D465" s="194">
        <f>D463+D464</f>
        <v>616794118.79999995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3181104.64</v>
      </c>
      <c r="C468" s="179">
        <f>E195</f>
        <v>3181104.64</v>
      </c>
      <c r="D468" s="179"/>
    </row>
    <row r="469" spans="1:7" ht="12.6" customHeight="1" x14ac:dyDescent="0.25">
      <c r="A469" s="179" t="s">
        <v>333</v>
      </c>
      <c r="B469" s="179">
        <f t="shared" si="14"/>
        <v>2540479.87</v>
      </c>
      <c r="C469" s="179">
        <f>E196</f>
        <v>2540479.5</v>
      </c>
      <c r="D469" s="179"/>
    </row>
    <row r="470" spans="1:7" ht="12.6" customHeight="1" x14ac:dyDescent="0.25">
      <c r="A470" s="179" t="s">
        <v>334</v>
      </c>
      <c r="B470" s="179">
        <f t="shared" si="14"/>
        <v>95122414.180000007</v>
      </c>
      <c r="C470" s="179">
        <f>E197</f>
        <v>95122414.179999992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6722912.6299999999</v>
      </c>
      <c r="C472" s="179">
        <f>E199</f>
        <v>6722912.6299999999</v>
      </c>
      <c r="D472" s="179"/>
    </row>
    <row r="473" spans="1:7" ht="12.6" customHeight="1" x14ac:dyDescent="0.25">
      <c r="A473" s="179" t="s">
        <v>495</v>
      </c>
      <c r="B473" s="179">
        <f t="shared" si="14"/>
        <v>36973913.329999998</v>
      </c>
      <c r="C473" s="179">
        <f>SUM(E200:E201)</f>
        <v>36973913.329999998</v>
      </c>
      <c r="D473" s="179"/>
    </row>
    <row r="474" spans="1:7" ht="12.6" customHeight="1" x14ac:dyDescent="0.25">
      <c r="A474" s="179" t="s">
        <v>339</v>
      </c>
      <c r="B474" s="179">
        <f t="shared" si="14"/>
        <v>1095645.6299999999</v>
      </c>
      <c r="C474" s="179">
        <f>E202</f>
        <v>1095646</v>
      </c>
      <c r="D474" s="179"/>
    </row>
    <row r="475" spans="1:7" ht="12.6" customHeight="1" x14ac:dyDescent="0.25">
      <c r="A475" s="179" t="s">
        <v>340</v>
      </c>
      <c r="B475" s="179">
        <f t="shared" si="14"/>
        <v>2657779.35</v>
      </c>
      <c r="C475" s="179">
        <f>E203</f>
        <v>2657779.3500000006</v>
      </c>
      <c r="D475" s="179"/>
    </row>
    <row r="476" spans="1:7" ht="12.6" customHeight="1" x14ac:dyDescent="0.25">
      <c r="A476" s="179" t="s">
        <v>203</v>
      </c>
      <c r="B476" s="179">
        <f>D275</f>
        <v>148294249.63</v>
      </c>
      <c r="C476" s="179">
        <f>E204</f>
        <v>148294249.62999997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93627508.679999992</v>
      </c>
      <c r="C478" s="179">
        <f>E217</f>
        <v>93627508.679999992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147683302.74000004</v>
      </c>
    </row>
    <row r="482" spans="1:12" ht="12.6" customHeight="1" x14ac:dyDescent="0.25">
      <c r="A482" s="180" t="s">
        <v>499</v>
      </c>
      <c r="C482" s="180">
        <f>D339</f>
        <v>147683302.74000022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HOLY FAMILY HOSPITAL   H-0     FYE 12/31/2018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5097305.9399999995</v>
      </c>
      <c r="C496" s="240">
        <f>C71</f>
        <v>5290728.18</v>
      </c>
      <c r="D496" s="240">
        <f>'Prior Year'!C59</f>
        <v>2580.0984360210937</v>
      </c>
      <c r="E496" s="180">
        <f>C59</f>
        <v>3403</v>
      </c>
      <c r="F496" s="263">
        <f t="shared" ref="F496:G511" si="15">IF(B496=0,"",IF(D496=0,"",B496/D496))</f>
        <v>1975.624599757839</v>
      </c>
      <c r="G496" s="264">
        <f t="shared" si="15"/>
        <v>1554.7247076109315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22744885.110000003</v>
      </c>
      <c r="C498" s="240">
        <f>E71</f>
        <v>24236132.409999996</v>
      </c>
      <c r="D498" s="240">
        <f>'Prior Year'!E59</f>
        <v>32303.901563978907</v>
      </c>
      <c r="E498" s="180">
        <f>E59</f>
        <v>42360</v>
      </c>
      <c r="F498" s="263">
        <f t="shared" si="15"/>
        <v>704.09096142622377</v>
      </c>
      <c r="G498" s="263">
        <f t="shared" si="15"/>
        <v>572.1466574598677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2887</v>
      </c>
      <c r="E503" s="180">
        <f>J59</f>
        <v>2662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1227</v>
      </c>
      <c r="E508" s="180">
        <f>O59</f>
        <v>1179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28996429.100000001</v>
      </c>
      <c r="C509" s="240">
        <f>P71</f>
        <v>29287680.899999999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3757416.4499999997</v>
      </c>
      <c r="C511" s="240">
        <f>R71</f>
        <v>2903762.5700000003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81067.940000000017</v>
      </c>
      <c r="C512" s="240">
        <f>S71</f>
        <v>92352.970000000045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6429536.0600000005</v>
      </c>
      <c r="C514" s="240">
        <f>U71</f>
        <v>6674062.8099999996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1248029.3299999998</v>
      </c>
      <c r="C515" s="240">
        <f>V71</f>
        <v>1345833.6400000001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13292119.220000001</v>
      </c>
      <c r="C518" s="240">
        <f>Y71</f>
        <v>12671036.059999999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-174797.66000000009</v>
      </c>
      <c r="C519" s="240">
        <f>Z71</f>
        <v>-42062.650000000009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524644.26</v>
      </c>
      <c r="C520" s="240">
        <f>AA71</f>
        <v>475855.52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13394364.170000002</v>
      </c>
      <c r="C521" s="240">
        <f>AB71</f>
        <v>14909105.839999998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3035510.6099999994</v>
      </c>
      <c r="C522" s="240">
        <f>AC71</f>
        <v>3235460.1499999994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1273348.5900000001</v>
      </c>
      <c r="C524" s="240">
        <f>AE71</f>
        <v>1331130.4400000002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8425826.6100000013</v>
      </c>
      <c r="C526" s="240">
        <f>AG71</f>
        <v>8498513.4399999995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2576646.15</v>
      </c>
      <c r="C529" s="240">
        <f>AJ71</f>
        <v>3547299.82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388338.31</v>
      </c>
      <c r="C530" s="240">
        <f>AK71</f>
        <v>448112.16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111190.31</v>
      </c>
      <c r="C531" s="240">
        <f>AL71</f>
        <v>130855.99999999997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773260.38000000012</v>
      </c>
      <c r="C537" s="240">
        <f>AR71</f>
        <v>731623.03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80016.599999999991</v>
      </c>
      <c r="C543" s="240">
        <f>AX71</f>
        <v>21862.68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2229241.42</v>
      </c>
      <c r="C544" s="240">
        <f>AY71</f>
        <v>2478257.46</v>
      </c>
      <c r="D544" s="240">
        <f>'Prior Year'!AY59</f>
        <v>147998</v>
      </c>
      <c r="E544" s="180">
        <f>AY59</f>
        <v>165587</v>
      </c>
      <c r="F544" s="263">
        <f t="shared" ref="F544:G550" si="19">IF(B544=0,"",IF(D544=0,"",B544/D544))</f>
        <v>15.062645576291571</v>
      </c>
      <c r="G544" s="263">
        <f t="shared" si="19"/>
        <v>14.966497732309904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461077.56000000006</v>
      </c>
      <c r="C546" s="240">
        <f>BA71</f>
        <v>469154.69000000006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620062.02</v>
      </c>
      <c r="C547" s="240">
        <f>BB71</f>
        <v>607425.16999999993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91521.33</v>
      </c>
      <c r="C549" s="240">
        <f>BD71</f>
        <v>79109.709999999992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5094507.0999999987</v>
      </c>
      <c r="C550" s="240">
        <f>BE71</f>
        <v>6054923.7199999997</v>
      </c>
      <c r="D550" s="240">
        <f>'Prior Year'!BE59</f>
        <v>217104.36999999991</v>
      </c>
      <c r="E550" s="180">
        <f>BE59</f>
        <v>217104.36999999991</v>
      </c>
      <c r="F550" s="263">
        <f t="shared" si="19"/>
        <v>23.46570499709426</v>
      </c>
      <c r="G550" s="263">
        <f t="shared" si="19"/>
        <v>27.88946035494358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1547305.7499999998</v>
      </c>
      <c r="C551" s="240">
        <f>BF71</f>
        <v>1705614.71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9447.89</v>
      </c>
      <c r="C552" s="240">
        <f>BG71</f>
        <v>6641.65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144905.51999999999</v>
      </c>
      <c r="C553" s="240">
        <f>BH71</f>
        <v>184504.38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154844</v>
      </c>
      <c r="C557" s="240">
        <f>BL71</f>
        <v>156206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3610507.45</v>
      </c>
      <c r="C559" s="240">
        <f>BN71</f>
        <v>3285121.75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67318.719999999987</v>
      </c>
      <c r="C564" s="240">
        <f>BS71</f>
        <v>80494.609999999986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321697.72000000003</v>
      </c>
      <c r="C565" s="240">
        <f>BT71</f>
        <v>337701.76000000007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155803.70000000001</v>
      </c>
      <c r="C567" s="240">
        <f>BV71</f>
        <v>160189.92000000001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2201975.69</v>
      </c>
      <c r="C568" s="240">
        <f>BW71</f>
        <v>2763283.5599999996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3411315.66</v>
      </c>
      <c r="C570" s="240">
        <f>BY71</f>
        <v>3664048.8000000007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90484</v>
      </c>
      <c r="C572" s="240">
        <f>CA71</f>
        <v>109762.57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54782449.756968036</v>
      </c>
      <c r="C574" s="240">
        <f>CC71</f>
        <v>60757711.323752001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9428300.7800000031</v>
      </c>
      <c r="C575" s="240">
        <f>CD71</f>
        <v>9463103.3100000005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188143.3299999999</v>
      </c>
      <c r="E612" s="180">
        <f>SUM(C624:D647)+SUM(C668:D713)</f>
        <v>142360247.26582038</v>
      </c>
      <c r="F612" s="180">
        <f>CE64-(AX64+BD64+BE64+BG64+BJ64+BN64+BP64+BQ64+CB64+CC64+CD64)</f>
        <v>35713738.959999986</v>
      </c>
      <c r="G612" s="180">
        <f>CE77-(AX77+AY77+BD77+BE77+BG77+BJ77+BN77+BP77+BQ77+CB77+CC77+CD77)</f>
        <v>165587</v>
      </c>
      <c r="H612" s="197">
        <f>CE60-(AX60+AY60+AZ60+BD60+BE60+BG60+BJ60+BN60+BO60+BP60+BQ60+BR60+CB60+CC60+CD60)</f>
        <v>699.94</v>
      </c>
      <c r="I612" s="180">
        <f>CE78-(AX78+AY78+AZ78+BD78+BE78+BF78+BG78+BJ78+BN78+BO78+BP78+BQ78+BR78+CB78+CC78+CD78)</f>
        <v>46483.264412047531</v>
      </c>
      <c r="J612" s="180">
        <f>CE79-(AX79+AY79+AZ79+BA79+BD79+BE79+BF79+BG79+BJ79+BN79+BO79+BP79+BQ79+BR79+CB79+CC79+CD79)</f>
        <v>1014588</v>
      </c>
      <c r="K612" s="180">
        <f>CE75-(AW75+AX75+AY75+AZ75+BA75+BB75+BC75+BD75+BE75+BF75+BG75+BH75+BI75+BJ75+BK75+BL75+BM75+BN75+BO75+BP75+BQ75+BR75+BS75+BT75+BU75+BV75+BW75+BX75+CB75+CC75+CD75)</f>
        <v>616794118.79999995</v>
      </c>
      <c r="L612" s="197">
        <f>CE80-(AW80+AX80+AY80+AZ80+BA80+BB80+BC80+BD80+BE80+BF80+BG80+BH80+BI80+BJ80+BK80+BL80+BM80+BN80+BO80+BP80+BQ80+BR80+BS80+BT80+BU80+BV80+BW80+BX80+BY80+BZ80+CA80+CB80+CC80+CD80)</f>
        <v>258.24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6054923.7199999997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9463103.3100000005</v>
      </c>
      <c r="D615" s="266">
        <f>SUM(C614:C615)</f>
        <v>15518027.030000001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21862.68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6641.65</v>
      </c>
      <c r="D618" s="180">
        <f>(D615/D612)*BG76</f>
        <v>20756.870213628103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3285121.75</v>
      </c>
      <c r="D619" s="180">
        <f>(D615/D612)*BN76</f>
        <v>440524.6912937602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60757711.323752001</v>
      </c>
      <c r="D620" s="180">
        <f>(D615/D612)*CC76</f>
        <v>1259734.8326722379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65792353.797931626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79109.709999999992</v>
      </c>
      <c r="D624" s="180">
        <f>(D615/D612)*BD76</f>
        <v>137706.64933350237</v>
      </c>
      <c r="E624" s="180">
        <f>(E623/E612)*SUM(C624:D624)</f>
        <v>100202.54176584411</v>
      </c>
      <c r="F624" s="180">
        <f>SUM(C624:E624)</f>
        <v>317018.90109934646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2478257.46</v>
      </c>
      <c r="D625" s="180">
        <f>(D615/D612)*AY76</f>
        <v>781911.94428992691</v>
      </c>
      <c r="E625" s="180">
        <f>(E623/E612)*SUM(C625:D625)</f>
        <v>1506700.2411686124</v>
      </c>
      <c r="F625" s="180">
        <f>(F624/F612)*AY64</f>
        <v>8857.3512767349494</v>
      </c>
      <c r="G625" s="180">
        <f>SUM(C625:F625)</f>
        <v>4775726.9967352739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1705614.71</v>
      </c>
      <c r="D629" s="180">
        <f>(D615/D612)*BF76</f>
        <v>187154.94795256908</v>
      </c>
      <c r="E629" s="180">
        <f>(E623/E612)*SUM(C629:D629)</f>
        <v>874751.01642299618</v>
      </c>
      <c r="F629" s="180">
        <f>(F624/F612)*BF64</f>
        <v>1767.8871894693991</v>
      </c>
      <c r="G629" s="180">
        <f>(G625/G612)*BF77</f>
        <v>0</v>
      </c>
      <c r="H629" s="180">
        <f>(H628/H612)*BF60</f>
        <v>0</v>
      </c>
      <c r="I629" s="180">
        <f>SUM(C629:H629)</f>
        <v>2769288.5615650346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469154.69000000006</v>
      </c>
      <c r="D630" s="180">
        <f>(D615/D612)*BA76</f>
        <v>69292.942080081222</v>
      </c>
      <c r="E630" s="180">
        <f>(E623/E612)*SUM(C630:D630)</f>
        <v>248845.7121412761</v>
      </c>
      <c r="F630" s="180">
        <f>(F624/F612)*BA64</f>
        <v>121.14783795557463</v>
      </c>
      <c r="G630" s="180">
        <f>(G625/G612)*BA77</f>
        <v>0</v>
      </c>
      <c r="H630" s="180">
        <f>(H628/H612)*BA60</f>
        <v>0</v>
      </c>
      <c r="I630" s="180">
        <f>(I629/I612)*BA78</f>
        <v>15121.242453901001</v>
      </c>
      <c r="J630" s="180">
        <f>SUM(C630:I630)</f>
        <v>802535.73451321397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607425.16999999993</v>
      </c>
      <c r="D632" s="180">
        <f>(D615/D612)*BB76</f>
        <v>34258.815910087294</v>
      </c>
      <c r="E632" s="180">
        <f>(E623/E612)*SUM(C632:D632)</f>
        <v>296556.80316874268</v>
      </c>
      <c r="F632" s="180">
        <f>(F624/F612)*BB64</f>
        <v>28.574340103057104</v>
      </c>
      <c r="G632" s="180">
        <f>(G625/G612)*BB77</f>
        <v>0</v>
      </c>
      <c r="H632" s="180">
        <f>(H628/H612)*BB60</f>
        <v>0</v>
      </c>
      <c r="I632" s="180">
        <f>(I629/I612)*BB78</f>
        <v>7476.0263601060797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184504.38</v>
      </c>
      <c r="D636" s="180">
        <f>(D615/D612)*BH76</f>
        <v>135633.93158547537</v>
      </c>
      <c r="E636" s="180">
        <f>(E623/E612)*SUM(C636:D636)</f>
        <v>147953.19244406125</v>
      </c>
      <c r="F636" s="180">
        <f>(F624/F612)*BH64</f>
        <v>1.4349129174099047</v>
      </c>
      <c r="G636" s="180">
        <f>(G625/G612)*BH77</f>
        <v>0</v>
      </c>
      <c r="H636" s="180">
        <f>(H628/H612)*BH60</f>
        <v>0</v>
      </c>
      <c r="I636" s="180">
        <f>(I629/I612)*BH78</f>
        <v>29598.30399623566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156206</v>
      </c>
      <c r="D637" s="180">
        <f>(D615/D612)*BL76</f>
        <v>650752.54266189109</v>
      </c>
      <c r="E637" s="180">
        <f>(E623/E612)*SUM(C637:D637)</f>
        <v>372939.09612238611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142008.50302633701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80494.609999999986</v>
      </c>
      <c r="D639" s="180">
        <f>(D615/D612)*BS76</f>
        <v>104162.10862030777</v>
      </c>
      <c r="E639" s="180">
        <f>(E623/E612)*SUM(C639:D639)</f>
        <v>85339.83605653148</v>
      </c>
      <c r="F639" s="180">
        <f>(F624/F612)*BS64</f>
        <v>1.4522224144030957</v>
      </c>
      <c r="G639" s="180">
        <f>(G625/G612)*BS77</f>
        <v>0</v>
      </c>
      <c r="H639" s="180">
        <f>(H628/H612)*BS60</f>
        <v>0</v>
      </c>
      <c r="I639" s="180">
        <f>(I629/I612)*BS78</f>
        <v>22730.460732017444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337701.76000000007</v>
      </c>
      <c r="D640" s="180">
        <f>(D615/D612)*BT76</f>
        <v>107798.64365852943</v>
      </c>
      <c r="E640" s="180">
        <f>(E623/E612)*SUM(C640:D640)</f>
        <v>205889.78129472918</v>
      </c>
      <c r="F640" s="180">
        <f>(F624/F612)*BT64</f>
        <v>8.2071870410074208</v>
      </c>
      <c r="G640" s="180">
        <f>(G625/G612)*BT77</f>
        <v>0</v>
      </c>
      <c r="H640" s="180">
        <f>(H628/H612)*BT60</f>
        <v>0</v>
      </c>
      <c r="I640" s="180">
        <f>(I629/I612)*BT78</f>
        <v>23524.032578649465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160189.92000000001</v>
      </c>
      <c r="D642" s="180">
        <f>(D615/D612)*BV76</f>
        <v>437407.77908930567</v>
      </c>
      <c r="E642" s="180">
        <f>(E623/E612)*SUM(C642:D642)</f>
        <v>276182.15058237879</v>
      </c>
      <c r="F642" s="180">
        <f>(F624/F612)*BV64</f>
        <v>0.82153535729221594</v>
      </c>
      <c r="G642" s="180">
        <f>(G625/G612)*BV77</f>
        <v>0</v>
      </c>
      <c r="H642" s="180">
        <f>(H628/H612)*BV60</f>
        <v>0</v>
      </c>
      <c r="I642" s="180">
        <f>(I629/I612)*BV78</f>
        <v>95451.98804212769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2763283.5599999996</v>
      </c>
      <c r="D643" s="180">
        <f>(D615/D612)*BW76</f>
        <v>86191.40655345055</v>
      </c>
      <c r="E643" s="180">
        <f>(E623/E612)*SUM(C643:D643)</f>
        <v>1316896.1752909585</v>
      </c>
      <c r="F643" s="180">
        <f>(F624/F612)*BW64</f>
        <v>11.5099278339595</v>
      </c>
      <c r="G643" s="180">
        <f>(G625/G612)*BW77</f>
        <v>0</v>
      </c>
      <c r="H643" s="180">
        <f>(H628/H612)*BW60</f>
        <v>0</v>
      </c>
      <c r="I643" s="180">
        <f>(I629/I612)*BW78</f>
        <v>18808.858692004174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8887417.8365919776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3664048.8000000007</v>
      </c>
      <c r="D645" s="180">
        <f>(D615/D612)*BY76</f>
        <v>135687.54346514976</v>
      </c>
      <c r="E645" s="180">
        <f>(E623/E612)*SUM(C645:D645)</f>
        <v>1756063.2455303399</v>
      </c>
      <c r="F645" s="180">
        <f>(F624/F612)*BY64</f>
        <v>104.17867230326519</v>
      </c>
      <c r="G645" s="180">
        <f>(G625/G612)*BY77</f>
        <v>0</v>
      </c>
      <c r="H645" s="180">
        <f>(H628/H612)*BY60</f>
        <v>0</v>
      </c>
      <c r="I645" s="180">
        <f>(I629/I612)*BY78</f>
        <v>29610.003286331164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109762.57</v>
      </c>
      <c r="D647" s="180">
        <f>(D615/D612)*CA76</f>
        <v>381533.47809265123</v>
      </c>
      <c r="E647" s="180">
        <f>(E623/E612)*SUM(C647:D647)</f>
        <v>227054.42029249674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83258.987904592432</v>
      </c>
      <c r="J647" s="180">
        <f>(J630/J612)*CA79</f>
        <v>0</v>
      </c>
      <c r="K647" s="180">
        <v>0</v>
      </c>
      <c r="L647" s="180">
        <f>SUM(C645:K647)</f>
        <v>6387123.2272438649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92385117.773751974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5290728.18</v>
      </c>
      <c r="D668" s="180">
        <f>(D615/D612)*C76</f>
        <v>462058.52136359259</v>
      </c>
      <c r="E668" s="180">
        <f>(E623/E612)*SUM(C668:D668)</f>
        <v>2658673.226897534</v>
      </c>
      <c r="F668" s="180">
        <f>(F624/F612)*C64</f>
        <v>4588.4555218456617</v>
      </c>
      <c r="G668" s="180">
        <f>(G625/G612)*C77</f>
        <v>540198.02680501877</v>
      </c>
      <c r="H668" s="180">
        <f>(H628/H612)*C60</f>
        <v>0</v>
      </c>
      <c r="I668" s="180">
        <f>(I629/I612)*C78</f>
        <v>100831.3216280409</v>
      </c>
      <c r="J668" s="180">
        <f>(J630/J612)*C79</f>
        <v>90777.429388429868</v>
      </c>
      <c r="K668" s="180">
        <f>(K644/K612)*C75</f>
        <v>123875.00416340012</v>
      </c>
      <c r="L668" s="180">
        <f>(L647/L612)*C80</f>
        <v>606460.12055459863</v>
      </c>
      <c r="M668" s="180">
        <f t="shared" ref="M668:M713" si="20">ROUND(SUM(D668:L668),0)</f>
        <v>4587462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24236132.409999996</v>
      </c>
      <c r="D670" s="180">
        <f>(D615/D612)*E76</f>
        <v>4619901.4559705341</v>
      </c>
      <c r="E670" s="180">
        <f>(E623/E612)*SUM(C670:D670)</f>
        <v>13335930.681337379</v>
      </c>
      <c r="F670" s="180">
        <f>(F624/F612)*E64</f>
        <v>13981.800698973842</v>
      </c>
      <c r="G670" s="180">
        <f>(G625/G612)*E77</f>
        <v>4235528.9699302549</v>
      </c>
      <c r="H670" s="180">
        <f>(H628/H612)*E60</f>
        <v>0</v>
      </c>
      <c r="I670" s="180">
        <f>(I629/I612)*E78</f>
        <v>1008164.0053344201</v>
      </c>
      <c r="J670" s="180">
        <f>(J630/J612)*E79</f>
        <v>711758.30512478412</v>
      </c>
      <c r="K670" s="180">
        <f>(K644/K612)*E75</f>
        <v>971266.35557610216</v>
      </c>
      <c r="L670" s="180">
        <f>(L647/L612)*E80</f>
        <v>3441636.4508634754</v>
      </c>
      <c r="M670" s="180">
        <f t="shared" si="20"/>
        <v>28338168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29287680.899999999</v>
      </c>
      <c r="D681" s="180">
        <f>(D615/D612)*P76</f>
        <v>2533103.5787447495</v>
      </c>
      <c r="E681" s="180">
        <f>(E623/E612)*SUM(C681:D681)</f>
        <v>14706101.954460112</v>
      </c>
      <c r="F681" s="180">
        <f>(F624/F612)*P64</f>
        <v>147973.18041254772</v>
      </c>
      <c r="G681" s="180">
        <f>(G625/G612)*P77</f>
        <v>0</v>
      </c>
      <c r="H681" s="180">
        <f>(H628/H612)*P60</f>
        <v>0</v>
      </c>
      <c r="I681" s="180">
        <f>(I629/I612)*P78</f>
        <v>552778.85777712334</v>
      </c>
      <c r="J681" s="180">
        <f>(J630/J612)*P79</f>
        <v>0</v>
      </c>
      <c r="K681" s="180">
        <f>(K644/K612)*P75</f>
        <v>2367505.308157491</v>
      </c>
      <c r="L681" s="180">
        <f>(L647/L612)*P80</f>
        <v>1051411.897421533</v>
      </c>
      <c r="M681" s="180">
        <f t="shared" si="20"/>
        <v>21358875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2903762.5700000003</v>
      </c>
      <c r="D683" s="180">
        <f>(D615/D612)*R76</f>
        <v>16460.496656336963</v>
      </c>
      <c r="E683" s="180">
        <f>(E623/E612)*SUM(C683:D683)</f>
        <v>1349592.6907993169</v>
      </c>
      <c r="F683" s="180">
        <f>(F624/F612)*R64</f>
        <v>3894.8140904704997</v>
      </c>
      <c r="G683" s="180">
        <f>(G625/G612)*R77</f>
        <v>0</v>
      </c>
      <c r="H683" s="180">
        <f>(H628/H612)*R60</f>
        <v>0</v>
      </c>
      <c r="I683" s="180">
        <f>(I629/I612)*R78</f>
        <v>3592.0420374768159</v>
      </c>
      <c r="J683" s="180">
        <f>(J630/J612)*R79</f>
        <v>0</v>
      </c>
      <c r="K683" s="180">
        <f>(K644/K612)*R75</f>
        <v>444136.25455698522</v>
      </c>
      <c r="L683" s="180">
        <f>(L647/L612)*R80</f>
        <v>0</v>
      </c>
      <c r="M683" s="180">
        <f t="shared" si="20"/>
        <v>1817676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92352.970000000045</v>
      </c>
      <c r="D684" s="180">
        <f>(D615/D612)*S76</f>
        <v>331385.75064337091</v>
      </c>
      <c r="E684" s="180">
        <f>(E623/E612)*SUM(C684:D684)</f>
        <v>195832.53304130118</v>
      </c>
      <c r="F684" s="180">
        <f>(F624/F612)*S64</f>
        <v>-1825.0149207458185</v>
      </c>
      <c r="G684" s="180">
        <f>(G625/G612)*S77</f>
        <v>0</v>
      </c>
      <c r="H684" s="180">
        <f>(H628/H612)*S60</f>
        <v>0</v>
      </c>
      <c r="I684" s="180">
        <f>(I629/I612)*S78</f>
        <v>72315.651938335446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597709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6674062.8099999996</v>
      </c>
      <c r="D686" s="180">
        <f>(D615/D612)*U76</f>
        <v>393089.7249560043</v>
      </c>
      <c r="E686" s="180">
        <f>(E623/E612)*SUM(C686:D686)</f>
        <v>3266112.618191618</v>
      </c>
      <c r="F686" s="180">
        <f>(F624/F612)*U64</f>
        <v>8852.2695634843531</v>
      </c>
      <c r="G686" s="180">
        <f>(G625/G612)*U77</f>
        <v>0</v>
      </c>
      <c r="H686" s="180">
        <f>(H628/H612)*U60</f>
        <v>0</v>
      </c>
      <c r="I686" s="180">
        <f>(I629/I612)*U78</f>
        <v>85780.814881948114</v>
      </c>
      <c r="J686" s="180">
        <f>(J630/J612)*U79</f>
        <v>0</v>
      </c>
      <c r="K686" s="180">
        <f>(K644/K612)*U75</f>
        <v>829063.5437381689</v>
      </c>
      <c r="L686" s="180">
        <f>(L647/L612)*U80</f>
        <v>0</v>
      </c>
      <c r="M686" s="180">
        <f t="shared" si="20"/>
        <v>4582899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1345833.6400000001</v>
      </c>
      <c r="D687" s="180">
        <f>(D615/D612)*V76</f>
        <v>134463.54301227588</v>
      </c>
      <c r="E687" s="180">
        <f>(E623/E612)*SUM(C687:D687)</f>
        <v>684125.22358837142</v>
      </c>
      <c r="F687" s="180">
        <f>(F624/F612)*V64</f>
        <v>906.99917897974524</v>
      </c>
      <c r="G687" s="180">
        <f>(G625/G612)*V77</f>
        <v>0</v>
      </c>
      <c r="H687" s="180">
        <f>(H628/H612)*V60</f>
        <v>0</v>
      </c>
      <c r="I687" s="180">
        <f>(I629/I612)*V78</f>
        <v>29342.899493996865</v>
      </c>
      <c r="J687" s="180">
        <f>(J630/J612)*V79</f>
        <v>0</v>
      </c>
      <c r="K687" s="180">
        <f>(K644/K612)*V75</f>
        <v>184628.54688310035</v>
      </c>
      <c r="L687" s="180">
        <f>(L647/L612)*V80</f>
        <v>0</v>
      </c>
      <c r="M687" s="180">
        <f t="shared" si="20"/>
        <v>1033467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12671036.059999999</v>
      </c>
      <c r="D690" s="180">
        <f>(D615/D612)*Y76</f>
        <v>337554.41599852167</v>
      </c>
      <c r="E690" s="180">
        <f>(E623/E612)*SUM(C690:D690)</f>
        <v>6011971.7649211008</v>
      </c>
      <c r="F690" s="180">
        <f>(F624/F612)*Y64</f>
        <v>7315.3966962191034</v>
      </c>
      <c r="G690" s="180">
        <f>(G625/G612)*Y77</f>
        <v>0</v>
      </c>
      <c r="H690" s="180">
        <f>(H628/H612)*Y60</f>
        <v>0</v>
      </c>
      <c r="I690" s="180">
        <f>(I629/I612)*Y78</f>
        <v>73661.790255632077</v>
      </c>
      <c r="J690" s="180">
        <f>(J630/J612)*Y79</f>
        <v>0</v>
      </c>
      <c r="K690" s="180">
        <f>(K644/K612)*Y75</f>
        <v>914778.64622892858</v>
      </c>
      <c r="L690" s="180">
        <f>(L647/L612)*Y80</f>
        <v>122182.42233033103</v>
      </c>
      <c r="M690" s="180">
        <f t="shared" si="20"/>
        <v>7467464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-42062.650000000009</v>
      </c>
      <c r="D691" s="180">
        <f>(D615/D612)*Z76</f>
        <v>18381.451544977983</v>
      </c>
      <c r="E691" s="180">
        <f>(E623/E612)*SUM(C691:D691)</f>
        <v>-10944.35993920836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4011.2366010526798</v>
      </c>
      <c r="J691" s="180">
        <f>(J630/J612)*Z79</f>
        <v>0</v>
      </c>
      <c r="K691" s="180">
        <f>(K644/K612)*Z75</f>
        <v>2047.7700744310234</v>
      </c>
      <c r="L691" s="180">
        <f>(L647/L612)*Z80</f>
        <v>0</v>
      </c>
      <c r="M691" s="180">
        <f t="shared" si="20"/>
        <v>13496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475855.52</v>
      </c>
      <c r="D692" s="180">
        <f>(D615/D612)*AA76</f>
        <v>157421.79948514953</v>
      </c>
      <c r="E692" s="180">
        <f>(E623/E612)*SUM(C692:D692)</f>
        <v>292671.6288850964</v>
      </c>
      <c r="F692" s="180">
        <f>(F624/F612)*AA64</f>
        <v>1942.0316475190034</v>
      </c>
      <c r="G692" s="180">
        <f>(G625/G612)*AA77</f>
        <v>0</v>
      </c>
      <c r="H692" s="180">
        <f>(H628/H612)*AA60</f>
        <v>0</v>
      </c>
      <c r="I692" s="180">
        <f>(I629/I612)*AA78</f>
        <v>34352.89549104889</v>
      </c>
      <c r="J692" s="180">
        <f>(J630/J612)*AA79</f>
        <v>0</v>
      </c>
      <c r="K692" s="180">
        <f>(K644/K612)*AA75</f>
        <v>40479.701515336754</v>
      </c>
      <c r="L692" s="180">
        <f>(L647/L612)*AA80</f>
        <v>0</v>
      </c>
      <c r="M692" s="180">
        <f t="shared" si="20"/>
        <v>526868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14909105.839999998</v>
      </c>
      <c r="D693" s="180">
        <f>(D615/D612)*AB76</f>
        <v>190089.57976613057</v>
      </c>
      <c r="E693" s="180">
        <f>(E623/E612)*SUM(C693:D693)</f>
        <v>6978153.1445813421</v>
      </c>
      <c r="F693" s="180">
        <f>(F624/F612)*AB64</f>
        <v>101601.71854170432</v>
      </c>
      <c r="G693" s="180">
        <f>(G625/G612)*AB77</f>
        <v>0</v>
      </c>
      <c r="H693" s="180">
        <f>(H628/H612)*AB60</f>
        <v>0</v>
      </c>
      <c r="I693" s="180">
        <f>(I629/I612)*AB78</f>
        <v>41481.722918936059</v>
      </c>
      <c r="J693" s="180">
        <f>(J630/J612)*AB79</f>
        <v>0</v>
      </c>
      <c r="K693" s="180">
        <f>(K644/K612)*AB75</f>
        <v>1174174.6392345726</v>
      </c>
      <c r="L693" s="180">
        <f>(L647/L612)*AB80</f>
        <v>0</v>
      </c>
      <c r="M693" s="180">
        <f t="shared" si="20"/>
        <v>8485501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3235460.1499999994</v>
      </c>
      <c r="D694" s="180">
        <f>(D615/D612)*AC76</f>
        <v>157051.46511632181</v>
      </c>
      <c r="E694" s="180">
        <f>(E623/E612)*SUM(C694:D694)</f>
        <v>1567862.7196295578</v>
      </c>
      <c r="F694" s="180">
        <f>(F624/F612)*AC64</f>
        <v>3772.199383603067</v>
      </c>
      <c r="G694" s="180">
        <f>(G625/G612)*AC77</f>
        <v>0</v>
      </c>
      <c r="H694" s="180">
        <f>(H628/H612)*AC60</f>
        <v>0</v>
      </c>
      <c r="I694" s="180">
        <f>(I629/I612)*AC78</f>
        <v>34272.080394850709</v>
      </c>
      <c r="J694" s="180">
        <f>(J630/J612)*AC79</f>
        <v>0</v>
      </c>
      <c r="K694" s="180">
        <f>(K644/K612)*AC75</f>
        <v>361215.4432510183</v>
      </c>
      <c r="L694" s="180">
        <f>(L647/L612)*AC80</f>
        <v>247.33283872536649</v>
      </c>
      <c r="M694" s="180">
        <f t="shared" si="20"/>
        <v>2124421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1331130.4400000002</v>
      </c>
      <c r="D696" s="180">
        <f>(D615/D612)*AE76</f>
        <v>187715.8106937781</v>
      </c>
      <c r="E696" s="180">
        <f>(E623/E612)*SUM(C696:D696)</f>
        <v>701940.82835299405</v>
      </c>
      <c r="F696" s="180">
        <f>(F624/F612)*AE64</f>
        <v>142.2158037292204</v>
      </c>
      <c r="G696" s="180">
        <f>(G625/G612)*AE77</f>
        <v>0</v>
      </c>
      <c r="H696" s="180">
        <f>(H628/H612)*AE60</f>
        <v>0</v>
      </c>
      <c r="I696" s="180">
        <f>(I629/I612)*AE78</f>
        <v>40963.714351322778</v>
      </c>
      <c r="J696" s="180">
        <f>(J630/J612)*AE79</f>
        <v>0</v>
      </c>
      <c r="K696" s="180">
        <f>(K644/K612)*AE75</f>
        <v>59142.523513135289</v>
      </c>
      <c r="L696" s="180">
        <f>(L647/L612)*AE80</f>
        <v>0</v>
      </c>
      <c r="M696" s="180">
        <f t="shared" si="20"/>
        <v>989905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8498513.4399999995</v>
      </c>
      <c r="D698" s="180">
        <f>(D615/D612)*AG76</f>
        <v>1000038.0627313191</v>
      </c>
      <c r="E698" s="180">
        <f>(E623/E612)*SUM(C698:D698)</f>
        <v>4389793.3098463761</v>
      </c>
      <c r="F698" s="180">
        <f>(F624/F612)*AG64</f>
        <v>7347.6693213130693</v>
      </c>
      <c r="G698" s="180">
        <f>(G625/G612)*AG77</f>
        <v>0</v>
      </c>
      <c r="H698" s="180">
        <f>(H628/H612)*AG60</f>
        <v>0</v>
      </c>
      <c r="I698" s="180">
        <f>(I629/I612)*AG78</f>
        <v>218230.27794394395</v>
      </c>
      <c r="J698" s="180">
        <f>(J630/J612)*AG79</f>
        <v>0</v>
      </c>
      <c r="K698" s="180">
        <f>(K644/K612)*AG75</f>
        <v>1208443.8945799691</v>
      </c>
      <c r="L698" s="180">
        <f>(L647/L612)*AG80</f>
        <v>1117449.7653612059</v>
      </c>
      <c r="M698" s="180">
        <f t="shared" si="20"/>
        <v>7941303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3547299.82</v>
      </c>
      <c r="D701" s="180">
        <f>(D615/D612)*AJ76</f>
        <v>8802.2458443868345</v>
      </c>
      <c r="E701" s="180">
        <f>(E623/E612)*SUM(C701:D701)</f>
        <v>1643466.6962942437</v>
      </c>
      <c r="F701" s="180">
        <f>(F624/F612)*AJ64</f>
        <v>4638.6008683349819</v>
      </c>
      <c r="G701" s="180">
        <f>(G625/G612)*AJ77</f>
        <v>0</v>
      </c>
      <c r="H701" s="180">
        <f>(H628/H612)*AJ60</f>
        <v>0</v>
      </c>
      <c r="I701" s="180">
        <f>(I629/I612)*AJ78</f>
        <v>1920.8434446035265</v>
      </c>
      <c r="J701" s="180">
        <f>(J630/J612)*AJ79</f>
        <v>0</v>
      </c>
      <c r="K701" s="180">
        <f>(K644/K612)*AJ75</f>
        <v>156070.07404185116</v>
      </c>
      <c r="L701" s="180">
        <f>(L647/L612)*AJ80</f>
        <v>25969.948066163484</v>
      </c>
      <c r="M701" s="180">
        <f t="shared" si="20"/>
        <v>1840868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448112.16</v>
      </c>
      <c r="D702" s="180">
        <f>(D615/D612)*AK76</f>
        <v>0</v>
      </c>
      <c r="E702" s="180">
        <f>(E623/E612)*SUM(C702:D702)</f>
        <v>207096.81486310423</v>
      </c>
      <c r="F702" s="180">
        <f>(F624/F612)*AK64</f>
        <v>2.665662536951404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28753.701791993986</v>
      </c>
      <c r="L702" s="180">
        <f>(L647/L612)*AK80</f>
        <v>0</v>
      </c>
      <c r="M702" s="180">
        <f t="shared" si="20"/>
        <v>235853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130855.99999999997</v>
      </c>
      <c r="D703" s="180">
        <f>(D615/D612)*AL76</f>
        <v>0</v>
      </c>
      <c r="E703" s="180">
        <f>(E623/E612)*SUM(C703:D703)</f>
        <v>60475.620223576087</v>
      </c>
      <c r="F703" s="180">
        <f>(F624/F612)*AL64</f>
        <v>15.043195620200382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7311.912635007162</v>
      </c>
      <c r="L703" s="180">
        <f>(L647/L612)*AL80</f>
        <v>0</v>
      </c>
      <c r="M703" s="180">
        <f t="shared" si="20"/>
        <v>67803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731623.03</v>
      </c>
      <c r="D709" s="180">
        <f>(D615/D612)*AR76</f>
        <v>0</v>
      </c>
      <c r="E709" s="180">
        <f>(E623/E612)*SUM(C709:D709)</f>
        <v>338122.4896764537</v>
      </c>
      <c r="F709" s="180">
        <f>(F624/F612)*AR64</f>
        <v>966.29033108036049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12568.213357826126</v>
      </c>
      <c r="L709" s="180">
        <f>(L647/L612)*AR80</f>
        <v>21765.289807832251</v>
      </c>
      <c r="M709" s="180">
        <f t="shared" si="20"/>
        <v>373422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1956.3032926592919</v>
      </c>
      <c r="L713" s="180">
        <f>(L647/L612)*AV80</f>
        <v>0</v>
      </c>
      <c r="M713" s="180">
        <f t="shared" si="20"/>
        <v>1956</v>
      </c>
      <c r="N713" s="199" t="s">
        <v>741</v>
      </c>
    </row>
    <row r="715" spans="1:15" ht="12.6" customHeight="1" x14ac:dyDescent="0.25">
      <c r="C715" s="180">
        <f>SUM(C614:C647)+SUM(C668:C713)</f>
        <v>208152601.06375194</v>
      </c>
      <c r="D715" s="180">
        <f>SUM(D616:D647)+SUM(D668:D713)</f>
        <v>15518027.030000001</v>
      </c>
      <c r="E715" s="180">
        <f>SUM(E624:E647)+SUM(E668:E713)</f>
        <v>65792353.797931612</v>
      </c>
      <c r="F715" s="180">
        <f>SUM(F625:F648)+SUM(F668:F713)</f>
        <v>317018.90109934664</v>
      </c>
      <c r="G715" s="180">
        <f>SUM(G626:G647)+SUM(G668:G713)</f>
        <v>4775726.9967352739</v>
      </c>
      <c r="H715" s="180">
        <f>SUM(H629:H647)+SUM(H668:H713)</f>
        <v>0</v>
      </c>
      <c r="I715" s="180">
        <f>SUM(I630:I647)+SUM(I668:I713)</f>
        <v>2769288.5615650341</v>
      </c>
      <c r="J715" s="180">
        <f>SUM(J631:J647)+SUM(J668:J713)</f>
        <v>802535.73451321397</v>
      </c>
      <c r="K715" s="180">
        <f>SUM(K668:K713)</f>
        <v>8887417.8365919795</v>
      </c>
      <c r="L715" s="180">
        <f>SUM(L668:L713)</f>
        <v>6387123.2272438649</v>
      </c>
      <c r="M715" s="180">
        <f>SUM(M668:M713)</f>
        <v>92385116</v>
      </c>
      <c r="N715" s="198" t="s">
        <v>742</v>
      </c>
    </row>
    <row r="716" spans="1:15" ht="12.6" customHeight="1" x14ac:dyDescent="0.25">
      <c r="C716" s="180">
        <f>CE71</f>
        <v>208152601.063752</v>
      </c>
      <c r="D716" s="180">
        <f>D615</f>
        <v>15518027.030000001</v>
      </c>
      <c r="E716" s="180">
        <f>E623</f>
        <v>65792353.797931626</v>
      </c>
      <c r="F716" s="180">
        <f>F624</f>
        <v>317018.90109934646</v>
      </c>
      <c r="G716" s="180">
        <f>G625</f>
        <v>4775726.9967352739</v>
      </c>
      <c r="H716" s="180">
        <f>H628</f>
        <v>0</v>
      </c>
      <c r="I716" s="180">
        <f>I629</f>
        <v>2769288.5615650346</v>
      </c>
      <c r="J716" s="180">
        <f>J630</f>
        <v>802535.73451321397</v>
      </c>
      <c r="K716" s="180">
        <f>K644</f>
        <v>8887417.8365919776</v>
      </c>
      <c r="L716" s="180">
        <f>L647</f>
        <v>6387123.2272438649</v>
      </c>
      <c r="M716" s="180">
        <f>C648</f>
        <v>92385117.773751974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6" transitionEvaluation="1" transitionEntry="1" codeName="Sheet10">
    <pageSetUpPr autoPageBreaks="0" fitToPage="1"/>
  </sheetPr>
  <dimension ref="A1:CF817"/>
  <sheetViews>
    <sheetView showGridLines="0" topLeftCell="A46" zoomScale="75" workbookViewId="0">
      <selection activeCell="D75" sqref="D75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5340406.4600000009</v>
      </c>
      <c r="C48" s="245">
        <f>ROUND(((B48/CE61)*C61),0)</f>
        <v>317131</v>
      </c>
      <c r="D48" s="245">
        <f>ROUND(((B48/CE61)*D61),0)</f>
        <v>0</v>
      </c>
      <c r="E48" s="195">
        <f>ROUND(((B48/CE61)*E61),0)</f>
        <v>1654441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832263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836</v>
      </c>
      <c r="T48" s="195">
        <f>ROUND(((B48/CE61)*T61),0)</f>
        <v>0</v>
      </c>
      <c r="U48" s="195">
        <f>ROUND(((B48/CE61)*U61),0)</f>
        <v>185905</v>
      </c>
      <c r="V48" s="195">
        <f>ROUND(((B48/CE61)*V61),0)</f>
        <v>90741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91190</v>
      </c>
      <c r="Z48" s="195">
        <f>ROUND(((B48/CE61)*Z61),0)</f>
        <v>1068</v>
      </c>
      <c r="AA48" s="195">
        <f>ROUND(((B48/CE61)*AA61),0)</f>
        <v>18535</v>
      </c>
      <c r="AB48" s="195">
        <f>ROUND(((B48/CE61)*AB61),0)</f>
        <v>261001</v>
      </c>
      <c r="AC48" s="195">
        <f>ROUND(((B48/CE61)*AC61),0)</f>
        <v>218474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575658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172001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60617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150685</v>
      </c>
      <c r="AZ48" s="195">
        <f>ROUND(((B48/CE61)*AZ61),0)</f>
        <v>0</v>
      </c>
      <c r="BA48" s="195">
        <f>ROUND(((B48/CE61)*BA61),0)</f>
        <v>6557</v>
      </c>
      <c r="BB48" s="195">
        <f>ROUND(((B48/CE61)*BB61),0)</f>
        <v>49154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174891</v>
      </c>
      <c r="BF48" s="195">
        <f>ROUND(((B48/CE61)*BF61),0)</f>
        <v>111384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60838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5246</v>
      </c>
      <c r="BT48" s="195">
        <f>ROUND(((B48/CE61)*BT61),0)</f>
        <v>25203</v>
      </c>
      <c r="BU48" s="195">
        <f>ROUND(((B48/CE61)*BU61),0)</f>
        <v>0</v>
      </c>
      <c r="BV48" s="195">
        <f>ROUND(((B48/CE61)*BV61),0)</f>
        <v>4410</v>
      </c>
      <c r="BW48" s="195">
        <f>ROUND(((B48/CE61)*BW61),0)</f>
        <v>41975</v>
      </c>
      <c r="BX48" s="195">
        <f>ROUND(((B48/CE61)*BX61),0)</f>
        <v>0</v>
      </c>
      <c r="BY48" s="195">
        <f>ROUND(((B48/CE61)*BY61),0)</f>
        <v>208427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21776</v>
      </c>
      <c r="CD48" s="195"/>
      <c r="CE48" s="195">
        <f>SUM(C48:CD48)</f>
        <v>5340407</v>
      </c>
    </row>
    <row r="49" spans="1:84" ht="12.6" customHeight="1" x14ac:dyDescent="0.25">
      <c r="A49" s="175" t="s">
        <v>206</v>
      </c>
      <c r="B49" s="195">
        <f>B47+B48</f>
        <v>5340406.4600000009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4260823.4400000004</v>
      </c>
      <c r="C52" s="195">
        <f>ROUND((B52/(CE76+CF76)*C76),0)</f>
        <v>109945</v>
      </c>
      <c r="D52" s="195">
        <f>ROUND((B52/(CE76+CF76)*D76),0)</f>
        <v>0</v>
      </c>
      <c r="E52" s="195">
        <f>ROUND((B52/(CE76+CF76)*E76),0)</f>
        <v>1099284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602740</v>
      </c>
      <c r="Q52" s="195">
        <f>ROUND((B52/(CE76+CF76)*Q76),0)</f>
        <v>0</v>
      </c>
      <c r="R52" s="195">
        <f>ROUND((B52/(CE76+CF76)*R76),0)</f>
        <v>3917</v>
      </c>
      <c r="S52" s="195">
        <f>ROUND((B52/(CE76+CF76)*S76),0)</f>
        <v>78852</v>
      </c>
      <c r="T52" s="195">
        <f>ROUND((B52/(CE76+CF76)*T76),0)</f>
        <v>0</v>
      </c>
      <c r="U52" s="195">
        <f>ROUND((B52/(CE76+CF76)*U76),0)</f>
        <v>93534</v>
      </c>
      <c r="V52" s="195">
        <f>ROUND((B52/(CE76+CF76)*V76),0)</f>
        <v>31995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80320</v>
      </c>
      <c r="Z52" s="195">
        <f>ROUND((B52/(CE76+CF76)*Z76),0)</f>
        <v>4374</v>
      </c>
      <c r="AA52" s="195">
        <f>ROUND((B52/(CE76+CF76)*AA76),0)</f>
        <v>37458</v>
      </c>
      <c r="AB52" s="195">
        <f>ROUND((B52/(CE76+CF76)*AB76),0)</f>
        <v>45231</v>
      </c>
      <c r="AC52" s="195">
        <f>ROUND((B52/(CE76+CF76)*AC76),0)</f>
        <v>37370</v>
      </c>
      <c r="AD52" s="195">
        <f>ROUND((B52/(CE76+CF76)*AD76),0)</f>
        <v>0</v>
      </c>
      <c r="AE52" s="195">
        <f>ROUND((B52/(CE76+CF76)*AE76),0)</f>
        <v>44666</v>
      </c>
      <c r="AF52" s="195">
        <f>ROUND((B52/(CE76+CF76)*AF76),0)</f>
        <v>0</v>
      </c>
      <c r="AG52" s="195">
        <f>ROUND((B52/(CE76+CF76)*AG76),0)</f>
        <v>237954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2094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186052</v>
      </c>
      <c r="AZ52" s="195">
        <f>ROUND((B52/(CE76+CF76)*AZ76),0)</f>
        <v>0</v>
      </c>
      <c r="BA52" s="195">
        <f>ROUND((B52/(CE76+CF76)*BA76),0)</f>
        <v>16488</v>
      </c>
      <c r="BB52" s="195">
        <f>ROUND((B52/(CE76+CF76)*BB76),0)</f>
        <v>8152</v>
      </c>
      <c r="BC52" s="195">
        <f>ROUND((B52/(CE76+CF76)*BC76),0)</f>
        <v>0</v>
      </c>
      <c r="BD52" s="195">
        <f>ROUND((B52/(CE76+CF76)*BD76),0)</f>
        <v>32767</v>
      </c>
      <c r="BE52" s="195">
        <f>ROUND((B52/(CE76+CF76)*BE76),0)</f>
        <v>568380</v>
      </c>
      <c r="BF52" s="195">
        <f>ROUND((B52/(CE76+CF76)*BF76),0)</f>
        <v>44533</v>
      </c>
      <c r="BG52" s="195">
        <f>ROUND((B52/(CE76+CF76)*BG76),0)</f>
        <v>4939</v>
      </c>
      <c r="BH52" s="195">
        <f>ROUND((B52/(CE76+CF76)*BH76),0)</f>
        <v>32273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154844</v>
      </c>
      <c r="BM52" s="195">
        <f>ROUND((B52/(CE76+CF76)*BM76),0)</f>
        <v>0</v>
      </c>
      <c r="BN52" s="195">
        <f>ROUND((B52/(CE76+CF76)*BN76),0)</f>
        <v>104821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24785</v>
      </c>
      <c r="BT52" s="195">
        <f>ROUND((B52/(CE76+CF76)*BT76),0)</f>
        <v>25650</v>
      </c>
      <c r="BU52" s="195">
        <f>ROUND((B52/(CE76+CF76)*BU76),0)</f>
        <v>0</v>
      </c>
      <c r="BV52" s="195">
        <f>ROUND((B52/(CE76+CF76)*BV76),0)</f>
        <v>104079</v>
      </c>
      <c r="BW52" s="195">
        <f>ROUND((B52/(CE76+CF76)*BW76),0)</f>
        <v>20509</v>
      </c>
      <c r="BX52" s="195">
        <f>ROUND((B52/(CE76+CF76)*BX76),0)</f>
        <v>0</v>
      </c>
      <c r="BY52" s="195">
        <f>ROUND((B52/(CE76+CF76)*BY76),0)</f>
        <v>32286</v>
      </c>
      <c r="BZ52" s="195">
        <f>ROUND((B52/(CE76+CF76)*BZ76),0)</f>
        <v>0</v>
      </c>
      <c r="CA52" s="195">
        <f>ROUND((B52/(CE76+CF76)*CA76),0)</f>
        <v>90784</v>
      </c>
      <c r="CB52" s="195">
        <f>ROUND((B52/(CE76+CF76)*CB76),0)</f>
        <v>0</v>
      </c>
      <c r="CC52" s="195">
        <f>ROUND((B52/(CE76+CF76)*CC76),0)</f>
        <v>299748</v>
      </c>
      <c r="CD52" s="195"/>
      <c r="CE52" s="195">
        <f>SUM(C52:CD52)</f>
        <v>4260824</v>
      </c>
    </row>
    <row r="53" spans="1:84" ht="12.6" customHeight="1" x14ac:dyDescent="0.25">
      <c r="A53" s="175" t="s">
        <v>206</v>
      </c>
      <c r="B53" s="195">
        <f>B51+B52</f>
        <v>4260823.4400000004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2580.0984360210937</v>
      </c>
      <c r="D59" s="184">
        <v>0</v>
      </c>
      <c r="E59" s="184">
        <v>32303.901563978907</v>
      </c>
      <c r="F59" s="184">
        <v>0</v>
      </c>
      <c r="G59" s="184">
        <v>0</v>
      </c>
      <c r="H59" s="184">
        <v>0</v>
      </c>
      <c r="I59" s="184">
        <v>0</v>
      </c>
      <c r="J59" s="184">
        <v>2887</v>
      </c>
      <c r="K59" s="184">
        <v>0</v>
      </c>
      <c r="L59" s="184">
        <v>0</v>
      </c>
      <c r="M59" s="184">
        <v>0</v>
      </c>
      <c r="N59" s="184">
        <v>0</v>
      </c>
      <c r="O59" s="184">
        <v>1227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147998</v>
      </c>
      <c r="AZ59" s="185">
        <v>0</v>
      </c>
      <c r="BA59" s="248"/>
      <c r="BB59" s="248"/>
      <c r="BC59" s="248"/>
      <c r="BD59" s="248"/>
      <c r="BE59" s="185">
        <v>217104.36999999991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35.92</v>
      </c>
      <c r="D60" s="187">
        <v>0</v>
      </c>
      <c r="E60" s="187">
        <v>223.90999999999997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111.33000000000003</v>
      </c>
      <c r="Q60" s="221">
        <v>0</v>
      </c>
      <c r="R60" s="221">
        <v>0</v>
      </c>
      <c r="S60" s="221">
        <v>0.14000000000000001</v>
      </c>
      <c r="T60" s="221">
        <v>0</v>
      </c>
      <c r="U60" s="221">
        <v>31.509999999999998</v>
      </c>
      <c r="V60" s="221">
        <v>13.850000000000001</v>
      </c>
      <c r="W60" s="221">
        <v>0</v>
      </c>
      <c r="X60" s="221">
        <v>0</v>
      </c>
      <c r="Y60" s="221">
        <v>9.3000000000000007</v>
      </c>
      <c r="Z60" s="221">
        <v>0.32</v>
      </c>
      <c r="AA60" s="221">
        <v>2.12</v>
      </c>
      <c r="AB60" s="221">
        <v>27.95</v>
      </c>
      <c r="AC60" s="221">
        <v>31.830000000000002</v>
      </c>
      <c r="AD60" s="221">
        <v>0</v>
      </c>
      <c r="AE60" s="221">
        <v>0</v>
      </c>
      <c r="AF60" s="221">
        <v>0</v>
      </c>
      <c r="AG60" s="221">
        <v>83.469999999999985</v>
      </c>
      <c r="AH60" s="221">
        <v>0</v>
      </c>
      <c r="AI60" s="221">
        <v>0</v>
      </c>
      <c r="AJ60" s="221">
        <v>19.269999999999996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14.770000000000001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40.72</v>
      </c>
      <c r="AZ60" s="221">
        <v>0</v>
      </c>
      <c r="BA60" s="221">
        <v>1.99</v>
      </c>
      <c r="BB60" s="221">
        <v>7.48</v>
      </c>
      <c r="BC60" s="221">
        <v>0</v>
      </c>
      <c r="BD60" s="221">
        <v>0</v>
      </c>
      <c r="BE60" s="221">
        <v>27.780000000000005</v>
      </c>
      <c r="BF60" s="221">
        <v>31.870000000000005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3.5300000000000002</v>
      </c>
      <c r="BO60" s="221">
        <v>0</v>
      </c>
      <c r="BP60" s="221">
        <v>0</v>
      </c>
      <c r="BQ60" s="221">
        <v>0</v>
      </c>
      <c r="BR60" s="221">
        <v>0</v>
      </c>
      <c r="BS60" s="221">
        <v>1</v>
      </c>
      <c r="BT60" s="221">
        <v>3.88</v>
      </c>
      <c r="BU60" s="221">
        <v>0</v>
      </c>
      <c r="BV60" s="221">
        <v>1.0900000000000001</v>
      </c>
      <c r="BW60" s="221">
        <v>5.4999999999999991</v>
      </c>
      <c r="BX60" s="221">
        <v>0</v>
      </c>
      <c r="BY60" s="221">
        <v>31.999999999999996</v>
      </c>
      <c r="BZ60" s="221">
        <v>0</v>
      </c>
      <c r="CA60" s="221">
        <v>0</v>
      </c>
      <c r="CB60" s="221">
        <v>0</v>
      </c>
      <c r="CC60" s="221">
        <v>5.0200000000000005</v>
      </c>
      <c r="CD60" s="249" t="s">
        <v>221</v>
      </c>
      <c r="CE60" s="251">
        <f t="shared" ref="CE60:CE70" si="0">SUM(C60:CD60)</f>
        <v>767.55</v>
      </c>
    </row>
    <row r="61" spans="1:84" ht="12.6" customHeight="1" x14ac:dyDescent="0.25">
      <c r="A61" s="171" t="s">
        <v>235</v>
      </c>
      <c r="B61" s="175"/>
      <c r="C61" s="184">
        <v>3375254.62</v>
      </c>
      <c r="D61" s="184">
        <v>0</v>
      </c>
      <c r="E61" s="184">
        <v>17608389.370000001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8857857.9500000011</v>
      </c>
      <c r="Q61" s="185">
        <v>0</v>
      </c>
      <c r="R61" s="185">
        <v>0</v>
      </c>
      <c r="S61" s="185">
        <v>8896.91</v>
      </c>
      <c r="T61" s="185">
        <v>0</v>
      </c>
      <c r="U61" s="185">
        <v>1978610.27</v>
      </c>
      <c r="V61" s="185">
        <v>965768.79999999993</v>
      </c>
      <c r="W61" s="185">
        <v>0</v>
      </c>
      <c r="X61" s="185">
        <v>0</v>
      </c>
      <c r="Y61" s="185">
        <v>970541.06</v>
      </c>
      <c r="Z61" s="185">
        <v>11368.57</v>
      </c>
      <c r="AA61" s="185">
        <v>197270.03000000003</v>
      </c>
      <c r="AB61" s="185">
        <v>2777862.87</v>
      </c>
      <c r="AC61" s="185">
        <v>2325237.8099999996</v>
      </c>
      <c r="AD61" s="185">
        <v>0</v>
      </c>
      <c r="AE61" s="185">
        <v>0</v>
      </c>
      <c r="AF61" s="185">
        <v>0</v>
      </c>
      <c r="AG61" s="185">
        <v>6126793.0300000003</v>
      </c>
      <c r="AH61" s="185">
        <v>0</v>
      </c>
      <c r="AI61" s="185">
        <v>0</v>
      </c>
      <c r="AJ61" s="185">
        <v>1830626.6199999999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645148.63000000012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1603754.6599999997</v>
      </c>
      <c r="AZ61" s="185">
        <v>0</v>
      </c>
      <c r="BA61" s="185">
        <v>69788.22</v>
      </c>
      <c r="BB61" s="185">
        <v>523155.89</v>
      </c>
      <c r="BC61" s="185">
        <v>0</v>
      </c>
      <c r="BD61" s="185">
        <v>0</v>
      </c>
      <c r="BE61" s="185">
        <v>1861385.39</v>
      </c>
      <c r="BF61" s="185">
        <v>1185475.76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647500.54</v>
      </c>
      <c r="BO61" s="185">
        <v>0</v>
      </c>
      <c r="BP61" s="185">
        <v>0</v>
      </c>
      <c r="BQ61" s="185">
        <v>0</v>
      </c>
      <c r="BR61" s="185">
        <v>0</v>
      </c>
      <c r="BS61" s="185">
        <v>55836.299999999996</v>
      </c>
      <c r="BT61" s="185">
        <v>268234.51</v>
      </c>
      <c r="BU61" s="185">
        <v>0</v>
      </c>
      <c r="BV61" s="185">
        <v>46935.11</v>
      </c>
      <c r="BW61" s="185">
        <v>446748.91</v>
      </c>
      <c r="BX61" s="185">
        <v>0</v>
      </c>
      <c r="BY61" s="185">
        <v>2218307.4300000002</v>
      </c>
      <c r="BZ61" s="185">
        <v>0</v>
      </c>
      <c r="CA61" s="185">
        <v>0</v>
      </c>
      <c r="CB61" s="185">
        <v>0</v>
      </c>
      <c r="CC61" s="185">
        <v>231762.34999999998</v>
      </c>
      <c r="CD61" s="249" t="s">
        <v>221</v>
      </c>
      <c r="CE61" s="195">
        <f t="shared" si="0"/>
        <v>56838511.609999992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317131</v>
      </c>
      <c r="D62" s="195">
        <f t="shared" si="1"/>
        <v>0</v>
      </c>
      <c r="E62" s="195">
        <f t="shared" si="1"/>
        <v>1654441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832263</v>
      </c>
      <c r="Q62" s="195">
        <f t="shared" si="1"/>
        <v>0</v>
      </c>
      <c r="R62" s="195">
        <f t="shared" si="1"/>
        <v>0</v>
      </c>
      <c r="S62" s="195">
        <f t="shared" si="1"/>
        <v>836</v>
      </c>
      <c r="T62" s="195">
        <f t="shared" si="1"/>
        <v>0</v>
      </c>
      <c r="U62" s="195">
        <f t="shared" si="1"/>
        <v>185905</v>
      </c>
      <c r="V62" s="195">
        <f t="shared" si="1"/>
        <v>90741</v>
      </c>
      <c r="W62" s="195">
        <f t="shared" si="1"/>
        <v>0</v>
      </c>
      <c r="X62" s="195">
        <f t="shared" si="1"/>
        <v>0</v>
      </c>
      <c r="Y62" s="195">
        <f t="shared" si="1"/>
        <v>91190</v>
      </c>
      <c r="Z62" s="195">
        <f t="shared" si="1"/>
        <v>1068</v>
      </c>
      <c r="AA62" s="195">
        <f t="shared" si="1"/>
        <v>18535</v>
      </c>
      <c r="AB62" s="195">
        <f t="shared" si="1"/>
        <v>261001</v>
      </c>
      <c r="AC62" s="195">
        <f t="shared" si="1"/>
        <v>218474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575658</v>
      </c>
      <c r="AH62" s="195">
        <f t="shared" si="1"/>
        <v>0</v>
      </c>
      <c r="AI62" s="195">
        <f t="shared" si="1"/>
        <v>0</v>
      </c>
      <c r="AJ62" s="195">
        <f t="shared" si="1"/>
        <v>172001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60617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150685</v>
      </c>
      <c r="AZ62" s="195">
        <f>ROUND(AZ47+AZ48,0)</f>
        <v>0</v>
      </c>
      <c r="BA62" s="195">
        <f>ROUND(BA47+BA48,0)</f>
        <v>6557</v>
      </c>
      <c r="BB62" s="195">
        <f t="shared" si="1"/>
        <v>49154</v>
      </c>
      <c r="BC62" s="195">
        <f t="shared" si="1"/>
        <v>0</v>
      </c>
      <c r="BD62" s="195">
        <f t="shared" si="1"/>
        <v>0</v>
      </c>
      <c r="BE62" s="195">
        <f t="shared" si="1"/>
        <v>174891</v>
      </c>
      <c r="BF62" s="195">
        <f t="shared" si="1"/>
        <v>111384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60838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5246</v>
      </c>
      <c r="BT62" s="195">
        <f t="shared" si="2"/>
        <v>25203</v>
      </c>
      <c r="BU62" s="195">
        <f t="shared" si="2"/>
        <v>0</v>
      </c>
      <c r="BV62" s="195">
        <f t="shared" si="2"/>
        <v>4410</v>
      </c>
      <c r="BW62" s="195">
        <f t="shared" si="2"/>
        <v>41975</v>
      </c>
      <c r="BX62" s="195">
        <f t="shared" si="2"/>
        <v>0</v>
      </c>
      <c r="BY62" s="195">
        <f t="shared" si="2"/>
        <v>208427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21776</v>
      </c>
      <c r="CD62" s="249" t="s">
        <v>221</v>
      </c>
      <c r="CE62" s="195">
        <f t="shared" si="0"/>
        <v>5340407</v>
      </c>
      <c r="CF62" s="252"/>
    </row>
    <row r="63" spans="1:84" ht="12.6" customHeight="1" x14ac:dyDescent="0.25">
      <c r="A63" s="171" t="s">
        <v>236</v>
      </c>
      <c r="B63" s="175"/>
      <c r="C63" s="184">
        <v>331237.35000000003</v>
      </c>
      <c r="D63" s="184">
        <v>0</v>
      </c>
      <c r="E63" s="184">
        <v>465750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977314.39</v>
      </c>
      <c r="Q63" s="185">
        <v>0</v>
      </c>
      <c r="R63" s="185">
        <v>0</v>
      </c>
      <c r="S63" s="185">
        <v>0</v>
      </c>
      <c r="T63" s="185">
        <v>0</v>
      </c>
      <c r="U63" s="185">
        <v>36000</v>
      </c>
      <c r="V63" s="185">
        <v>18000</v>
      </c>
      <c r="W63" s="185">
        <v>0</v>
      </c>
      <c r="X63" s="185">
        <v>0</v>
      </c>
      <c r="Y63" s="185">
        <v>12084.380000000001</v>
      </c>
      <c r="Z63" s="185">
        <v>0</v>
      </c>
      <c r="AA63" s="185">
        <v>0</v>
      </c>
      <c r="AB63" s="185">
        <v>7201.64</v>
      </c>
      <c r="AC63" s="185">
        <v>0</v>
      </c>
      <c r="AD63" s="185">
        <v>0</v>
      </c>
      <c r="AE63" s="185">
        <v>0</v>
      </c>
      <c r="AF63" s="185">
        <v>0</v>
      </c>
      <c r="AG63" s="185">
        <v>440556.6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910.00000000000011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2055938.26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1655318.25</v>
      </c>
      <c r="BX63" s="185">
        <v>0</v>
      </c>
      <c r="BY63" s="185">
        <v>9882.75</v>
      </c>
      <c r="BZ63" s="185">
        <v>0</v>
      </c>
      <c r="CA63" s="185">
        <v>0</v>
      </c>
      <c r="CB63" s="185">
        <v>0</v>
      </c>
      <c r="CC63" s="185">
        <v>300</v>
      </c>
      <c r="CD63" s="249" t="s">
        <v>221</v>
      </c>
      <c r="CE63" s="195">
        <f t="shared" si="0"/>
        <v>6010493.6200000001</v>
      </c>
      <c r="CF63" s="252"/>
    </row>
    <row r="64" spans="1:84" ht="12.6" customHeight="1" x14ac:dyDescent="0.25">
      <c r="A64" s="171" t="s">
        <v>237</v>
      </c>
      <c r="B64" s="175"/>
      <c r="C64" s="184">
        <v>476884.33</v>
      </c>
      <c r="D64" s="184">
        <v>0</v>
      </c>
      <c r="E64" s="185">
        <v>1624635.53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16567699.460000003</v>
      </c>
      <c r="Q64" s="185">
        <v>0</v>
      </c>
      <c r="R64" s="185">
        <v>410083.94</v>
      </c>
      <c r="S64" s="185">
        <v>-103942.17999999998</v>
      </c>
      <c r="T64" s="185">
        <v>0</v>
      </c>
      <c r="U64" s="185">
        <v>929444.46</v>
      </c>
      <c r="V64" s="185">
        <v>82523.059999999969</v>
      </c>
      <c r="W64" s="185">
        <v>0</v>
      </c>
      <c r="X64" s="185">
        <v>0</v>
      </c>
      <c r="Y64" s="185">
        <v>790605.4</v>
      </c>
      <c r="Z64" s="185">
        <v>4.28</v>
      </c>
      <c r="AA64" s="185">
        <v>208789.37</v>
      </c>
      <c r="AB64" s="185">
        <v>9677693.4000000004</v>
      </c>
      <c r="AC64" s="185">
        <v>426163.15</v>
      </c>
      <c r="AD64" s="185">
        <v>0</v>
      </c>
      <c r="AE64" s="185">
        <v>19203.240000000002</v>
      </c>
      <c r="AF64" s="185">
        <v>0</v>
      </c>
      <c r="AG64" s="185">
        <v>849381.2300000001</v>
      </c>
      <c r="AH64" s="185">
        <v>0</v>
      </c>
      <c r="AI64" s="185">
        <v>0</v>
      </c>
      <c r="AJ64" s="185">
        <v>410605.87999999995</v>
      </c>
      <c r="AK64" s="185">
        <v>344.09000000000003</v>
      </c>
      <c r="AL64" s="185">
        <v>1301.2299999999998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94227.66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787578.06</v>
      </c>
      <c r="AZ64" s="185">
        <v>0</v>
      </c>
      <c r="BA64" s="185">
        <v>21107.08</v>
      </c>
      <c r="BB64" s="185">
        <v>4207.47</v>
      </c>
      <c r="BC64" s="185">
        <v>0</v>
      </c>
      <c r="BD64" s="185">
        <v>28518.7</v>
      </c>
      <c r="BE64" s="185">
        <v>324243.22999999992</v>
      </c>
      <c r="BF64" s="185">
        <v>173573.91</v>
      </c>
      <c r="BG64" s="185">
        <v>4153.0599999999995</v>
      </c>
      <c r="BH64" s="185">
        <v>564.09999999999991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12109.18</v>
      </c>
      <c r="BO64" s="185">
        <v>0</v>
      </c>
      <c r="BP64" s="185">
        <v>0</v>
      </c>
      <c r="BQ64" s="185">
        <v>0</v>
      </c>
      <c r="BR64" s="185">
        <v>0</v>
      </c>
      <c r="BS64" s="185">
        <v>609.43000000000006</v>
      </c>
      <c r="BT64" s="185">
        <v>452.57</v>
      </c>
      <c r="BU64" s="185">
        <v>0</v>
      </c>
      <c r="BV64" s="185">
        <v>132.77000000000001</v>
      </c>
      <c r="BW64" s="185">
        <v>2313.09</v>
      </c>
      <c r="BX64" s="185">
        <v>0</v>
      </c>
      <c r="BY64" s="185">
        <v>4990.1099999999997</v>
      </c>
      <c r="BZ64" s="185">
        <v>0</v>
      </c>
      <c r="CA64" s="185">
        <v>0</v>
      </c>
      <c r="CB64" s="185">
        <v>0</v>
      </c>
      <c r="CC64" s="185">
        <v>36798.409999999996</v>
      </c>
      <c r="CD64" s="249" t="s">
        <v>221</v>
      </c>
      <c r="CE64" s="195">
        <f t="shared" si="0"/>
        <v>33866998.699999996</v>
      </c>
      <c r="CF64" s="252"/>
    </row>
    <row r="65" spans="1:84" ht="12.6" customHeight="1" x14ac:dyDescent="0.25">
      <c r="A65" s="171" t="s">
        <v>238</v>
      </c>
      <c r="B65" s="175"/>
      <c r="C65" s="184">
        <v>26.85</v>
      </c>
      <c r="D65" s="184">
        <v>0</v>
      </c>
      <c r="E65" s="184">
        <v>74.699999999999989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3178.86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68.25</v>
      </c>
      <c r="W65" s="185">
        <v>0</v>
      </c>
      <c r="X65" s="185">
        <v>0</v>
      </c>
      <c r="Y65" s="185">
        <v>474.67</v>
      </c>
      <c r="Z65" s="185">
        <v>0</v>
      </c>
      <c r="AA65" s="185">
        <v>0</v>
      </c>
      <c r="AB65" s="185">
        <v>0</v>
      </c>
      <c r="AC65" s="185">
        <v>226.45</v>
      </c>
      <c r="AD65" s="185">
        <v>0</v>
      </c>
      <c r="AE65" s="185">
        <v>1489.04</v>
      </c>
      <c r="AF65" s="185">
        <v>0</v>
      </c>
      <c r="AG65" s="185">
        <v>0</v>
      </c>
      <c r="AH65" s="185">
        <v>0</v>
      </c>
      <c r="AI65" s="185">
        <v>0</v>
      </c>
      <c r="AJ65" s="185">
        <v>16837.07</v>
      </c>
      <c r="AK65" s="185">
        <v>0</v>
      </c>
      <c r="AL65" s="185">
        <v>26.9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17063.84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1558125.92</v>
      </c>
      <c r="BF65" s="185">
        <v>26690.41</v>
      </c>
      <c r="BG65" s="185">
        <v>328.72000000000008</v>
      </c>
      <c r="BH65" s="185">
        <v>484.57000000000005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138930.96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20.399999999999999</v>
      </c>
      <c r="BU65" s="185">
        <v>0</v>
      </c>
      <c r="BV65" s="185">
        <v>0</v>
      </c>
      <c r="BW65" s="185">
        <v>0</v>
      </c>
      <c r="BX65" s="185">
        <v>0</v>
      </c>
      <c r="BY65" s="185">
        <v>2450.8999999999996</v>
      </c>
      <c r="BZ65" s="185">
        <v>0</v>
      </c>
      <c r="CA65" s="185">
        <v>0</v>
      </c>
      <c r="CB65" s="185">
        <v>0</v>
      </c>
      <c r="CC65" s="185">
        <v>5772.6999999999989</v>
      </c>
      <c r="CD65" s="249" t="s">
        <v>221</v>
      </c>
      <c r="CE65" s="195">
        <f t="shared" si="0"/>
        <v>1772271.2099999995</v>
      </c>
      <c r="CF65" s="252"/>
    </row>
    <row r="66" spans="1:84" ht="12.6" customHeight="1" x14ac:dyDescent="0.25">
      <c r="A66" s="171" t="s">
        <v>239</v>
      </c>
      <c r="B66" s="175"/>
      <c r="C66" s="184">
        <v>480435.07</v>
      </c>
      <c r="D66" s="184">
        <v>0</v>
      </c>
      <c r="E66" s="184">
        <v>275954.25999999995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756144.4</v>
      </c>
      <c r="Q66" s="185">
        <v>0</v>
      </c>
      <c r="R66" s="185">
        <v>3334998.51</v>
      </c>
      <c r="S66" s="184">
        <v>96425.209999999992</v>
      </c>
      <c r="T66" s="184">
        <v>0</v>
      </c>
      <c r="U66" s="185">
        <v>3205172.11</v>
      </c>
      <c r="V66" s="185">
        <v>47911.43</v>
      </c>
      <c r="W66" s="185">
        <v>0</v>
      </c>
      <c r="X66" s="185">
        <v>0</v>
      </c>
      <c r="Y66" s="185">
        <v>11348908.74</v>
      </c>
      <c r="Z66" s="185">
        <v>94418.40999999996</v>
      </c>
      <c r="AA66" s="185">
        <v>62323.990000000005</v>
      </c>
      <c r="AB66" s="185">
        <v>160821.71</v>
      </c>
      <c r="AC66" s="185">
        <v>9919.0899999999983</v>
      </c>
      <c r="AD66" s="185">
        <v>0</v>
      </c>
      <c r="AE66" s="185">
        <v>1207172.6200000001</v>
      </c>
      <c r="AF66" s="185">
        <v>0</v>
      </c>
      <c r="AG66" s="185">
        <v>200949.64999999997</v>
      </c>
      <c r="AH66" s="185">
        <v>0</v>
      </c>
      <c r="AI66" s="185">
        <v>0</v>
      </c>
      <c r="AJ66" s="185">
        <v>44950</v>
      </c>
      <c r="AK66" s="185">
        <v>387994.22</v>
      </c>
      <c r="AL66" s="185">
        <v>109862.18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53800.53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80016.599999999991</v>
      </c>
      <c r="AY66" s="185">
        <v>397188.43999999994</v>
      </c>
      <c r="AZ66" s="185">
        <v>0</v>
      </c>
      <c r="BA66" s="185">
        <v>441076.51</v>
      </c>
      <c r="BB66" s="185">
        <v>38846.959999999999</v>
      </c>
      <c r="BC66" s="185">
        <v>0</v>
      </c>
      <c r="BD66" s="185">
        <v>54782.880000000005</v>
      </c>
      <c r="BE66" s="185">
        <v>862856.58</v>
      </c>
      <c r="BF66" s="185">
        <v>4515.95</v>
      </c>
      <c r="BG66" s="185">
        <v>27.11</v>
      </c>
      <c r="BH66" s="185">
        <v>1057.83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35491.349999999977</v>
      </c>
      <c r="BO66" s="185">
        <v>0</v>
      </c>
      <c r="BP66" s="185">
        <v>0</v>
      </c>
      <c r="BQ66" s="185">
        <v>0</v>
      </c>
      <c r="BR66" s="185">
        <v>0</v>
      </c>
      <c r="BS66" s="185">
        <v>434.81</v>
      </c>
      <c r="BT66" s="185">
        <v>204.25</v>
      </c>
      <c r="BU66" s="185">
        <v>0</v>
      </c>
      <c r="BV66" s="185">
        <v>246.82</v>
      </c>
      <c r="BW66" s="185">
        <v>20342.259999999998</v>
      </c>
      <c r="BX66" s="185">
        <v>0</v>
      </c>
      <c r="BY66" s="185">
        <v>886480.33</v>
      </c>
      <c r="BZ66" s="185">
        <v>0</v>
      </c>
      <c r="CA66" s="185">
        <v>0</v>
      </c>
      <c r="CB66" s="185">
        <v>0</v>
      </c>
      <c r="CC66" s="185">
        <v>133355.70000000001</v>
      </c>
      <c r="CD66" s="249" t="s">
        <v>221</v>
      </c>
      <c r="CE66" s="195">
        <f t="shared" si="0"/>
        <v>24835086.509999998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109945</v>
      </c>
      <c r="D67" s="195">
        <f>ROUND(D51+D52,0)</f>
        <v>0</v>
      </c>
      <c r="E67" s="195">
        <f t="shared" ref="E67:BP67" si="3">ROUND(E51+E52,0)</f>
        <v>1099284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602740</v>
      </c>
      <c r="Q67" s="195">
        <f t="shared" si="3"/>
        <v>0</v>
      </c>
      <c r="R67" s="195">
        <f t="shared" si="3"/>
        <v>3917</v>
      </c>
      <c r="S67" s="195">
        <f t="shared" si="3"/>
        <v>78852</v>
      </c>
      <c r="T67" s="195">
        <f t="shared" si="3"/>
        <v>0</v>
      </c>
      <c r="U67" s="195">
        <f t="shared" si="3"/>
        <v>93534</v>
      </c>
      <c r="V67" s="195">
        <f t="shared" si="3"/>
        <v>31995</v>
      </c>
      <c r="W67" s="195">
        <f t="shared" si="3"/>
        <v>0</v>
      </c>
      <c r="X67" s="195">
        <f t="shared" si="3"/>
        <v>0</v>
      </c>
      <c r="Y67" s="195">
        <f t="shared" si="3"/>
        <v>80320</v>
      </c>
      <c r="Z67" s="195">
        <f t="shared" si="3"/>
        <v>4374</v>
      </c>
      <c r="AA67" s="195">
        <f t="shared" si="3"/>
        <v>37458</v>
      </c>
      <c r="AB67" s="195">
        <f t="shared" si="3"/>
        <v>45231</v>
      </c>
      <c r="AC67" s="195">
        <f t="shared" si="3"/>
        <v>37370</v>
      </c>
      <c r="AD67" s="195">
        <f t="shared" si="3"/>
        <v>0</v>
      </c>
      <c r="AE67" s="195">
        <f t="shared" si="3"/>
        <v>44666</v>
      </c>
      <c r="AF67" s="195">
        <f t="shared" si="3"/>
        <v>0</v>
      </c>
      <c r="AG67" s="195">
        <f t="shared" si="3"/>
        <v>237954</v>
      </c>
      <c r="AH67" s="195">
        <f t="shared" si="3"/>
        <v>0</v>
      </c>
      <c r="AI67" s="195">
        <f t="shared" si="3"/>
        <v>0</v>
      </c>
      <c r="AJ67" s="195">
        <f t="shared" si="3"/>
        <v>2094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186052</v>
      </c>
      <c r="AZ67" s="195">
        <f>ROUND(AZ51+AZ52,0)</f>
        <v>0</v>
      </c>
      <c r="BA67" s="195">
        <f>ROUND(BA51+BA52,0)</f>
        <v>16488</v>
      </c>
      <c r="BB67" s="195">
        <f t="shared" si="3"/>
        <v>8152</v>
      </c>
      <c r="BC67" s="195">
        <f t="shared" si="3"/>
        <v>0</v>
      </c>
      <c r="BD67" s="195">
        <f t="shared" si="3"/>
        <v>32767</v>
      </c>
      <c r="BE67" s="195">
        <f t="shared" si="3"/>
        <v>568380</v>
      </c>
      <c r="BF67" s="195">
        <f t="shared" si="3"/>
        <v>44533</v>
      </c>
      <c r="BG67" s="195">
        <f t="shared" si="3"/>
        <v>4939</v>
      </c>
      <c r="BH67" s="195">
        <f t="shared" si="3"/>
        <v>32273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154844</v>
      </c>
      <c r="BM67" s="195">
        <f t="shared" si="3"/>
        <v>0</v>
      </c>
      <c r="BN67" s="195">
        <f t="shared" si="3"/>
        <v>104821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24785</v>
      </c>
      <c r="BT67" s="195">
        <f t="shared" si="4"/>
        <v>25650</v>
      </c>
      <c r="BU67" s="195">
        <f t="shared" si="4"/>
        <v>0</v>
      </c>
      <c r="BV67" s="195">
        <f t="shared" si="4"/>
        <v>104079</v>
      </c>
      <c r="BW67" s="195">
        <f t="shared" si="4"/>
        <v>20509</v>
      </c>
      <c r="BX67" s="195">
        <f t="shared" si="4"/>
        <v>0</v>
      </c>
      <c r="BY67" s="195">
        <f t="shared" si="4"/>
        <v>32286</v>
      </c>
      <c r="BZ67" s="195">
        <f t="shared" si="4"/>
        <v>0</v>
      </c>
      <c r="CA67" s="195">
        <f t="shared" si="4"/>
        <v>90784</v>
      </c>
      <c r="CB67" s="195">
        <f t="shared" si="4"/>
        <v>0</v>
      </c>
      <c r="CC67" s="195">
        <f t="shared" si="4"/>
        <v>299748</v>
      </c>
      <c r="CD67" s="249" t="s">
        <v>221</v>
      </c>
      <c r="CE67" s="195">
        <f t="shared" si="0"/>
        <v>4260824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36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287008.68</v>
      </c>
      <c r="Q68" s="185">
        <v>0</v>
      </c>
      <c r="R68" s="185">
        <v>0</v>
      </c>
      <c r="S68" s="185">
        <v>0</v>
      </c>
      <c r="T68" s="185">
        <v>0</v>
      </c>
      <c r="U68" s="185">
        <v>62031.920000000006</v>
      </c>
      <c r="V68" s="185">
        <v>4119.3300000000008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473521.93</v>
      </c>
      <c r="AC68" s="185">
        <v>13163.61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95046.659999999989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2064.5</v>
      </c>
      <c r="BF68" s="185">
        <v>0</v>
      </c>
      <c r="BG68" s="185">
        <v>0</v>
      </c>
      <c r="BH68" s="185">
        <v>107950.15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172788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3059.97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1220790.75</v>
      </c>
      <c r="CF68" s="252"/>
    </row>
    <row r="69" spans="1:84" ht="12.6" customHeight="1" x14ac:dyDescent="0.25">
      <c r="A69" s="171" t="s">
        <v>241</v>
      </c>
      <c r="B69" s="175"/>
      <c r="C69" s="184">
        <v>6391.7200000000012</v>
      </c>
      <c r="D69" s="184">
        <v>0</v>
      </c>
      <c r="E69" s="185">
        <v>30360.939999999995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115472.36</v>
      </c>
      <c r="Q69" s="185">
        <v>0</v>
      </c>
      <c r="R69" s="224">
        <v>8417</v>
      </c>
      <c r="S69" s="185">
        <v>0</v>
      </c>
      <c r="T69" s="184">
        <v>0</v>
      </c>
      <c r="U69" s="185">
        <v>20306.820000000003</v>
      </c>
      <c r="V69" s="185">
        <v>6902.46</v>
      </c>
      <c r="W69" s="184">
        <v>0</v>
      </c>
      <c r="X69" s="185">
        <v>0</v>
      </c>
      <c r="Y69" s="185">
        <v>2702.4700000000003</v>
      </c>
      <c r="Z69" s="185">
        <v>0</v>
      </c>
      <c r="AA69" s="185">
        <v>267.87</v>
      </c>
      <c r="AB69" s="185">
        <v>3773.07</v>
      </c>
      <c r="AC69" s="185">
        <v>4956.5</v>
      </c>
      <c r="AD69" s="185">
        <v>0</v>
      </c>
      <c r="AE69" s="185">
        <v>817.69</v>
      </c>
      <c r="AF69" s="185">
        <v>0</v>
      </c>
      <c r="AG69" s="185">
        <v>21771.1</v>
      </c>
      <c r="AH69" s="185">
        <v>0</v>
      </c>
      <c r="AI69" s="185">
        <v>0</v>
      </c>
      <c r="AJ69" s="185">
        <v>4484.92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15452.470000000001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21553.14</v>
      </c>
      <c r="AZ69" s="185">
        <v>0</v>
      </c>
      <c r="BA69" s="185">
        <v>0</v>
      </c>
      <c r="BB69" s="185">
        <v>394.56</v>
      </c>
      <c r="BC69" s="185">
        <v>0</v>
      </c>
      <c r="BD69" s="185">
        <v>0</v>
      </c>
      <c r="BE69" s="185">
        <v>20783.43</v>
      </c>
      <c r="BF69" s="185">
        <v>1132.72</v>
      </c>
      <c r="BG69" s="185">
        <v>0</v>
      </c>
      <c r="BH69" s="224">
        <v>2575.87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433078.29000000004</v>
      </c>
      <c r="BO69" s="185">
        <v>0</v>
      </c>
      <c r="BP69" s="185">
        <v>0</v>
      </c>
      <c r="BQ69" s="185">
        <v>0</v>
      </c>
      <c r="BR69" s="185">
        <v>0</v>
      </c>
      <c r="BS69" s="185">
        <v>909.18000000000006</v>
      </c>
      <c r="BT69" s="185">
        <v>2048.75</v>
      </c>
      <c r="BU69" s="185">
        <v>0</v>
      </c>
      <c r="BV69" s="185">
        <v>0</v>
      </c>
      <c r="BW69" s="185">
        <v>20259.21</v>
      </c>
      <c r="BX69" s="185">
        <v>0</v>
      </c>
      <c r="BY69" s="185">
        <v>48491.14</v>
      </c>
      <c r="BZ69" s="185">
        <v>0</v>
      </c>
      <c r="CA69" s="185">
        <v>0</v>
      </c>
      <c r="CB69" s="185">
        <v>0</v>
      </c>
      <c r="CC69" s="185">
        <v>57531258.266968042</v>
      </c>
      <c r="CD69" s="188">
        <v>9428300.7800000031</v>
      </c>
      <c r="CE69" s="195">
        <f t="shared" si="0"/>
        <v>67752862.72696805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14040.69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3250</v>
      </c>
      <c r="Q70" s="184">
        <v>0</v>
      </c>
      <c r="R70" s="184">
        <v>0</v>
      </c>
      <c r="S70" s="184">
        <v>0</v>
      </c>
      <c r="T70" s="184">
        <v>0</v>
      </c>
      <c r="U70" s="185">
        <v>81468.52</v>
      </c>
      <c r="V70" s="184">
        <v>0</v>
      </c>
      <c r="W70" s="184">
        <v>0</v>
      </c>
      <c r="X70" s="185">
        <v>0</v>
      </c>
      <c r="Y70" s="185">
        <v>4707.5</v>
      </c>
      <c r="Z70" s="185">
        <v>286030.92000000004</v>
      </c>
      <c r="AA70" s="185">
        <v>0</v>
      </c>
      <c r="AB70" s="185">
        <v>12742.449999999999</v>
      </c>
      <c r="AC70" s="185">
        <v>0</v>
      </c>
      <c r="AD70" s="185">
        <v>0</v>
      </c>
      <c r="AE70" s="185">
        <v>0</v>
      </c>
      <c r="AF70" s="185">
        <v>0</v>
      </c>
      <c r="AG70" s="185">
        <v>27237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113049.74999999997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917569.88</v>
      </c>
      <c r="AZ70" s="185">
        <v>0</v>
      </c>
      <c r="BA70" s="185">
        <v>93939.25</v>
      </c>
      <c r="BB70" s="185">
        <v>3848.8599999999997</v>
      </c>
      <c r="BC70" s="185">
        <v>0</v>
      </c>
      <c r="BD70" s="185">
        <v>24547.250000000004</v>
      </c>
      <c r="BE70" s="185">
        <v>279132.95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50988.12999999999</v>
      </c>
      <c r="BO70" s="185">
        <v>0</v>
      </c>
      <c r="BP70" s="185">
        <v>0</v>
      </c>
      <c r="BQ70" s="185">
        <v>0</v>
      </c>
      <c r="BR70" s="185">
        <v>0</v>
      </c>
      <c r="BS70" s="185">
        <v>20502</v>
      </c>
      <c r="BT70" s="185">
        <v>115.76</v>
      </c>
      <c r="BU70" s="185">
        <v>0</v>
      </c>
      <c r="BV70" s="185">
        <v>0</v>
      </c>
      <c r="BW70" s="185">
        <v>8550</v>
      </c>
      <c r="BX70" s="185">
        <v>0</v>
      </c>
      <c r="BY70" s="185">
        <v>0</v>
      </c>
      <c r="BZ70" s="185">
        <v>0</v>
      </c>
      <c r="CA70" s="185">
        <v>300</v>
      </c>
      <c r="CB70" s="185">
        <v>0</v>
      </c>
      <c r="CC70" s="185">
        <v>3478321.6699999995</v>
      </c>
      <c r="CD70" s="188">
        <v>0</v>
      </c>
      <c r="CE70" s="195">
        <f t="shared" si="0"/>
        <v>5420342.5799999991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5097305.9399999995</v>
      </c>
      <c r="D71" s="195">
        <f t="shared" ref="D71:AI71" si="5">SUM(D61:D69)-D70</f>
        <v>0</v>
      </c>
      <c r="E71" s="195">
        <f t="shared" si="5"/>
        <v>22744885.110000003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28996429.100000001</v>
      </c>
      <c r="Q71" s="195">
        <f t="shared" si="5"/>
        <v>0</v>
      </c>
      <c r="R71" s="195">
        <f t="shared" si="5"/>
        <v>3757416.4499999997</v>
      </c>
      <c r="S71" s="195">
        <f t="shared" si="5"/>
        <v>81067.940000000017</v>
      </c>
      <c r="T71" s="195">
        <f t="shared" si="5"/>
        <v>0</v>
      </c>
      <c r="U71" s="195">
        <f t="shared" si="5"/>
        <v>6429536.0600000005</v>
      </c>
      <c r="V71" s="195">
        <f t="shared" si="5"/>
        <v>1248029.3299999998</v>
      </c>
      <c r="W71" s="195">
        <f t="shared" si="5"/>
        <v>0</v>
      </c>
      <c r="X71" s="195">
        <f t="shared" si="5"/>
        <v>0</v>
      </c>
      <c r="Y71" s="195">
        <f t="shared" si="5"/>
        <v>13292119.220000001</v>
      </c>
      <c r="Z71" s="195">
        <f t="shared" si="5"/>
        <v>-174797.66000000009</v>
      </c>
      <c r="AA71" s="195">
        <f t="shared" si="5"/>
        <v>524644.26</v>
      </c>
      <c r="AB71" s="195">
        <f t="shared" si="5"/>
        <v>13394364.170000002</v>
      </c>
      <c r="AC71" s="195">
        <f t="shared" si="5"/>
        <v>3035510.6099999994</v>
      </c>
      <c r="AD71" s="195">
        <f t="shared" si="5"/>
        <v>0</v>
      </c>
      <c r="AE71" s="195">
        <f t="shared" si="5"/>
        <v>1273348.5900000001</v>
      </c>
      <c r="AF71" s="195">
        <f t="shared" si="5"/>
        <v>0</v>
      </c>
      <c r="AG71" s="195">
        <f t="shared" si="5"/>
        <v>8425826.6100000013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2576646.15</v>
      </c>
      <c r="AK71" s="195">
        <f t="shared" si="6"/>
        <v>388338.31</v>
      </c>
      <c r="AL71" s="195">
        <f t="shared" si="6"/>
        <v>111190.31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773260.38000000012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80016.599999999991</v>
      </c>
      <c r="AY71" s="195">
        <f t="shared" si="6"/>
        <v>2229241.42</v>
      </c>
      <c r="AZ71" s="195">
        <f t="shared" si="6"/>
        <v>0</v>
      </c>
      <c r="BA71" s="195">
        <f t="shared" si="6"/>
        <v>461077.56000000006</v>
      </c>
      <c r="BB71" s="195">
        <f t="shared" si="6"/>
        <v>620062.02</v>
      </c>
      <c r="BC71" s="195">
        <f t="shared" si="6"/>
        <v>0</v>
      </c>
      <c r="BD71" s="195">
        <f t="shared" si="6"/>
        <v>91521.33</v>
      </c>
      <c r="BE71" s="195">
        <f t="shared" si="6"/>
        <v>5094507.0999999987</v>
      </c>
      <c r="BF71" s="195">
        <f t="shared" si="6"/>
        <v>1547305.7499999998</v>
      </c>
      <c r="BG71" s="195">
        <f t="shared" si="6"/>
        <v>9447.89</v>
      </c>
      <c r="BH71" s="195">
        <f t="shared" si="6"/>
        <v>144905.51999999999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154844</v>
      </c>
      <c r="BM71" s="195">
        <f t="shared" si="6"/>
        <v>0</v>
      </c>
      <c r="BN71" s="195">
        <f t="shared" si="6"/>
        <v>3610507.45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67318.719999999987</v>
      </c>
      <c r="BT71" s="195">
        <f t="shared" si="7"/>
        <v>321697.72000000003</v>
      </c>
      <c r="BU71" s="195">
        <f t="shared" si="7"/>
        <v>0</v>
      </c>
      <c r="BV71" s="195">
        <f t="shared" si="7"/>
        <v>155803.70000000001</v>
      </c>
      <c r="BW71" s="195">
        <f t="shared" si="7"/>
        <v>2201975.69</v>
      </c>
      <c r="BX71" s="195">
        <f t="shared" si="7"/>
        <v>0</v>
      </c>
      <c r="BY71" s="195">
        <f t="shared" si="7"/>
        <v>3411315.66</v>
      </c>
      <c r="BZ71" s="195">
        <f t="shared" si="7"/>
        <v>0</v>
      </c>
      <c r="CA71" s="195">
        <f t="shared" si="7"/>
        <v>90484</v>
      </c>
      <c r="CB71" s="195">
        <f t="shared" si="7"/>
        <v>0</v>
      </c>
      <c r="CC71" s="195">
        <f t="shared" si="7"/>
        <v>54782449.756968036</v>
      </c>
      <c r="CD71" s="245">
        <f>CD69-CD70</f>
        <v>9428300.7800000031</v>
      </c>
      <c r="CE71" s="195">
        <f>SUM(CE61:CE69)-CE70</f>
        <v>196477903.54696801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8694556.5800000001</v>
      </c>
      <c r="D73" s="184">
        <v>0</v>
      </c>
      <c r="E73" s="185">
        <v>63795782.019999996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71594446.799999997</v>
      </c>
      <c r="Q73" s="185">
        <v>0</v>
      </c>
      <c r="R73" s="185">
        <v>11669958.120000001</v>
      </c>
      <c r="S73" s="185">
        <v>0</v>
      </c>
      <c r="T73" s="185">
        <v>0</v>
      </c>
      <c r="U73" s="185">
        <v>33732691.689999998</v>
      </c>
      <c r="V73" s="185">
        <v>4908768.68</v>
      </c>
      <c r="W73" s="185">
        <v>0</v>
      </c>
      <c r="X73" s="185">
        <v>0</v>
      </c>
      <c r="Y73" s="185">
        <v>39995715.780000016</v>
      </c>
      <c r="Z73" s="185">
        <v>516214.17000000004</v>
      </c>
      <c r="AA73" s="185">
        <v>1445224.83</v>
      </c>
      <c r="AB73" s="185">
        <v>38294900.509999998</v>
      </c>
      <c r="AC73" s="185">
        <v>22317488.979999997</v>
      </c>
      <c r="AD73" s="185">
        <v>0</v>
      </c>
      <c r="AE73" s="185">
        <v>3082822.71</v>
      </c>
      <c r="AF73" s="185">
        <v>0</v>
      </c>
      <c r="AG73" s="185">
        <v>26324605.750000004</v>
      </c>
      <c r="AH73" s="185">
        <v>0</v>
      </c>
      <c r="AI73" s="185">
        <v>0</v>
      </c>
      <c r="AJ73" s="185">
        <v>491450.32999999996</v>
      </c>
      <c r="AK73" s="185">
        <v>1687621.06</v>
      </c>
      <c r="AL73" s="185">
        <v>475286.57999999996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329027534.58999997</v>
      </c>
      <c r="CF73" s="252"/>
    </row>
    <row r="74" spans="1:84" ht="12.6" customHeight="1" x14ac:dyDescent="0.25">
      <c r="A74" s="171" t="s">
        <v>246</v>
      </c>
      <c r="B74" s="175"/>
      <c r="C74" s="184">
        <v>81394.260000000009</v>
      </c>
      <c r="D74" s="184">
        <v>0</v>
      </c>
      <c r="E74" s="185">
        <v>2845727.0099999993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91210127.379999995</v>
      </c>
      <c r="Q74" s="185">
        <v>0</v>
      </c>
      <c r="R74" s="185">
        <v>18549595.02</v>
      </c>
      <c r="S74" s="185">
        <v>0</v>
      </c>
      <c r="T74" s="185">
        <v>0</v>
      </c>
      <c r="U74" s="185">
        <v>21942375.799999997</v>
      </c>
      <c r="V74" s="185">
        <v>7151679.3000000007</v>
      </c>
      <c r="W74" s="185">
        <v>0</v>
      </c>
      <c r="X74" s="185">
        <v>0</v>
      </c>
      <c r="Y74" s="185">
        <v>23056777.030000005</v>
      </c>
      <c r="Z74" s="185">
        <v>1438.92</v>
      </c>
      <c r="AA74" s="185">
        <v>1637711.1300000004</v>
      </c>
      <c r="AB74" s="185">
        <v>35213623.200000003</v>
      </c>
      <c r="AC74" s="185">
        <v>1676091.69</v>
      </c>
      <c r="AD74" s="185">
        <v>0</v>
      </c>
      <c r="AE74" s="185">
        <v>1093677.42</v>
      </c>
      <c r="AF74" s="185">
        <v>0</v>
      </c>
      <c r="AG74" s="185">
        <v>59746051.039999999</v>
      </c>
      <c r="AH74" s="185">
        <v>0</v>
      </c>
      <c r="AI74" s="185">
        <v>0</v>
      </c>
      <c r="AJ74" s="185">
        <v>9573953.9400000051</v>
      </c>
      <c r="AK74" s="185">
        <v>97084.349999999991</v>
      </c>
      <c r="AL74" s="185">
        <v>24509.77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885074.76</v>
      </c>
      <c r="AS74" s="185">
        <v>0</v>
      </c>
      <c r="AT74" s="185">
        <v>0</v>
      </c>
      <c r="AU74" s="185">
        <v>0</v>
      </c>
      <c r="AV74" s="185">
        <v>136766.14000000001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274923658.15999991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8775950.8399999999</v>
      </c>
      <c r="D75" s="195">
        <f t="shared" si="9"/>
        <v>0</v>
      </c>
      <c r="E75" s="195">
        <f t="shared" si="9"/>
        <v>66641509.029999994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162804574.18000001</v>
      </c>
      <c r="Q75" s="195">
        <f t="shared" si="9"/>
        <v>0</v>
      </c>
      <c r="R75" s="195">
        <f t="shared" si="9"/>
        <v>30219553.140000001</v>
      </c>
      <c r="S75" s="195">
        <f t="shared" si="9"/>
        <v>0</v>
      </c>
      <c r="T75" s="195">
        <f t="shared" si="9"/>
        <v>0</v>
      </c>
      <c r="U75" s="195">
        <f t="shared" si="9"/>
        <v>55675067.489999995</v>
      </c>
      <c r="V75" s="195">
        <f t="shared" si="9"/>
        <v>12060447.98</v>
      </c>
      <c r="W75" s="195">
        <f t="shared" si="9"/>
        <v>0</v>
      </c>
      <c r="X75" s="195">
        <f t="shared" si="9"/>
        <v>0</v>
      </c>
      <c r="Y75" s="195">
        <f t="shared" si="9"/>
        <v>63052492.810000017</v>
      </c>
      <c r="Z75" s="195">
        <f t="shared" si="9"/>
        <v>517653.09</v>
      </c>
      <c r="AA75" s="195">
        <f t="shared" si="9"/>
        <v>3082935.9600000004</v>
      </c>
      <c r="AB75" s="195">
        <f t="shared" si="9"/>
        <v>73508523.710000008</v>
      </c>
      <c r="AC75" s="195">
        <f t="shared" si="9"/>
        <v>23993580.669999998</v>
      </c>
      <c r="AD75" s="195">
        <f t="shared" si="9"/>
        <v>0</v>
      </c>
      <c r="AE75" s="195">
        <f t="shared" si="9"/>
        <v>4176500.13</v>
      </c>
      <c r="AF75" s="195">
        <f t="shared" si="9"/>
        <v>0</v>
      </c>
      <c r="AG75" s="195">
        <f t="shared" si="9"/>
        <v>86070656.790000007</v>
      </c>
      <c r="AH75" s="195">
        <f t="shared" si="9"/>
        <v>0</v>
      </c>
      <c r="AI75" s="195">
        <f t="shared" si="9"/>
        <v>0</v>
      </c>
      <c r="AJ75" s="195">
        <f t="shared" si="9"/>
        <v>10065404.270000005</v>
      </c>
      <c r="AK75" s="195">
        <f t="shared" si="9"/>
        <v>1784705.4100000001</v>
      </c>
      <c r="AL75" s="195">
        <f t="shared" si="9"/>
        <v>499796.35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885074.76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136766.14000000001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603951192.75</v>
      </c>
      <c r="CF75" s="252"/>
    </row>
    <row r="76" spans="1:84" ht="12.6" customHeight="1" x14ac:dyDescent="0.25">
      <c r="A76" s="171" t="s">
        <v>248</v>
      </c>
      <c r="B76" s="175"/>
      <c r="C76" s="184">
        <v>5602.08</v>
      </c>
      <c r="D76" s="184">
        <v>0</v>
      </c>
      <c r="E76" s="185">
        <v>56012.509999999922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30711.800000000007</v>
      </c>
      <c r="Q76" s="185">
        <v>0</v>
      </c>
      <c r="R76" s="185">
        <v>199.57</v>
      </c>
      <c r="S76" s="185">
        <v>4017.7800000000007</v>
      </c>
      <c r="T76" s="185">
        <v>0</v>
      </c>
      <c r="U76" s="185">
        <v>4765.8900000000003</v>
      </c>
      <c r="V76" s="185">
        <v>1630.26</v>
      </c>
      <c r="W76" s="185">
        <v>0</v>
      </c>
      <c r="X76" s="185">
        <v>0</v>
      </c>
      <c r="Y76" s="185">
        <v>4092.57</v>
      </c>
      <c r="Z76" s="185">
        <v>222.86</v>
      </c>
      <c r="AA76" s="185">
        <v>1908.6100000000001</v>
      </c>
      <c r="AB76" s="185">
        <v>2304.6800000000003</v>
      </c>
      <c r="AC76" s="185">
        <v>1904.1200000000001</v>
      </c>
      <c r="AD76" s="185">
        <v>0</v>
      </c>
      <c r="AE76" s="185">
        <v>2275.9</v>
      </c>
      <c r="AF76" s="185">
        <v>0</v>
      </c>
      <c r="AG76" s="185">
        <v>12124.639999999998</v>
      </c>
      <c r="AH76" s="185">
        <v>0</v>
      </c>
      <c r="AI76" s="185">
        <v>0</v>
      </c>
      <c r="AJ76" s="185">
        <v>106.72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9480.0400000000027</v>
      </c>
      <c r="AZ76" s="185">
        <v>0</v>
      </c>
      <c r="BA76" s="185">
        <v>840.12</v>
      </c>
      <c r="BB76" s="185">
        <v>415.36</v>
      </c>
      <c r="BC76" s="185">
        <v>0</v>
      </c>
      <c r="BD76" s="185">
        <v>1669.58</v>
      </c>
      <c r="BE76" s="185">
        <v>28961.040000000001</v>
      </c>
      <c r="BF76" s="185">
        <v>2269.1000000000004</v>
      </c>
      <c r="BG76" s="185">
        <v>251.66000000000003</v>
      </c>
      <c r="BH76" s="185">
        <v>1644.45</v>
      </c>
      <c r="BI76" s="185">
        <v>0</v>
      </c>
      <c r="BJ76" s="185">
        <v>0</v>
      </c>
      <c r="BK76" s="185">
        <v>0</v>
      </c>
      <c r="BL76" s="185">
        <v>7889.8399999999983</v>
      </c>
      <c r="BM76" s="185">
        <v>0</v>
      </c>
      <c r="BN76" s="185">
        <v>5341</v>
      </c>
      <c r="BO76" s="185">
        <v>0</v>
      </c>
      <c r="BP76" s="185">
        <v>0</v>
      </c>
      <c r="BQ76" s="185">
        <v>0</v>
      </c>
      <c r="BR76" s="185">
        <v>0</v>
      </c>
      <c r="BS76" s="185">
        <v>1262.8799999999999</v>
      </c>
      <c r="BT76" s="185">
        <v>1306.9699999999998</v>
      </c>
      <c r="BU76" s="185">
        <v>0</v>
      </c>
      <c r="BV76" s="185">
        <v>5303.2099999999991</v>
      </c>
      <c r="BW76" s="185">
        <v>1045</v>
      </c>
      <c r="BX76" s="185">
        <v>0</v>
      </c>
      <c r="BY76" s="185">
        <v>1645.1000000000001</v>
      </c>
      <c r="BZ76" s="185">
        <v>0</v>
      </c>
      <c r="CA76" s="185">
        <v>4625.7800000000007</v>
      </c>
      <c r="CB76" s="185">
        <v>0</v>
      </c>
      <c r="CC76" s="185">
        <v>15273.25</v>
      </c>
      <c r="CD76" s="249" t="s">
        <v>221</v>
      </c>
      <c r="CE76" s="195">
        <f t="shared" si="8"/>
        <v>217104.36999999991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10946.262135484745</v>
      </c>
      <c r="D77" s="184">
        <v>0</v>
      </c>
      <c r="E77" s="184">
        <v>137051.73786451525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147998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1709.9410220881325</v>
      </c>
      <c r="D78" s="184">
        <v>0</v>
      </c>
      <c r="E78" s="184">
        <v>17096.879837332133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9374.2621815765433</v>
      </c>
      <c r="Q78" s="184">
        <v>0</v>
      </c>
      <c r="R78" s="184">
        <v>60.915397455610872</v>
      </c>
      <c r="S78" s="184">
        <v>1226.3600019502144</v>
      </c>
      <c r="T78" s="184">
        <v>0</v>
      </c>
      <c r="U78" s="184">
        <v>1454.7080401850046</v>
      </c>
      <c r="V78" s="184">
        <v>497.60953979047048</v>
      </c>
      <c r="W78" s="184">
        <v>0</v>
      </c>
      <c r="X78" s="184">
        <v>0</v>
      </c>
      <c r="Y78" s="184">
        <v>1249.1883958756798</v>
      </c>
      <c r="Z78" s="184">
        <v>68.024279585896892</v>
      </c>
      <c r="AA78" s="184">
        <v>582.57121179412491</v>
      </c>
      <c r="AB78" s="184">
        <v>703.46494066241064</v>
      </c>
      <c r="AC78" s="184">
        <v>581.20071455217612</v>
      </c>
      <c r="AD78" s="184">
        <v>0</v>
      </c>
      <c r="AE78" s="184">
        <v>694.68032805143457</v>
      </c>
      <c r="AF78" s="184">
        <v>0</v>
      </c>
      <c r="AG78" s="184">
        <v>3700.8431357729005</v>
      </c>
      <c r="AH78" s="184">
        <v>0</v>
      </c>
      <c r="AI78" s="184">
        <v>0</v>
      </c>
      <c r="AJ78" s="184">
        <v>32.574491238476689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>
        <v>256.43254853138154</v>
      </c>
      <c r="BB78" s="184">
        <v>126.78167804360643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501.94079944821021</v>
      </c>
      <c r="BI78" s="184">
        <v>0</v>
      </c>
      <c r="BJ78" s="249" t="s">
        <v>221</v>
      </c>
      <c r="BK78" s="184">
        <v>0</v>
      </c>
      <c r="BL78" s="184">
        <v>2408.2414163510389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385.47295254167392</v>
      </c>
      <c r="BT78" s="184">
        <v>398.93068603777994</v>
      </c>
      <c r="BU78" s="184">
        <v>0</v>
      </c>
      <c r="BV78" s="184">
        <v>1618.7159640255054</v>
      </c>
      <c r="BW78" s="184">
        <v>318.96873448470899</v>
      </c>
      <c r="BX78" s="184">
        <v>0</v>
      </c>
      <c r="BY78" s="184">
        <v>502.13920105339213</v>
      </c>
      <c r="BZ78" s="184">
        <v>0</v>
      </c>
      <c r="CA78" s="184">
        <v>1411.9418111049545</v>
      </c>
      <c r="CB78" s="184">
        <v>0</v>
      </c>
      <c r="CC78" s="249" t="s">
        <v>221</v>
      </c>
      <c r="CD78" s="249" t="s">
        <v>221</v>
      </c>
      <c r="CE78" s="195">
        <f t="shared" si="8"/>
        <v>46962.789309533458</v>
      </c>
      <c r="CF78" s="195"/>
    </row>
    <row r="79" spans="1:84" ht="12.6" customHeight="1" x14ac:dyDescent="0.25">
      <c r="A79" s="171" t="s">
        <v>251</v>
      </c>
      <c r="B79" s="175"/>
      <c r="C79" s="225">
        <v>76707.264343985225</v>
      </c>
      <c r="D79" s="225">
        <v>0</v>
      </c>
      <c r="E79" s="184">
        <v>960406.73565601488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1037114.0000000001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24.1</v>
      </c>
      <c r="D80" s="187">
        <v>0</v>
      </c>
      <c r="E80" s="187">
        <v>136.16000000000003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42.43</v>
      </c>
      <c r="Q80" s="187">
        <v>0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4.75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44.9</v>
      </c>
      <c r="AH80" s="187">
        <v>0</v>
      </c>
      <c r="AI80" s="187">
        <v>0</v>
      </c>
      <c r="AJ80" s="187">
        <v>0.99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0.89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254.22000000000003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1272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8732</v>
      </c>
      <c r="D111" s="174">
        <v>34884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1227</v>
      </c>
      <c r="D114" s="174">
        <v>2887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33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111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8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18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182</v>
      </c>
    </row>
    <row r="128" spans="1:5" ht="12.6" customHeight="1" x14ac:dyDescent="0.25">
      <c r="A128" s="173" t="s">
        <v>292</v>
      </c>
      <c r="B128" s="172" t="s">
        <v>256</v>
      </c>
      <c r="C128" s="189">
        <v>197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9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4614</v>
      </c>
      <c r="C138" s="189">
        <v>2202</v>
      </c>
      <c r="D138" s="174">
        <v>1916</v>
      </c>
      <c r="E138" s="175">
        <f>SUM(B138:D138)</f>
        <v>8732</v>
      </c>
    </row>
    <row r="139" spans="1:6" ht="12.6" customHeight="1" x14ac:dyDescent="0.25">
      <c r="A139" s="173" t="s">
        <v>215</v>
      </c>
      <c r="B139" s="174">
        <v>20248</v>
      </c>
      <c r="C139" s="189">
        <v>8242</v>
      </c>
      <c r="D139" s="174">
        <v>6394</v>
      </c>
      <c r="E139" s="175">
        <f>SUM(B139:D139)</f>
        <v>34884</v>
      </c>
    </row>
    <row r="140" spans="1:6" ht="12.6" customHeight="1" x14ac:dyDescent="0.25">
      <c r="A140" s="173" t="s">
        <v>298</v>
      </c>
      <c r="B140" s="174">
        <v>70574.228992301476</v>
      </c>
      <c r="C140" s="174">
        <v>55021.764022656862</v>
      </c>
      <c r="D140" s="174">
        <v>63609.006985041691</v>
      </c>
      <c r="E140" s="175">
        <f>SUM(B140:D140)</f>
        <v>189205.00000000003</v>
      </c>
    </row>
    <row r="141" spans="1:6" ht="12.6" customHeight="1" x14ac:dyDescent="0.25">
      <c r="A141" s="173" t="s">
        <v>245</v>
      </c>
      <c r="B141" s="174">
        <v>183403419.34999996</v>
      </c>
      <c r="C141" s="189">
        <v>73649519.189999998</v>
      </c>
      <c r="D141" s="174">
        <v>71974596.049999997</v>
      </c>
      <c r="E141" s="175">
        <f>SUM(B141:D141)</f>
        <v>329027534.58999997</v>
      </c>
      <c r="F141" s="199"/>
    </row>
    <row r="142" spans="1:6" ht="12.6" customHeight="1" x14ac:dyDescent="0.25">
      <c r="A142" s="173" t="s">
        <v>246</v>
      </c>
      <c r="B142" s="174">
        <v>102547634.61000001</v>
      </c>
      <c r="C142" s="189">
        <v>79949180.219999999</v>
      </c>
      <c r="D142" s="174">
        <v>92426843.330000013</v>
      </c>
      <c r="E142" s="175">
        <f>SUM(B142:D142)</f>
        <v>274923658.16000003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4208093.7799999993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24495.49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-68753.070000000007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1122901.58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53668.680000000008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5340406.459999999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283038.66000000003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937752.08999999985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1220790.75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3347.9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3347.9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47807.6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7146244.9400000004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7194052.54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2230900.34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2230900.34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3207977.6399999997</v>
      </c>
      <c r="C195" s="189">
        <v>241988.64</v>
      </c>
      <c r="D195" s="174">
        <v>253611.64</v>
      </c>
      <c r="E195" s="175">
        <f t="shared" ref="E195:E203" si="10">SUM(B195:C195)-D195</f>
        <v>3196354.6399999997</v>
      </c>
    </row>
    <row r="196" spans="1:8" ht="12.6" customHeight="1" x14ac:dyDescent="0.25">
      <c r="A196" s="173" t="s">
        <v>333</v>
      </c>
      <c r="B196" s="174">
        <v>2540479.87</v>
      </c>
      <c r="C196" s="189">
        <v>0</v>
      </c>
      <c r="D196" s="174">
        <v>0</v>
      </c>
      <c r="E196" s="175">
        <f t="shared" si="10"/>
        <v>2540479.87</v>
      </c>
    </row>
    <row r="197" spans="1:8" ht="12.6" customHeight="1" x14ac:dyDescent="0.25">
      <c r="A197" s="173" t="s">
        <v>334</v>
      </c>
      <c r="B197" s="174">
        <v>92758567.090000004</v>
      </c>
      <c r="C197" s="189">
        <v>742875.18000000017</v>
      </c>
      <c r="D197" s="174">
        <v>491000</v>
      </c>
      <c r="E197" s="175">
        <f t="shared" si="10"/>
        <v>93010442.270000011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6260635.54</v>
      </c>
      <c r="C199" s="189">
        <v>0</v>
      </c>
      <c r="D199" s="174">
        <v>0</v>
      </c>
      <c r="E199" s="175">
        <f t="shared" si="10"/>
        <v>6260635.54</v>
      </c>
    </row>
    <row r="200" spans="1:8" ht="12.6" customHeight="1" x14ac:dyDescent="0.25">
      <c r="A200" s="173" t="s">
        <v>337</v>
      </c>
      <c r="B200" s="174">
        <v>34771263.140000001</v>
      </c>
      <c r="C200" s="189">
        <v>380921.7</v>
      </c>
      <c r="D200" s="174">
        <v>0</v>
      </c>
      <c r="E200" s="175">
        <f t="shared" si="10"/>
        <v>35152184.840000004</v>
      </c>
    </row>
    <row r="201" spans="1:8" ht="12.6" customHeight="1" x14ac:dyDescent="0.25">
      <c r="A201" s="173" t="s">
        <v>338</v>
      </c>
      <c r="B201" s="174">
        <v>315360.13999999996</v>
      </c>
      <c r="C201" s="189">
        <v>0</v>
      </c>
      <c r="D201" s="174">
        <v>0</v>
      </c>
      <c r="E201" s="175">
        <f t="shared" si="10"/>
        <v>315360.13999999996</v>
      </c>
    </row>
    <row r="202" spans="1:8" ht="12.6" customHeight="1" x14ac:dyDescent="0.25">
      <c r="A202" s="173" t="s">
        <v>339</v>
      </c>
      <c r="B202" s="174">
        <v>1095645.6300000001</v>
      </c>
      <c r="C202" s="189">
        <v>0</v>
      </c>
      <c r="D202" s="174">
        <v>0</v>
      </c>
      <c r="E202" s="175">
        <f t="shared" si="10"/>
        <v>1095645.6300000001</v>
      </c>
    </row>
    <row r="203" spans="1:8" ht="12.6" customHeight="1" x14ac:dyDescent="0.25">
      <c r="A203" s="173" t="s">
        <v>340</v>
      </c>
      <c r="B203" s="174">
        <v>280049.8599999994</v>
      </c>
      <c r="C203" s="189">
        <v>2857436.22</v>
      </c>
      <c r="D203" s="174">
        <v>-2822.41</v>
      </c>
      <c r="E203" s="175">
        <f t="shared" si="10"/>
        <v>3140308.4899999998</v>
      </c>
    </row>
    <row r="204" spans="1:8" ht="12.6" customHeight="1" x14ac:dyDescent="0.25">
      <c r="A204" s="173" t="s">
        <v>203</v>
      </c>
      <c r="B204" s="175">
        <f>SUM(B195:B203)</f>
        <v>141229978.91000003</v>
      </c>
      <c r="C204" s="191">
        <f>SUM(C195:C203)</f>
        <v>4223221.74</v>
      </c>
      <c r="D204" s="175">
        <f>SUM(D195:D203)</f>
        <v>741789.23</v>
      </c>
      <c r="E204" s="175">
        <f>SUM(E195:E203)</f>
        <v>144711411.42000002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1868344</v>
      </c>
      <c r="C209" s="189">
        <v>98157.230000000054</v>
      </c>
      <c r="D209" s="174">
        <v>0</v>
      </c>
      <c r="E209" s="175">
        <f t="shared" ref="E209:E216" si="11">SUM(B209:C209)-D209</f>
        <v>1966501.23</v>
      </c>
      <c r="H209" s="259"/>
    </row>
    <row r="210" spans="1:8" ht="12.6" customHeight="1" x14ac:dyDescent="0.25">
      <c r="A210" s="173" t="s">
        <v>334</v>
      </c>
      <c r="B210" s="174">
        <v>48518137.060000002</v>
      </c>
      <c r="C210" s="189">
        <v>2877551.2800000035</v>
      </c>
      <c r="D210" s="174">
        <v>294631.74999999994</v>
      </c>
      <c r="E210" s="175">
        <f t="shared" si="11"/>
        <v>51101056.590000004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5134525.8899999997</v>
      </c>
      <c r="C212" s="189">
        <v>206178.95000000042</v>
      </c>
      <c r="D212" s="174">
        <v>0</v>
      </c>
      <c r="E212" s="175">
        <f t="shared" si="11"/>
        <v>5340704.84</v>
      </c>
      <c r="H212" s="259"/>
    </row>
    <row r="213" spans="1:8" ht="12.6" customHeight="1" x14ac:dyDescent="0.25">
      <c r="A213" s="173" t="s">
        <v>337</v>
      </c>
      <c r="B213" s="174">
        <v>29525631.120000001</v>
      </c>
      <c r="C213" s="189">
        <v>1064003.0799999924</v>
      </c>
      <c r="D213" s="174">
        <v>-202.39</v>
      </c>
      <c r="E213" s="175">
        <f t="shared" si="11"/>
        <v>30589836.589999992</v>
      </c>
      <c r="H213" s="259"/>
    </row>
    <row r="214" spans="1:8" ht="12.6" customHeight="1" x14ac:dyDescent="0.25">
      <c r="A214" s="173" t="s">
        <v>338</v>
      </c>
      <c r="B214" s="174">
        <v>306195.73</v>
      </c>
      <c r="C214" s="189">
        <v>664.06999999999994</v>
      </c>
      <c r="D214" s="174">
        <v>0</v>
      </c>
      <c r="E214" s="175">
        <f t="shared" si="11"/>
        <v>306859.8</v>
      </c>
      <c r="H214" s="259"/>
    </row>
    <row r="215" spans="1:8" ht="12.6" customHeight="1" x14ac:dyDescent="0.25">
      <c r="A215" s="173" t="s">
        <v>339</v>
      </c>
      <c r="B215" s="174">
        <v>1011359.01</v>
      </c>
      <c r="C215" s="189">
        <v>14269.389999999996</v>
      </c>
      <c r="D215" s="174">
        <v>0</v>
      </c>
      <c r="E215" s="175">
        <f t="shared" si="11"/>
        <v>1025628.4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86364192.810000017</v>
      </c>
      <c r="C217" s="191">
        <f>SUM(C208:C216)</f>
        <v>4260823.9999999963</v>
      </c>
      <c r="D217" s="175">
        <f>SUM(D208:D216)</f>
        <v>294429.35999999993</v>
      </c>
      <c r="E217" s="175">
        <f>SUM(E208:E216)</f>
        <v>90330587.449999988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1343705.46</v>
      </c>
      <c r="D221" s="172">
        <f>C221</f>
        <v>1343705.46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210802092.37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115360242.03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8487936.5700000003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13299354.59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55379963.399999999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1268552.0200000005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404598140.9799999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760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3656641.24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4965286.9000000004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8621928.1400000006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414563774.57999986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9620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64386504.25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42147348.329999998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47283504.690000005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2116007.7800000003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12923.560000000001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71661211.950000018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14245024.99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14245024.99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3196354.64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2540479.87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93010442.270000011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6260635.54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35467544.979999997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1095645.6299999999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3140308.49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144711411.42000002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90330587.450000003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54380823.970000014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5365977.8599999994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5365977.8599999994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145653038.77000004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4614189.5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4161164.58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1877817.73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10653171.810000001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50288977.829999998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50288977.829999998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50288977.829999998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84710889.13000004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145653038.77000004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145653038.77000004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329027534.58999991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274923658.15999997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603951192.74999988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1343705.46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404598140.97999996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8621928.1400000006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414563774.57999992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189387418.16999996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5420342.5800000001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5420342.5800000001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194807760.74999997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56838511.609999999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5340406.4600000009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6010493.6200000001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33866998.700000018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1772271.21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24835086.509999998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4260823.4400000004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1220790.75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3347.9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7194052.54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2230900.34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58324561.94696819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201898245.02696821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-7090484.2769682407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1388790.72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-5701693.556968241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-5701693.556968241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HOLY FAMILY HOSPITAL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8732</v>
      </c>
      <c r="C414" s="194">
        <f>E138</f>
        <v>8732</v>
      </c>
      <c r="D414" s="179"/>
    </row>
    <row r="415" spans="1:5" ht="12.6" customHeight="1" x14ac:dyDescent="0.25">
      <c r="A415" s="179" t="s">
        <v>464</v>
      </c>
      <c r="B415" s="179">
        <f>D111</f>
        <v>34884</v>
      </c>
      <c r="C415" s="179">
        <f>E139</f>
        <v>34884</v>
      </c>
      <c r="D415" s="194">
        <f>SUM(C59:H59)+N59</f>
        <v>34884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1227</v>
      </c>
    </row>
    <row r="424" spans="1:7" ht="12.6" customHeight="1" x14ac:dyDescent="0.25">
      <c r="A424" s="179" t="s">
        <v>1244</v>
      </c>
      <c r="B424" s="179">
        <f>D114</f>
        <v>2887</v>
      </c>
      <c r="D424" s="179">
        <f>J59</f>
        <v>2887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56838511.609999999</v>
      </c>
      <c r="C427" s="179">
        <f t="shared" ref="C427:C434" si="13">CE61</f>
        <v>56838511.609999992</v>
      </c>
      <c r="D427" s="179"/>
    </row>
    <row r="428" spans="1:7" ht="12.6" customHeight="1" x14ac:dyDescent="0.25">
      <c r="A428" s="179" t="s">
        <v>3</v>
      </c>
      <c r="B428" s="179">
        <f t="shared" si="12"/>
        <v>5340406.4600000009</v>
      </c>
      <c r="C428" s="179">
        <f t="shared" si="13"/>
        <v>5340407</v>
      </c>
      <c r="D428" s="179">
        <f>D173</f>
        <v>5340406.459999999</v>
      </c>
    </row>
    <row r="429" spans="1:7" ht="12.6" customHeight="1" x14ac:dyDescent="0.25">
      <c r="A429" s="179" t="s">
        <v>236</v>
      </c>
      <c r="B429" s="179">
        <f t="shared" si="12"/>
        <v>6010493.6200000001</v>
      </c>
      <c r="C429" s="179">
        <f t="shared" si="13"/>
        <v>6010493.6200000001</v>
      </c>
      <c r="D429" s="179"/>
    </row>
    <row r="430" spans="1:7" ht="12.6" customHeight="1" x14ac:dyDescent="0.25">
      <c r="A430" s="179" t="s">
        <v>237</v>
      </c>
      <c r="B430" s="179">
        <f t="shared" si="12"/>
        <v>33866998.700000018</v>
      </c>
      <c r="C430" s="179">
        <f t="shared" si="13"/>
        <v>33866998.699999996</v>
      </c>
      <c r="D430" s="179"/>
    </row>
    <row r="431" spans="1:7" ht="12.6" customHeight="1" x14ac:dyDescent="0.25">
      <c r="A431" s="179" t="s">
        <v>444</v>
      </c>
      <c r="B431" s="179">
        <f t="shared" si="12"/>
        <v>1772271.21</v>
      </c>
      <c r="C431" s="179">
        <f t="shared" si="13"/>
        <v>1772271.2099999995</v>
      </c>
      <c r="D431" s="179"/>
    </row>
    <row r="432" spans="1:7" ht="12.6" customHeight="1" x14ac:dyDescent="0.25">
      <c r="A432" s="179" t="s">
        <v>445</v>
      </c>
      <c r="B432" s="179">
        <f t="shared" si="12"/>
        <v>24835086.509999998</v>
      </c>
      <c r="C432" s="179">
        <f t="shared" si="13"/>
        <v>24835086.509999998</v>
      </c>
      <c r="D432" s="179"/>
    </row>
    <row r="433" spans="1:7" ht="12.6" customHeight="1" x14ac:dyDescent="0.25">
      <c r="A433" s="179" t="s">
        <v>6</v>
      </c>
      <c r="B433" s="179">
        <f t="shared" si="12"/>
        <v>4260823.4400000004</v>
      </c>
      <c r="C433" s="179">
        <f t="shared" si="13"/>
        <v>4260824</v>
      </c>
      <c r="D433" s="179">
        <f>C217</f>
        <v>4260823.9999999963</v>
      </c>
    </row>
    <row r="434" spans="1:7" ht="12.6" customHeight="1" x14ac:dyDescent="0.25">
      <c r="A434" s="179" t="s">
        <v>474</v>
      </c>
      <c r="B434" s="179">
        <f t="shared" si="12"/>
        <v>1220790.75</v>
      </c>
      <c r="C434" s="179">
        <f t="shared" si="13"/>
        <v>1220790.75</v>
      </c>
      <c r="D434" s="179">
        <f>D177</f>
        <v>1220790.75</v>
      </c>
    </row>
    <row r="435" spans="1:7" ht="12.6" customHeight="1" x14ac:dyDescent="0.25">
      <c r="A435" s="179" t="s">
        <v>447</v>
      </c>
      <c r="B435" s="179">
        <f t="shared" si="12"/>
        <v>3347.9</v>
      </c>
      <c r="C435" s="179"/>
      <c r="D435" s="179">
        <f>D181</f>
        <v>3347.9</v>
      </c>
    </row>
    <row r="436" spans="1:7" ht="12.6" customHeight="1" x14ac:dyDescent="0.25">
      <c r="A436" s="179" t="s">
        <v>475</v>
      </c>
      <c r="B436" s="179">
        <f t="shared" si="12"/>
        <v>7194052.54</v>
      </c>
      <c r="C436" s="179"/>
      <c r="D436" s="179">
        <f>D186</f>
        <v>7194052.54</v>
      </c>
    </row>
    <row r="437" spans="1:7" ht="12.6" customHeight="1" x14ac:dyDescent="0.25">
      <c r="A437" s="194" t="s">
        <v>449</v>
      </c>
      <c r="B437" s="194">
        <f t="shared" si="12"/>
        <v>2230900.34</v>
      </c>
      <c r="C437" s="194"/>
      <c r="D437" s="194">
        <f>D190</f>
        <v>2230900.34</v>
      </c>
    </row>
    <row r="438" spans="1:7" ht="12.6" customHeight="1" x14ac:dyDescent="0.25">
      <c r="A438" s="194" t="s">
        <v>476</v>
      </c>
      <c r="B438" s="194">
        <f>C386+C387+C388</f>
        <v>9428300.7800000012</v>
      </c>
      <c r="C438" s="194">
        <f>CD69</f>
        <v>9428300.7800000031</v>
      </c>
      <c r="D438" s="194">
        <f>D181+D186+D190</f>
        <v>9428300.7800000012</v>
      </c>
    </row>
    <row r="439" spans="1:7" ht="12.6" customHeight="1" x14ac:dyDescent="0.25">
      <c r="A439" s="179" t="s">
        <v>451</v>
      </c>
      <c r="B439" s="194">
        <f>C389</f>
        <v>58324561.94696819</v>
      </c>
      <c r="C439" s="194">
        <f>SUM(C69:CC69)</f>
        <v>58324561.946968041</v>
      </c>
      <c r="D439" s="179"/>
    </row>
    <row r="440" spans="1:7" ht="12.6" customHeight="1" x14ac:dyDescent="0.25">
      <c r="A440" s="179" t="s">
        <v>477</v>
      </c>
      <c r="B440" s="194">
        <f>B438+B439</f>
        <v>67752862.726968199</v>
      </c>
      <c r="C440" s="194">
        <f>CE69</f>
        <v>67752862.72696805</v>
      </c>
      <c r="D440" s="179"/>
    </row>
    <row r="441" spans="1:7" ht="12.6" customHeight="1" x14ac:dyDescent="0.25">
      <c r="A441" s="179" t="s">
        <v>478</v>
      </c>
      <c r="B441" s="179">
        <f>D390</f>
        <v>201898245.02696821</v>
      </c>
      <c r="C441" s="179">
        <f>SUM(C427:C437)+C440</f>
        <v>201898246.12696803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1343705.46</v>
      </c>
      <c r="C444" s="179">
        <f>C363</f>
        <v>1343705.46</v>
      </c>
      <c r="D444" s="179"/>
    </row>
    <row r="445" spans="1:7" ht="12.6" customHeight="1" x14ac:dyDescent="0.25">
      <c r="A445" s="179" t="s">
        <v>343</v>
      </c>
      <c r="B445" s="179">
        <f>D229</f>
        <v>404598140.9799999</v>
      </c>
      <c r="C445" s="179">
        <f>C364</f>
        <v>404598140.97999996</v>
      </c>
      <c r="D445" s="179"/>
    </row>
    <row r="446" spans="1:7" ht="12.6" customHeight="1" x14ac:dyDescent="0.25">
      <c r="A446" s="179" t="s">
        <v>351</v>
      </c>
      <c r="B446" s="179">
        <f>D236</f>
        <v>8621928.1400000006</v>
      </c>
      <c r="C446" s="179">
        <f>C365</f>
        <v>8621928.1400000006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414563774.57999986</v>
      </c>
      <c r="C448" s="179">
        <f>D367</f>
        <v>414563774.57999992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760</v>
      </c>
    </row>
    <row r="454" spans="1:7" ht="12.6" customHeight="1" x14ac:dyDescent="0.25">
      <c r="A454" s="179" t="s">
        <v>168</v>
      </c>
      <c r="B454" s="179">
        <f>C233</f>
        <v>3656641.24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4965286.9000000004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5420342.5800000001</v>
      </c>
      <c r="C458" s="194">
        <f>CE70</f>
        <v>5420342.5799999991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329027534.58999991</v>
      </c>
      <c r="C463" s="194">
        <f>CE73</f>
        <v>329027534.58999997</v>
      </c>
      <c r="D463" s="194">
        <f>E141+E147+E153</f>
        <v>329027534.58999997</v>
      </c>
    </row>
    <row r="464" spans="1:7" ht="12.6" customHeight="1" x14ac:dyDescent="0.25">
      <c r="A464" s="179" t="s">
        <v>246</v>
      </c>
      <c r="B464" s="194">
        <f>C360</f>
        <v>274923658.15999997</v>
      </c>
      <c r="C464" s="194">
        <f>CE74</f>
        <v>274923658.15999991</v>
      </c>
      <c r="D464" s="194">
        <f>E142+E148+E154</f>
        <v>274923658.16000003</v>
      </c>
    </row>
    <row r="465" spans="1:7" ht="12.6" customHeight="1" x14ac:dyDescent="0.25">
      <c r="A465" s="179" t="s">
        <v>247</v>
      </c>
      <c r="B465" s="194">
        <f>D361</f>
        <v>603951192.74999988</v>
      </c>
      <c r="C465" s="194">
        <f>CE75</f>
        <v>603951192.75</v>
      </c>
      <c r="D465" s="194">
        <f>D463+D464</f>
        <v>603951192.75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3196354.64</v>
      </c>
      <c r="C468" s="179">
        <f>E195</f>
        <v>3196354.6399999997</v>
      </c>
      <c r="D468" s="179"/>
    </row>
    <row r="469" spans="1:7" ht="12.6" customHeight="1" x14ac:dyDescent="0.25">
      <c r="A469" s="179" t="s">
        <v>333</v>
      </c>
      <c r="B469" s="179">
        <f t="shared" si="14"/>
        <v>2540479.87</v>
      </c>
      <c r="C469" s="179">
        <f>E196</f>
        <v>2540479.87</v>
      </c>
      <c r="D469" s="179"/>
    </row>
    <row r="470" spans="1:7" ht="12.6" customHeight="1" x14ac:dyDescent="0.25">
      <c r="A470" s="179" t="s">
        <v>334</v>
      </c>
      <c r="B470" s="179">
        <f t="shared" si="14"/>
        <v>93010442.270000011</v>
      </c>
      <c r="C470" s="179">
        <f>E197</f>
        <v>93010442.270000011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6260635.54</v>
      </c>
      <c r="C472" s="179">
        <f>E199</f>
        <v>6260635.54</v>
      </c>
      <c r="D472" s="179"/>
    </row>
    <row r="473" spans="1:7" ht="12.6" customHeight="1" x14ac:dyDescent="0.25">
      <c r="A473" s="179" t="s">
        <v>495</v>
      </c>
      <c r="B473" s="179">
        <f t="shared" si="14"/>
        <v>35467544.979999997</v>
      </c>
      <c r="C473" s="179">
        <f>SUM(E200:E201)</f>
        <v>35467544.980000004</v>
      </c>
      <c r="D473" s="179"/>
    </row>
    <row r="474" spans="1:7" ht="12.6" customHeight="1" x14ac:dyDescent="0.25">
      <c r="A474" s="179" t="s">
        <v>339</v>
      </c>
      <c r="B474" s="179">
        <f t="shared" si="14"/>
        <v>1095645.6299999999</v>
      </c>
      <c r="C474" s="179">
        <f>E202</f>
        <v>1095645.6300000001</v>
      </c>
      <c r="D474" s="179"/>
    </row>
    <row r="475" spans="1:7" ht="12.6" customHeight="1" x14ac:dyDescent="0.25">
      <c r="A475" s="179" t="s">
        <v>340</v>
      </c>
      <c r="B475" s="179">
        <f t="shared" si="14"/>
        <v>3140308.49</v>
      </c>
      <c r="C475" s="179">
        <f>E203</f>
        <v>3140308.4899999998</v>
      </c>
      <c r="D475" s="179"/>
    </row>
    <row r="476" spans="1:7" ht="12.6" customHeight="1" x14ac:dyDescent="0.25">
      <c r="A476" s="179" t="s">
        <v>203</v>
      </c>
      <c r="B476" s="179">
        <f>D275</f>
        <v>144711411.42000002</v>
      </c>
      <c r="C476" s="179">
        <f>E204</f>
        <v>144711411.42000002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90330587.450000003</v>
      </c>
      <c r="C478" s="179">
        <f>E217</f>
        <v>90330587.449999988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145653038.77000004</v>
      </c>
    </row>
    <row r="482" spans="1:12" ht="12.6" customHeight="1" x14ac:dyDescent="0.25">
      <c r="A482" s="180" t="s">
        <v>499</v>
      </c>
      <c r="C482" s="180">
        <f>D339</f>
        <v>145653038.77000004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HOLY FAMILY HOSPITAL   H-0     FYE 12/31/2017</v>
      </c>
      <c r="B493" s="261" t="str">
        <f>RIGHT('Prior Year'!C82,4)</f>
        <v>2017</v>
      </c>
      <c r="C493" s="261" t="str">
        <f>RIGHT(C82,4)</f>
        <v>2017</v>
      </c>
      <c r="D493" s="261" t="str">
        <f>RIGHT('Prior Year'!C82,4)</f>
        <v>2017</v>
      </c>
      <c r="E493" s="261" t="str">
        <f>RIGHT(C82,4)</f>
        <v>2017</v>
      </c>
      <c r="F493" s="261" t="str">
        <f>RIGHT('Prior Year'!C82,4)</f>
        <v>2017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5097305.9399999995</v>
      </c>
      <c r="C496" s="240">
        <f>C71</f>
        <v>5097305.9399999995</v>
      </c>
      <c r="D496" s="240">
        <f>'Prior Year'!C59</f>
        <v>2580.0984360210937</v>
      </c>
      <c r="E496" s="180">
        <f>C59</f>
        <v>2580.0984360210937</v>
      </c>
      <c r="F496" s="263">
        <f t="shared" ref="F496:G511" si="15">IF(B496=0,"",IF(D496=0,"",B496/D496))</f>
        <v>1975.624599757839</v>
      </c>
      <c r="G496" s="264">
        <f t="shared" si="15"/>
        <v>1975.624599757839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22744885.110000003</v>
      </c>
      <c r="C498" s="240">
        <f>E71</f>
        <v>22744885.110000003</v>
      </c>
      <c r="D498" s="240">
        <f>'Prior Year'!E59</f>
        <v>32303.901563978907</v>
      </c>
      <c r="E498" s="180">
        <f>E59</f>
        <v>32303.901563978907</v>
      </c>
      <c r="F498" s="263">
        <f t="shared" si="15"/>
        <v>704.09096142622377</v>
      </c>
      <c r="G498" s="263">
        <f t="shared" si="15"/>
        <v>704.09096142622377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2887</v>
      </c>
      <c r="E503" s="180">
        <f>J59</f>
        <v>2887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1227</v>
      </c>
      <c r="E508" s="180">
        <f>O59</f>
        <v>1227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28996429.100000001</v>
      </c>
      <c r="C509" s="240">
        <f>P71</f>
        <v>28996429.100000001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3757416.4499999997</v>
      </c>
      <c r="C511" s="240">
        <f>R71</f>
        <v>3757416.4499999997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81067.940000000017</v>
      </c>
      <c r="C512" s="240">
        <f>S71</f>
        <v>81067.940000000017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6429536.0600000005</v>
      </c>
      <c r="C514" s="240">
        <f>U71</f>
        <v>6429536.0600000005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1248029.3299999998</v>
      </c>
      <c r="C515" s="240">
        <f>V71</f>
        <v>1248029.3299999998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13292119.220000001</v>
      </c>
      <c r="C518" s="240">
        <f>Y71</f>
        <v>13292119.220000001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-174797.66000000009</v>
      </c>
      <c r="C519" s="240">
        <f>Z71</f>
        <v>-174797.66000000009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524644.26</v>
      </c>
      <c r="C520" s="240">
        <f>AA71</f>
        <v>524644.26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13394364.170000002</v>
      </c>
      <c r="C521" s="240">
        <f>AB71</f>
        <v>13394364.170000002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3035510.6099999994</v>
      </c>
      <c r="C522" s="240">
        <f>AC71</f>
        <v>3035510.6099999994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1273348.5900000001</v>
      </c>
      <c r="C524" s="240">
        <f>AE71</f>
        <v>1273348.5900000001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8425826.6100000013</v>
      </c>
      <c r="C526" s="240">
        <f>AG71</f>
        <v>8425826.6100000013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2576646.15</v>
      </c>
      <c r="C529" s="240">
        <f>AJ71</f>
        <v>2576646.15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388338.31</v>
      </c>
      <c r="C530" s="240">
        <f>AK71</f>
        <v>388338.31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111190.31</v>
      </c>
      <c r="C531" s="240">
        <f>AL71</f>
        <v>111190.31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773260.38000000012</v>
      </c>
      <c r="C537" s="240">
        <f>AR71</f>
        <v>773260.38000000012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80016.599999999991</v>
      </c>
      <c r="C543" s="240">
        <f>AX71</f>
        <v>80016.599999999991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2229241.42</v>
      </c>
      <c r="C544" s="240">
        <f>AY71</f>
        <v>2229241.42</v>
      </c>
      <c r="D544" s="240">
        <f>'Prior Year'!AY59</f>
        <v>147998</v>
      </c>
      <c r="E544" s="180">
        <f>AY59</f>
        <v>147998</v>
      </c>
      <c r="F544" s="263">
        <f t="shared" ref="F544:G550" si="19">IF(B544=0,"",IF(D544=0,"",B544/D544))</f>
        <v>15.062645576291571</v>
      </c>
      <c r="G544" s="263">
        <f t="shared" si="19"/>
        <v>15.062645576291571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461077.56000000006</v>
      </c>
      <c r="C546" s="240">
        <f>BA71</f>
        <v>461077.56000000006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620062.02</v>
      </c>
      <c r="C547" s="240">
        <f>BB71</f>
        <v>620062.02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91521.33</v>
      </c>
      <c r="C549" s="240">
        <f>BD71</f>
        <v>91521.33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5094507.0999999987</v>
      </c>
      <c r="C550" s="240">
        <f>BE71</f>
        <v>5094507.0999999987</v>
      </c>
      <c r="D550" s="240">
        <f>'Prior Year'!BE59</f>
        <v>217104.36999999991</v>
      </c>
      <c r="E550" s="180">
        <f>BE59</f>
        <v>217104.36999999991</v>
      </c>
      <c r="F550" s="263">
        <f t="shared" si="19"/>
        <v>23.46570499709426</v>
      </c>
      <c r="G550" s="263">
        <f t="shared" si="19"/>
        <v>23.46570499709426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1547305.7499999998</v>
      </c>
      <c r="C551" s="240">
        <f>BF71</f>
        <v>1547305.7499999998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9447.89</v>
      </c>
      <c r="C552" s="240">
        <f>BG71</f>
        <v>9447.89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144905.51999999999</v>
      </c>
      <c r="C553" s="240">
        <f>BH71</f>
        <v>144905.51999999999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154844</v>
      </c>
      <c r="C557" s="240">
        <f>BL71</f>
        <v>154844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3610507.45</v>
      </c>
      <c r="C559" s="240">
        <f>BN71</f>
        <v>3610507.45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67318.719999999987</v>
      </c>
      <c r="C564" s="240">
        <f>BS71</f>
        <v>67318.719999999987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321697.72000000003</v>
      </c>
      <c r="C565" s="240">
        <f>BT71</f>
        <v>321697.72000000003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155803.70000000001</v>
      </c>
      <c r="C567" s="240">
        <f>BV71</f>
        <v>155803.70000000001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2201975.69</v>
      </c>
      <c r="C568" s="240">
        <f>BW71</f>
        <v>2201975.69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3411315.66</v>
      </c>
      <c r="C570" s="240">
        <f>BY71</f>
        <v>3411315.66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90484</v>
      </c>
      <c r="C572" s="240">
        <f>CA71</f>
        <v>90484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54782449.756968036</v>
      </c>
      <c r="C574" s="240">
        <f>CC71</f>
        <v>54782449.756968036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9428300.7800000031</v>
      </c>
      <c r="C575" s="240">
        <f>CD71</f>
        <v>9428300.7800000031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188143.3299999999</v>
      </c>
      <c r="E612" s="180">
        <f>SUM(C624:D647)+SUM(C668:D713)</f>
        <v>136384839.56907851</v>
      </c>
      <c r="F612" s="180">
        <f>CE64-(AX64+BD64+BE64+BG64+BJ64+BN64+BP64+BQ64+CB64+CC64+CD64)</f>
        <v>33461176.119999997</v>
      </c>
      <c r="G612" s="180">
        <f>CE77-(AX77+AY77+BD77+BE77+BG77+BJ77+BN77+BP77+BQ77+CB77+CC77+CD77)</f>
        <v>147998</v>
      </c>
      <c r="H612" s="197">
        <f>CE60-(AX60+AY60+AZ60+BD60+BE60+BG60+BJ60+BN60+BO60+BP60+BQ60+BR60+CB60+CC60+CD60)</f>
        <v>690.5</v>
      </c>
      <c r="I612" s="180">
        <f>CE78-(AX78+AY78+AZ78+BD78+BE78+BF78+BG78+BJ78+BN78+BO78+BP78+BQ78+BR78+CB78+CC78+CD78)</f>
        <v>46962.789309533458</v>
      </c>
      <c r="J612" s="180">
        <f>CE79-(AX79+AY79+AZ79+BA79+BD79+BE79+BF79+BG79+BJ79+BN79+BO79+BP79+BQ79+BR79+CB79+CC79+CD79)</f>
        <v>1037114.0000000001</v>
      </c>
      <c r="K612" s="180">
        <f>CE75-(AW75+AX75+AY75+AZ75+BA75+BB75+BC75+BD75+BE75+BF75+BG75+BH75+BI75+BJ75+BK75+BL75+BM75+BN75+BO75+BP75+BQ75+BR75+BS75+BT75+BU75+BV75+BW75+BX75+CB75+CC75+CD75)</f>
        <v>603951192.75</v>
      </c>
      <c r="L612" s="197">
        <f>CE80-(AW80+AX80+AY80+AZ80+BA80+BB80+BC80+BD80+BE80+BF80+BG80+BH80+BI80+BJ80+BK80+BL80+BM80+BN80+BO80+BP80+BQ80+BR80+BS80+BT80+BU80+BV80+BW80+BX80+BY80+BZ80+CA80+CB80+CC80+CD80)</f>
        <v>254.22000000000003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5094507.0999999987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9428300.7800000031</v>
      </c>
      <c r="D615" s="266">
        <f>SUM(C614:C615)</f>
        <v>14522807.880000003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80016.599999999991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9447.89</v>
      </c>
      <c r="D618" s="180">
        <f>(D615/D612)*BG76</f>
        <v>19425.667819745737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3610507.45</v>
      </c>
      <c r="D619" s="180">
        <f>(D615/D612)*BN76</f>
        <v>412272.47804681706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54782449.756968036</v>
      </c>
      <c r="D620" s="180">
        <f>(D615/D612)*CC76</f>
        <v>1178944.1350549613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60093063.97788956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91521.33</v>
      </c>
      <c r="D624" s="180">
        <f>(D615/D612)*BD76</f>
        <v>128875.09528129653</v>
      </c>
      <c r="E624" s="180">
        <f>(E623/E612)*SUM(C624:D624)</f>
        <v>97109.741278970483</v>
      </c>
      <c r="F624" s="180">
        <f>SUM(C624:E624)</f>
        <v>317506.16656026704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2229241.42</v>
      </c>
      <c r="D625" s="180">
        <f>(D615/D612)*AY76</f>
        <v>731765.5088528269</v>
      </c>
      <c r="E625" s="180">
        <f>(E623/E612)*SUM(C625:D625)</f>
        <v>1304660.9826776471</v>
      </c>
      <c r="F625" s="180">
        <f>(F624/F612)*AY64</f>
        <v>7473.165013709985</v>
      </c>
      <c r="G625" s="180">
        <f>SUM(C625:F625)</f>
        <v>4273141.0765441842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1547305.7499999998</v>
      </c>
      <c r="D629" s="180">
        <f>(D615/D612)*BF76</f>
        <v>175152.1213136178</v>
      </c>
      <c r="E629" s="180">
        <f>(E623/E612)*SUM(C629:D629)</f>
        <v>758938.98022032215</v>
      </c>
      <c r="F629" s="180">
        <f>(F624/F612)*BF64</f>
        <v>1647.0068649510699</v>
      </c>
      <c r="G629" s="180">
        <f>(G625/G612)*BF77</f>
        <v>0</v>
      </c>
      <c r="H629" s="180">
        <f>(H628/H612)*BF60</f>
        <v>0</v>
      </c>
      <c r="I629" s="180">
        <f>SUM(C629:H629)</f>
        <v>2483043.8583988906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461077.56000000006</v>
      </c>
      <c r="D630" s="180">
        <f>(D615/D612)*BA76</f>
        <v>64848.971027278028</v>
      </c>
      <c r="E630" s="180">
        <f>(E623/E612)*SUM(C630:D630)</f>
        <v>231730.57046919162</v>
      </c>
      <c r="F630" s="180">
        <f>(F624/F612)*BA64</f>
        <v>200.28070842600383</v>
      </c>
      <c r="G630" s="180">
        <f>(G625/G612)*BA77</f>
        <v>0</v>
      </c>
      <c r="H630" s="180">
        <f>(H628/H612)*BA60</f>
        <v>0</v>
      </c>
      <c r="I630" s="180">
        <f>(I629/I612)*BA78</f>
        <v>13558.250565733868</v>
      </c>
      <c r="J630" s="180">
        <f>SUM(C630:I630)</f>
        <v>771415.6327706296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620062.02</v>
      </c>
      <c r="D632" s="180">
        <f>(D615/D612)*BB76</f>
        <v>32061.691908168119</v>
      </c>
      <c r="E632" s="180">
        <f>(E623/E612)*SUM(C632:D632)</f>
        <v>287334.80982941441</v>
      </c>
      <c r="F632" s="180">
        <f>(F624/F612)*BB64</f>
        <v>39.923810981014825</v>
      </c>
      <c r="G632" s="180">
        <f>(G625/G612)*BB77</f>
        <v>0</v>
      </c>
      <c r="H632" s="180">
        <f>(H628/H612)*BB60</f>
        <v>0</v>
      </c>
      <c r="I632" s="180">
        <f>(I629/I612)*BB78</f>
        <v>6703.2744786259336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144905.51999999999</v>
      </c>
      <c r="D636" s="180">
        <f>(D615/D612)*BH76</f>
        <v>126935.30734395962</v>
      </c>
      <c r="E636" s="180">
        <f>(E623/E612)*SUM(C636:D636)</f>
        <v>119776.86289031405</v>
      </c>
      <c r="F636" s="180">
        <f>(F624/F612)*BH64</f>
        <v>5.3526280102746915</v>
      </c>
      <c r="G636" s="180">
        <f>(G625/G612)*BH77</f>
        <v>0</v>
      </c>
      <c r="H636" s="180">
        <f>(H628/H612)*BH60</f>
        <v>0</v>
      </c>
      <c r="I636" s="180">
        <f>(I629/I612)*BH78</f>
        <v>26538.90532640701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154844</v>
      </c>
      <c r="D637" s="180">
        <f>(D615/D612)*BL76</f>
        <v>609017.76599754696</v>
      </c>
      <c r="E637" s="180">
        <f>(E623/E612)*SUM(C637:D637)</f>
        <v>336568.15610436432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127329.9381559178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67318.719999999987</v>
      </c>
      <c r="D639" s="180">
        <f>(D615/D612)*BS76</f>
        <v>97481.869888740737</v>
      </c>
      <c r="E639" s="180">
        <f>(E623/E612)*SUM(C639:D639)</f>
        <v>72613.440196643031</v>
      </c>
      <c r="F639" s="180">
        <f>(F624/F612)*BS64</f>
        <v>5.78275498723933</v>
      </c>
      <c r="G639" s="180">
        <f>(G625/G612)*BS77</f>
        <v>0</v>
      </c>
      <c r="H639" s="180">
        <f>(H628/H612)*BS60</f>
        <v>0</v>
      </c>
      <c r="I639" s="180">
        <f>(I629/I612)*BS78</f>
        <v>20380.949714866907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321697.72000000003</v>
      </c>
      <c r="D640" s="180">
        <f>(D615/D612)*BT76</f>
        <v>100885.182668573</v>
      </c>
      <c r="E640" s="180">
        <f>(E623/E612)*SUM(C640:D640)</f>
        <v>186195.92534082721</v>
      </c>
      <c r="F640" s="180">
        <f>(F624/F612)*BT64</f>
        <v>4.2943429509129896</v>
      </c>
      <c r="G640" s="180">
        <f>(G625/G612)*BT77</f>
        <v>0</v>
      </c>
      <c r="H640" s="180">
        <f>(H628/H612)*BT60</f>
        <v>0</v>
      </c>
      <c r="I640" s="180">
        <f>(I629/I612)*BT78</f>
        <v>21092.494812523437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155803.70000000001</v>
      </c>
      <c r="D642" s="180">
        <f>(D615/D612)*BV76</f>
        <v>409355.46307857335</v>
      </c>
      <c r="E642" s="180">
        <f>(E623/E612)*SUM(C642:D642)</f>
        <v>249017.01576126798</v>
      </c>
      <c r="F642" s="180">
        <f>(F624/F612)*BV64</f>
        <v>1.2598270181247491</v>
      </c>
      <c r="G642" s="180">
        <f>(G625/G612)*BV77</f>
        <v>0</v>
      </c>
      <c r="H642" s="180">
        <f>(H628/H612)*BV60</f>
        <v>0</v>
      </c>
      <c r="I642" s="180">
        <f>(I629/I612)*BV78</f>
        <v>85585.690118918108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2201975.69</v>
      </c>
      <c r="D643" s="180">
        <f>(D615/D612)*BW76</f>
        <v>80663.684620656015</v>
      </c>
      <c r="E643" s="180">
        <f>(E623/E612)*SUM(C643:D643)</f>
        <v>1005762.7696079249</v>
      </c>
      <c r="F643" s="180">
        <f>(F624/F612)*BW64</f>
        <v>21.948431704106167</v>
      </c>
      <c r="G643" s="180">
        <f>(G625/G612)*BW77</f>
        <v>0</v>
      </c>
      <c r="H643" s="180">
        <f>(H628/H612)*BW60</f>
        <v>0</v>
      </c>
      <c r="I643" s="180">
        <f>(I629/I612)*BW78</f>
        <v>16864.700091881983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7684851.8297317671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3411315.66</v>
      </c>
      <c r="D645" s="180">
        <f>(D615/D612)*BY76</f>
        <v>126985.48092769495</v>
      </c>
      <c r="E645" s="180">
        <f>(E623/E612)*SUM(C645:D645)</f>
        <v>1559024.870408067</v>
      </c>
      <c r="F645" s="180">
        <f>(F624/F612)*BY64</f>
        <v>47.350119766622662</v>
      </c>
      <c r="G645" s="180">
        <f>(G625/G612)*BY77</f>
        <v>0</v>
      </c>
      <c r="H645" s="180">
        <f>(H628/H612)*BY60</f>
        <v>0</v>
      </c>
      <c r="I645" s="180">
        <f>(I629/I612)*BY78</f>
        <v>26549.395331248852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90484</v>
      </c>
      <c r="D647" s="180">
        <f>(D615/D612)*CA76</f>
        <v>357064.55410960602</v>
      </c>
      <c r="E647" s="180">
        <f>(E623/E612)*SUM(C647:D647)</f>
        <v>197196.13983707118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74653.007072752007</v>
      </c>
      <c r="J647" s="180">
        <f>(J630/J612)*CA79</f>
        <v>0</v>
      </c>
      <c r="K647" s="180">
        <v>0</v>
      </c>
      <c r="L647" s="180">
        <f>SUM(C645:K647)</f>
        <v>5843320.4578062072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84502782.666968033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5097305.9399999995</v>
      </c>
      <c r="D668" s="180">
        <f>(D615/D612)*C76</f>
        <v>432425.27688008104</v>
      </c>
      <c r="E668" s="180">
        <f>(E623/E612)*SUM(C668:D668)</f>
        <v>2436476.7583144722</v>
      </c>
      <c r="F668" s="180">
        <f>(F624/F612)*C64</f>
        <v>4525.0565900001411</v>
      </c>
      <c r="G668" s="180">
        <f>(G625/G612)*C77</f>
        <v>316051.04370167246</v>
      </c>
      <c r="H668" s="180">
        <f>(H628/H612)*C60</f>
        <v>0</v>
      </c>
      <c r="I668" s="180">
        <f>(I629/I612)*C78</f>
        <v>90408.994345196377</v>
      </c>
      <c r="J668" s="180">
        <f>(J630/J612)*C79</f>
        <v>57055.620560535594</v>
      </c>
      <c r="K668" s="180">
        <f>(K644/K612)*C75</f>
        <v>111667.76832300583</v>
      </c>
      <c r="L668" s="180">
        <f>(L647/L612)*C80</f>
        <v>553945.49222378095</v>
      </c>
      <c r="M668" s="180">
        <f t="shared" ref="M668:M713" si="20">ROUND(SUM(D668:L668),0)</f>
        <v>4002556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22744885.110000003</v>
      </c>
      <c r="D670" s="180">
        <f>(D615/D612)*E76</f>
        <v>4323612.8626328567</v>
      </c>
      <c r="E670" s="180">
        <f>(E623/E612)*SUM(C670:D670)</f>
        <v>11926758.02966295</v>
      </c>
      <c r="F670" s="180">
        <f>(F624/F612)*E64</f>
        <v>15415.829896056497</v>
      </c>
      <c r="G670" s="180">
        <f>(G625/G612)*E77</f>
        <v>3957090.0328425113</v>
      </c>
      <c r="H670" s="180">
        <f>(H628/H612)*E60</f>
        <v>0</v>
      </c>
      <c r="I670" s="180">
        <f>(I629/I612)*E78</f>
        <v>903956.15554405644</v>
      </c>
      <c r="J670" s="180">
        <f>(J630/J612)*E79</f>
        <v>714360.01221009402</v>
      </c>
      <c r="K670" s="180">
        <f>(K644/K612)*E75</f>
        <v>847966.07532700582</v>
      </c>
      <c r="L670" s="180">
        <f>(L647/L612)*E80</f>
        <v>3129677.1046136934</v>
      </c>
      <c r="M670" s="180">
        <f t="shared" si="20"/>
        <v>25818836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28996429.100000001</v>
      </c>
      <c r="D681" s="180">
        <f>(D615/D612)*P76</f>
        <v>2370647.7984044631</v>
      </c>
      <c r="E681" s="180">
        <f>(E623/E612)*SUM(C681:D681)</f>
        <v>13820771.90405377</v>
      </c>
      <c r="F681" s="180">
        <f>(F624/F612)*P64</f>
        <v>157207.46710762082</v>
      </c>
      <c r="G681" s="180">
        <f>(G625/G612)*P77</f>
        <v>0</v>
      </c>
      <c r="H681" s="180">
        <f>(H628/H612)*P60</f>
        <v>0</v>
      </c>
      <c r="I681" s="180">
        <f>(I629/I612)*P78</f>
        <v>495641.431848671</v>
      </c>
      <c r="J681" s="180">
        <f>(J630/J612)*P79</f>
        <v>0</v>
      </c>
      <c r="K681" s="180">
        <f>(K644/K612)*P75</f>
        <v>2071573.0754318878</v>
      </c>
      <c r="L681" s="180">
        <f>(L647/L612)*P80</f>
        <v>975265.86037572706</v>
      </c>
      <c r="M681" s="180">
        <f t="shared" si="20"/>
        <v>19891108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3757416.4499999997</v>
      </c>
      <c r="D683" s="180">
        <f>(D615/D612)*R76</f>
        <v>15404.83400932471</v>
      </c>
      <c r="E683" s="180">
        <f>(E623/E612)*SUM(C683:D683)</f>
        <v>1662357.7188891482</v>
      </c>
      <c r="F683" s="180">
        <f>(F624/F612)*R64</f>
        <v>3891.2015313026172</v>
      </c>
      <c r="G683" s="180">
        <f>(G625/G612)*R77</f>
        <v>0</v>
      </c>
      <c r="H683" s="180">
        <f>(H628/H612)*R60</f>
        <v>0</v>
      </c>
      <c r="I683" s="180">
        <f>(I629/I612)*R78</f>
        <v>3220.7542558247719</v>
      </c>
      <c r="J683" s="180">
        <f>(J630/J612)*R79</f>
        <v>0</v>
      </c>
      <c r="K683" s="180">
        <f>(K644/K612)*R75</f>
        <v>384522.44325268845</v>
      </c>
      <c r="L683" s="180">
        <f>(L647/L612)*R80</f>
        <v>0</v>
      </c>
      <c r="M683" s="180">
        <f t="shared" si="20"/>
        <v>2069397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81067.940000000017</v>
      </c>
      <c r="D684" s="180">
        <f>(D615/D612)*S76</f>
        <v>310132.95578486065</v>
      </c>
      <c r="E684" s="180">
        <f>(E623/E612)*SUM(C684:D684)</f>
        <v>172368.57507685357</v>
      </c>
      <c r="F684" s="180">
        <f>(F624/F612)*S64</f>
        <v>-986.28580768837764</v>
      </c>
      <c r="G684" s="180">
        <f>(G625/G612)*S77</f>
        <v>0</v>
      </c>
      <c r="H684" s="180">
        <f>(H628/H612)*S60</f>
        <v>0</v>
      </c>
      <c r="I684" s="180">
        <f>(I629/I612)*S78</f>
        <v>64840.817928384298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546356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6429536.0600000005</v>
      </c>
      <c r="D686" s="180">
        <f>(D615/D612)*U76</f>
        <v>367879.66305907979</v>
      </c>
      <c r="E686" s="180">
        <f>(E623/E612)*SUM(C686:D686)</f>
        <v>2995036.2461159704</v>
      </c>
      <c r="F686" s="180">
        <f>(F624/F612)*U64</f>
        <v>8819.3058865283383</v>
      </c>
      <c r="G686" s="180">
        <f>(G625/G612)*U77</f>
        <v>0</v>
      </c>
      <c r="H686" s="180">
        <f>(H628/H612)*U60</f>
        <v>0</v>
      </c>
      <c r="I686" s="180">
        <f>(I629/I612)*U78</f>
        <v>76914.167962583189</v>
      </c>
      <c r="J686" s="180">
        <f>(J630/J612)*U79</f>
        <v>0</v>
      </c>
      <c r="K686" s="180">
        <f>(K644/K612)*U75</f>
        <v>708425.86190250737</v>
      </c>
      <c r="L686" s="180">
        <f>(L647/L612)*U80</f>
        <v>0</v>
      </c>
      <c r="M686" s="180">
        <f t="shared" si="20"/>
        <v>4157075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1248029.3299999998</v>
      </c>
      <c r="D687" s="180">
        <f>(D615/D612)*V76</f>
        <v>125839.97941595281</v>
      </c>
      <c r="E687" s="180">
        <f>(E623/E612)*SUM(C687:D687)</f>
        <v>605345.99423842411</v>
      </c>
      <c r="F687" s="180">
        <f>(F624/F612)*V64</f>
        <v>783.04421636160055</v>
      </c>
      <c r="G687" s="180">
        <f>(G625/G612)*V77</f>
        <v>0</v>
      </c>
      <c r="H687" s="180">
        <f>(H628/H612)*V60</f>
        <v>0</v>
      </c>
      <c r="I687" s="180">
        <f>(I629/I612)*V78</f>
        <v>26309.90045147514</v>
      </c>
      <c r="J687" s="180">
        <f>(J630/J612)*V79</f>
        <v>0</v>
      </c>
      <c r="K687" s="180">
        <f>(K644/K612)*V75</f>
        <v>153460.67172161868</v>
      </c>
      <c r="L687" s="180">
        <f>(L647/L612)*V80</f>
        <v>0</v>
      </c>
      <c r="M687" s="180">
        <f t="shared" si="20"/>
        <v>911740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13292119.220000001</v>
      </c>
      <c r="D690" s="180">
        <f>(D615/D612)*Y76</f>
        <v>315906.00551957724</v>
      </c>
      <c r="E690" s="180">
        <f>(E623/E612)*SUM(C690:D690)</f>
        <v>5995885.8555953801</v>
      </c>
      <c r="F690" s="180">
        <f>(F624/F612)*Y64</f>
        <v>7501.8908156611014</v>
      </c>
      <c r="G690" s="180">
        <f>(G625/G612)*Y77</f>
        <v>0</v>
      </c>
      <c r="H690" s="180">
        <f>(H628/H612)*Y60</f>
        <v>0</v>
      </c>
      <c r="I690" s="180">
        <f>(I629/I612)*Y78</f>
        <v>66047.814023955449</v>
      </c>
      <c r="J690" s="180">
        <f>(J630/J612)*Y79</f>
        <v>0</v>
      </c>
      <c r="K690" s="180">
        <f>(K644/K612)*Y75</f>
        <v>802298.38198308239</v>
      </c>
      <c r="L690" s="180">
        <f>(L647/L612)*Y80</f>
        <v>109180.1281353925</v>
      </c>
      <c r="M690" s="180">
        <f t="shared" si="20"/>
        <v>7296820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-174797.66000000009</v>
      </c>
      <c r="D691" s="180">
        <f>(D615/D612)*Z76</f>
        <v>17202.592109626221</v>
      </c>
      <c r="E691" s="180">
        <f>(E623/E612)*SUM(C691:D691)</f>
        <v>-69438.586629266603</v>
      </c>
      <c r="F691" s="180">
        <f>(F624/F612)*Z64</f>
        <v>4.0612033121743815E-2</v>
      </c>
      <c r="G691" s="180">
        <f>(G625/G612)*Z77</f>
        <v>0</v>
      </c>
      <c r="H691" s="180">
        <f>(H628/H612)*Z60</f>
        <v>0</v>
      </c>
      <c r="I691" s="180">
        <f>(I629/I612)*Z78</f>
        <v>3596.6191985424107</v>
      </c>
      <c r="J691" s="180">
        <f>(J630/J612)*Z79</f>
        <v>0</v>
      </c>
      <c r="K691" s="180">
        <f>(K644/K612)*Z75</f>
        <v>6586.7694999312562</v>
      </c>
      <c r="L691" s="180">
        <f>(L647/L612)*Z80</f>
        <v>0</v>
      </c>
      <c r="M691" s="180">
        <f t="shared" si="20"/>
        <v>-42053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524644.26</v>
      </c>
      <c r="D692" s="180">
        <f>(D615/D612)*AA76</f>
        <v>147325.85177400027</v>
      </c>
      <c r="E692" s="180">
        <f>(E623/E612)*SUM(C692:D692)</f>
        <v>296079.41062695521</v>
      </c>
      <c r="F692" s="180">
        <f>(F624/F612)*AA64</f>
        <v>1981.1590677355193</v>
      </c>
      <c r="G692" s="180">
        <f>(G625/G612)*AA77</f>
        <v>0</v>
      </c>
      <c r="H692" s="180">
        <f>(H628/H612)*AA60</f>
        <v>0</v>
      </c>
      <c r="I692" s="180">
        <f>(I629/I612)*AA78</f>
        <v>30802.043294130985</v>
      </c>
      <c r="J692" s="180">
        <f>(J630/J612)*AA79</f>
        <v>0</v>
      </c>
      <c r="K692" s="180">
        <f>(K644/K612)*AA75</f>
        <v>39228.179921748924</v>
      </c>
      <c r="L692" s="180">
        <f>(L647/L612)*AA80</f>
        <v>0</v>
      </c>
      <c r="M692" s="180">
        <f t="shared" si="20"/>
        <v>515417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13394364.170000002</v>
      </c>
      <c r="D693" s="180">
        <f>(D615/D612)*AB76</f>
        <v>177898.54609716128</v>
      </c>
      <c r="E693" s="180">
        <f>(E623/E612)*SUM(C693:D693)</f>
        <v>5980128.3947696667</v>
      </c>
      <c r="F693" s="180">
        <f>(F624/F612)*AB64</f>
        <v>91829.627313757359</v>
      </c>
      <c r="G693" s="180">
        <f>(G625/G612)*AB77</f>
        <v>0</v>
      </c>
      <c r="H693" s="180">
        <f>(H628/H612)*AB60</f>
        <v>0</v>
      </c>
      <c r="I693" s="180">
        <f>(I629/I612)*AB78</f>
        <v>37194.006705989064</v>
      </c>
      <c r="J693" s="180">
        <f>(J630/J612)*AB79</f>
        <v>0</v>
      </c>
      <c r="K693" s="180">
        <f>(K644/K612)*AB75</f>
        <v>935343.98096223408</v>
      </c>
      <c r="L693" s="180">
        <f>(L647/L612)*AB80</f>
        <v>0</v>
      </c>
      <c r="M693" s="180">
        <f t="shared" si="20"/>
        <v>7222395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3035510.6099999994</v>
      </c>
      <c r="D694" s="180">
        <f>(D615/D612)*AC76</f>
        <v>146979.26809558235</v>
      </c>
      <c r="E694" s="180">
        <f>(E623/E612)*SUM(C694:D694)</f>
        <v>1402249.4615797708</v>
      </c>
      <c r="F694" s="180">
        <f>(F624/F612)*AC64</f>
        <v>4043.7738231464195</v>
      </c>
      <c r="G694" s="180">
        <f>(G625/G612)*AC77</f>
        <v>0</v>
      </c>
      <c r="H694" s="180">
        <f>(H628/H612)*AC60</f>
        <v>0</v>
      </c>
      <c r="I694" s="180">
        <f>(I629/I612)*AC78</f>
        <v>30729.58156837734</v>
      </c>
      <c r="J694" s="180">
        <f>(J630/J612)*AC79</f>
        <v>0</v>
      </c>
      <c r="K694" s="180">
        <f>(K644/K612)*AC75</f>
        <v>305301.34641193034</v>
      </c>
      <c r="L694" s="180">
        <f>(L647/L612)*AC80</f>
        <v>0</v>
      </c>
      <c r="M694" s="180">
        <f t="shared" si="20"/>
        <v>1889303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1273348.5900000001</v>
      </c>
      <c r="D696" s="180">
        <f>(D615/D612)*AE76</f>
        <v>175677.01418961823</v>
      </c>
      <c r="E696" s="180">
        <f>(E623/E612)*SUM(C696:D696)</f>
        <v>638460.90674955759</v>
      </c>
      <c r="F696" s="180">
        <f>(F624/F612)*AE64</f>
        <v>182.21556516934479</v>
      </c>
      <c r="G696" s="180">
        <f>(G625/G612)*AE77</f>
        <v>0</v>
      </c>
      <c r="H696" s="180">
        <f>(H628/H612)*AE60</f>
        <v>0</v>
      </c>
      <c r="I696" s="180">
        <f>(I629/I612)*AE78</f>
        <v>36729.541568530338</v>
      </c>
      <c r="J696" s="180">
        <f>(J630/J612)*AE79</f>
        <v>0</v>
      </c>
      <c r="K696" s="180">
        <f>(K644/K612)*AE75</f>
        <v>53143.01064588048</v>
      </c>
      <c r="L696" s="180">
        <f>(L647/L612)*AE80</f>
        <v>0</v>
      </c>
      <c r="M696" s="180">
        <f t="shared" si="20"/>
        <v>904193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8425826.6100000013</v>
      </c>
      <c r="D698" s="180">
        <f>(D615/D612)*AG76</f>
        <v>935902.52353970392</v>
      </c>
      <c r="E698" s="180">
        <f>(E623/E612)*SUM(C698:D698)</f>
        <v>4124908.5275385873</v>
      </c>
      <c r="F698" s="180">
        <f>(F624/F612)*AG64</f>
        <v>8059.6024873241822</v>
      </c>
      <c r="G698" s="180">
        <f>(G625/G612)*AG77</f>
        <v>0</v>
      </c>
      <c r="H698" s="180">
        <f>(H628/H612)*AG60</f>
        <v>0</v>
      </c>
      <c r="I698" s="180">
        <f>(I629/I612)*AG78</f>
        <v>195673.12662395783</v>
      </c>
      <c r="J698" s="180">
        <f>(J630/J612)*AG79</f>
        <v>0</v>
      </c>
      <c r="K698" s="180">
        <f>(K644/K612)*AG75</f>
        <v>1095188.2408031663</v>
      </c>
      <c r="L698" s="180">
        <f>(L647/L612)*AG80</f>
        <v>1032039.5270061311</v>
      </c>
      <c r="M698" s="180">
        <f t="shared" si="20"/>
        <v>7391772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2576646.15</v>
      </c>
      <c r="D701" s="180">
        <f>(D615/D612)*AJ76</f>
        <v>8237.7305480539817</v>
      </c>
      <c r="E701" s="180">
        <f>(E623/E612)*SUM(C701:D701)</f>
        <v>1138935.9176575756</v>
      </c>
      <c r="F701" s="180">
        <f>(F624/F612)*AJ64</f>
        <v>3896.1541118090563</v>
      </c>
      <c r="G701" s="180">
        <f>(G625/G612)*AJ77</f>
        <v>0</v>
      </c>
      <c r="H701" s="180">
        <f>(H628/H612)*AJ60</f>
        <v>0</v>
      </c>
      <c r="I701" s="180">
        <f>(I629/I612)*AJ78</f>
        <v>1722.2974103403303</v>
      </c>
      <c r="J701" s="180">
        <f>(J630/J612)*AJ79</f>
        <v>0</v>
      </c>
      <c r="K701" s="180">
        <f>(K644/K612)*AJ75</f>
        <v>128075.15135303039</v>
      </c>
      <c r="L701" s="180">
        <f>(L647/L612)*AJ80</f>
        <v>22755.437232429173</v>
      </c>
      <c r="M701" s="180">
        <f t="shared" si="20"/>
        <v>1303623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388338.31</v>
      </c>
      <c r="D702" s="180">
        <f>(D615/D612)*AK76</f>
        <v>0</v>
      </c>
      <c r="E702" s="180">
        <f>(E623/E612)*SUM(C702:D702)</f>
        <v>171107.27982398419</v>
      </c>
      <c r="F702" s="180">
        <f>(F624/F612)*AK64</f>
        <v>3.2649987095469224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22709.114246667221</v>
      </c>
      <c r="L702" s="180">
        <f>(L647/L612)*AK80</f>
        <v>0</v>
      </c>
      <c r="M702" s="180">
        <f t="shared" si="20"/>
        <v>193820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111190.31</v>
      </c>
      <c r="D703" s="180">
        <f>(D615/D612)*AL76</f>
        <v>0</v>
      </c>
      <c r="E703" s="180">
        <f>(E623/E612)*SUM(C703:D703)</f>
        <v>48992.002583740832</v>
      </c>
      <c r="F703" s="180">
        <f>(F624/F612)*AL64</f>
        <v>12.347101836216517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6359.5551112366911</v>
      </c>
      <c r="L703" s="180">
        <f>(L647/L612)*AL80</f>
        <v>0</v>
      </c>
      <c r="M703" s="180">
        <f t="shared" si="20"/>
        <v>55364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773260.38000000012</v>
      </c>
      <c r="D709" s="180">
        <f>(D615/D612)*AR76</f>
        <v>0</v>
      </c>
      <c r="E709" s="180">
        <f>(E623/E612)*SUM(C709:D709)</f>
        <v>340709.31661998626</v>
      </c>
      <c r="F709" s="180">
        <f>(F624/F612)*AR64</f>
        <v>894.10674039822766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11261.950419975232</v>
      </c>
      <c r="L709" s="180">
        <f>(L647/L612)*AR80</f>
        <v>20456.90821905249</v>
      </c>
      <c r="M709" s="180">
        <f t="shared" si="20"/>
        <v>373322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1740.2524141705176</v>
      </c>
      <c r="L713" s="180">
        <f>(L647/L612)*AV80</f>
        <v>0</v>
      </c>
      <c r="M713" s="180">
        <f t="shared" si="20"/>
        <v>1740</v>
      </c>
      <c r="N713" s="199" t="s">
        <v>741</v>
      </c>
    </row>
    <row r="715" spans="1:83" ht="12.6" customHeight="1" x14ac:dyDescent="0.25">
      <c r="C715" s="180">
        <f>SUM(C614:C647)+SUM(C668:C713)</f>
        <v>196477903.54696804</v>
      </c>
      <c r="D715" s="180">
        <f>SUM(D616:D647)+SUM(D668:D713)</f>
        <v>14522807.880000005</v>
      </c>
      <c r="E715" s="180">
        <f>SUM(E624:E647)+SUM(E668:E713)</f>
        <v>60093063.977889545</v>
      </c>
      <c r="F715" s="180">
        <f>SUM(F625:F648)+SUM(F668:F713)</f>
        <v>317506.16656026704</v>
      </c>
      <c r="G715" s="180">
        <f>SUM(G626:G647)+SUM(G668:G713)</f>
        <v>4273141.0765441842</v>
      </c>
      <c r="H715" s="180">
        <f>SUM(H629:H647)+SUM(H668:H713)</f>
        <v>0</v>
      </c>
      <c r="I715" s="180">
        <f>SUM(I630:I647)+SUM(I668:I713)</f>
        <v>2483043.8583988911</v>
      </c>
      <c r="J715" s="180">
        <f>SUM(J631:J647)+SUM(J668:J713)</f>
        <v>771415.6327706296</v>
      </c>
      <c r="K715" s="180">
        <f>SUM(K668:K713)</f>
        <v>7684851.8297317699</v>
      </c>
      <c r="L715" s="180">
        <f>SUM(L668:L713)</f>
        <v>5843320.4578062072</v>
      </c>
      <c r="M715" s="180">
        <f>SUM(M668:M713)</f>
        <v>84502784</v>
      </c>
      <c r="N715" s="198" t="s">
        <v>742</v>
      </c>
    </row>
    <row r="716" spans="1:83" ht="12.6" customHeight="1" x14ac:dyDescent="0.25">
      <c r="C716" s="180">
        <f>CE71</f>
        <v>196477903.54696801</v>
      </c>
      <c r="D716" s="180">
        <f>D615</f>
        <v>14522807.880000003</v>
      </c>
      <c r="E716" s="180">
        <f>E623</f>
        <v>60093063.97788956</v>
      </c>
      <c r="F716" s="180">
        <f>F624</f>
        <v>317506.16656026704</v>
      </c>
      <c r="G716" s="180">
        <f>G625</f>
        <v>4273141.0765441842</v>
      </c>
      <c r="H716" s="180">
        <f>H628</f>
        <v>0</v>
      </c>
      <c r="I716" s="180">
        <f>I629</f>
        <v>2483043.8583988906</v>
      </c>
      <c r="J716" s="180">
        <f>J630</f>
        <v>771415.6327706296</v>
      </c>
      <c r="K716" s="180">
        <f>K644</f>
        <v>7684851.8297317671</v>
      </c>
      <c r="L716" s="180">
        <f>L647</f>
        <v>5843320.4578062072</v>
      </c>
      <c r="M716" s="180">
        <f>C648</f>
        <v>84502782.666968033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139*2017*A</v>
      </c>
      <c r="B722" s="276">
        <f>ROUND(C165,0)</f>
        <v>4208094</v>
      </c>
      <c r="C722" s="276">
        <f>ROUND(C166,0)</f>
        <v>24495</v>
      </c>
      <c r="D722" s="276">
        <f>ROUND(C167,0)</f>
        <v>-68753</v>
      </c>
      <c r="E722" s="276">
        <f>ROUND(C168,0)</f>
        <v>0</v>
      </c>
      <c r="F722" s="276">
        <f>ROUND(C169,0)</f>
        <v>0</v>
      </c>
      <c r="G722" s="276">
        <f>ROUND(C170,0)</f>
        <v>1122902</v>
      </c>
      <c r="H722" s="276">
        <f>ROUND(C171+C172,0)</f>
        <v>53669</v>
      </c>
      <c r="I722" s="276">
        <f>ROUND(C175,0)</f>
        <v>283039</v>
      </c>
      <c r="J722" s="276">
        <f>ROUND(C176,0)</f>
        <v>937752</v>
      </c>
      <c r="K722" s="276">
        <f>ROUND(C179,0)</f>
        <v>0</v>
      </c>
      <c r="L722" s="276">
        <f>ROUND(C180,0)</f>
        <v>3348</v>
      </c>
      <c r="M722" s="276">
        <f>ROUND(C183,0)</f>
        <v>47808</v>
      </c>
      <c r="N722" s="276">
        <f>ROUND(C184,0)</f>
        <v>7146245</v>
      </c>
      <c r="O722" s="276">
        <f>ROUND(C185,0)</f>
        <v>0</v>
      </c>
      <c r="P722" s="276">
        <f>ROUND(C188,0)</f>
        <v>0</v>
      </c>
      <c r="Q722" s="276">
        <f>ROUND(C189,0)</f>
        <v>2230900</v>
      </c>
      <c r="R722" s="276">
        <f>ROUND(B195,0)</f>
        <v>3207978</v>
      </c>
      <c r="S722" s="276">
        <f>ROUND(C195,0)</f>
        <v>241989</v>
      </c>
      <c r="T722" s="276">
        <f>ROUND(D195,0)</f>
        <v>253612</v>
      </c>
      <c r="U722" s="276">
        <f>ROUND(B196,0)</f>
        <v>2540480</v>
      </c>
      <c r="V722" s="276">
        <f>ROUND(C196,0)</f>
        <v>0</v>
      </c>
      <c r="W722" s="276">
        <f>ROUND(D196,0)</f>
        <v>0</v>
      </c>
      <c r="X722" s="276">
        <f>ROUND(B197,0)</f>
        <v>92758567</v>
      </c>
      <c r="Y722" s="276">
        <f>ROUND(C197,0)</f>
        <v>742875</v>
      </c>
      <c r="Z722" s="276">
        <f>ROUND(D197,0)</f>
        <v>491000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6260636</v>
      </c>
      <c r="AE722" s="276">
        <f>ROUND(C199,0)</f>
        <v>0</v>
      </c>
      <c r="AF722" s="276">
        <f>ROUND(D199,0)</f>
        <v>0</v>
      </c>
      <c r="AG722" s="276">
        <f>ROUND(B200,0)</f>
        <v>34771263</v>
      </c>
      <c r="AH722" s="276">
        <f>ROUND(C200,0)</f>
        <v>380922</v>
      </c>
      <c r="AI722" s="276">
        <f>ROUND(D200,0)</f>
        <v>0</v>
      </c>
      <c r="AJ722" s="276">
        <f>ROUND(B201,0)</f>
        <v>315360</v>
      </c>
      <c r="AK722" s="276">
        <f>ROUND(C201,0)</f>
        <v>0</v>
      </c>
      <c r="AL722" s="276">
        <f>ROUND(D201,0)</f>
        <v>0</v>
      </c>
      <c r="AM722" s="276">
        <f>ROUND(B202,0)</f>
        <v>1095646</v>
      </c>
      <c r="AN722" s="276">
        <f>ROUND(C202,0)</f>
        <v>0</v>
      </c>
      <c r="AO722" s="276">
        <f>ROUND(D202,0)</f>
        <v>0</v>
      </c>
      <c r="AP722" s="276">
        <f>ROUND(B203,0)</f>
        <v>280050</v>
      </c>
      <c r="AQ722" s="276">
        <f>ROUND(C203,0)</f>
        <v>2857436</v>
      </c>
      <c r="AR722" s="276">
        <f>ROUND(D203,0)</f>
        <v>-2822</v>
      </c>
      <c r="AS722" s="276"/>
      <c r="AT722" s="276"/>
      <c r="AU722" s="276"/>
      <c r="AV722" s="276">
        <f>ROUND(B209,0)</f>
        <v>1868344</v>
      </c>
      <c r="AW722" s="276">
        <f>ROUND(C209,0)</f>
        <v>98157</v>
      </c>
      <c r="AX722" s="276">
        <f>ROUND(D209,0)</f>
        <v>0</v>
      </c>
      <c r="AY722" s="276">
        <f>ROUND(B210,0)</f>
        <v>48518137</v>
      </c>
      <c r="AZ722" s="276">
        <f>ROUND(C210,0)</f>
        <v>2877551</v>
      </c>
      <c r="BA722" s="276">
        <f>ROUND(D210,0)</f>
        <v>294632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5134526</v>
      </c>
      <c r="BF722" s="276">
        <f>ROUND(C212,0)</f>
        <v>206179</v>
      </c>
      <c r="BG722" s="276">
        <f>ROUND(D212,0)</f>
        <v>0</v>
      </c>
      <c r="BH722" s="276">
        <f>ROUND(B213,0)</f>
        <v>29525631</v>
      </c>
      <c r="BI722" s="276">
        <f>ROUND(C213,0)</f>
        <v>1064003</v>
      </c>
      <c r="BJ722" s="276">
        <f>ROUND(D213,0)</f>
        <v>-202</v>
      </c>
      <c r="BK722" s="276">
        <f>ROUND(B214,0)</f>
        <v>306196</v>
      </c>
      <c r="BL722" s="276">
        <f>ROUND(C214,0)</f>
        <v>664</v>
      </c>
      <c r="BM722" s="276">
        <f>ROUND(D214,0)</f>
        <v>0</v>
      </c>
      <c r="BN722" s="276">
        <f>ROUND(B215,0)</f>
        <v>1011359</v>
      </c>
      <c r="BO722" s="276">
        <f>ROUND(C215,0)</f>
        <v>14269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210802092</v>
      </c>
      <c r="BU722" s="276">
        <f>ROUND(C224,0)</f>
        <v>115360242</v>
      </c>
      <c r="BV722" s="276">
        <f>ROUND(C225,0)</f>
        <v>8487937</v>
      </c>
      <c r="BW722" s="276">
        <f>ROUND(C226,0)</f>
        <v>13299355</v>
      </c>
      <c r="BX722" s="276">
        <f>ROUND(C227,0)</f>
        <v>55379963</v>
      </c>
      <c r="BY722" s="276">
        <f>ROUND(C228,0)</f>
        <v>1268552</v>
      </c>
      <c r="BZ722" s="276">
        <f>ROUND(C231,0)</f>
        <v>760</v>
      </c>
      <c r="CA722" s="276">
        <f>ROUND(C233,0)</f>
        <v>3656641</v>
      </c>
      <c r="CB722" s="276">
        <f>ROUND(C234,0)</f>
        <v>4965287</v>
      </c>
      <c r="CC722" s="276">
        <f>ROUND(C238+C239,0)</f>
        <v>0</v>
      </c>
      <c r="CD722" s="276">
        <f>D221</f>
        <v>1343705.46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139*2017*A</v>
      </c>
      <c r="B726" s="276">
        <f>ROUND(C111,0)</f>
        <v>8732</v>
      </c>
      <c r="C726" s="276">
        <f>ROUND(C112,0)</f>
        <v>0</v>
      </c>
      <c r="D726" s="276">
        <f>ROUND(C113,0)</f>
        <v>0</v>
      </c>
      <c r="E726" s="276">
        <f>ROUND(C114,0)</f>
        <v>1227</v>
      </c>
      <c r="F726" s="276">
        <f>ROUND(D111,0)</f>
        <v>34884</v>
      </c>
      <c r="G726" s="276">
        <f>ROUND(D112,0)</f>
        <v>0</v>
      </c>
      <c r="H726" s="276">
        <f>ROUND(D113,0)</f>
        <v>0</v>
      </c>
      <c r="I726" s="276">
        <f>ROUND(D114,0)</f>
        <v>2887</v>
      </c>
      <c r="J726" s="276">
        <f>ROUND(C116,0)</f>
        <v>12</v>
      </c>
      <c r="K726" s="276">
        <f>ROUND(C117,0)</f>
        <v>33</v>
      </c>
      <c r="L726" s="276">
        <f>ROUND(C118,0)</f>
        <v>111</v>
      </c>
      <c r="M726" s="276">
        <f>ROUND(C119,0)</f>
        <v>8</v>
      </c>
      <c r="N726" s="276">
        <f>ROUND(C120,0)</f>
        <v>18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197</v>
      </c>
      <c r="W726" s="276">
        <f>ROUND(C129,0)</f>
        <v>9</v>
      </c>
      <c r="X726" s="276">
        <f>ROUND(B138,0)</f>
        <v>4614</v>
      </c>
      <c r="Y726" s="276">
        <f>ROUND(B139,0)</f>
        <v>20248</v>
      </c>
      <c r="Z726" s="276">
        <f>ROUND(B140,0)</f>
        <v>70574</v>
      </c>
      <c r="AA726" s="276">
        <f>ROUND(B141,0)</f>
        <v>183403419</v>
      </c>
      <c r="AB726" s="276">
        <f>ROUND(B142,0)</f>
        <v>102547635</v>
      </c>
      <c r="AC726" s="276">
        <f>ROUND(C138,0)</f>
        <v>2202</v>
      </c>
      <c r="AD726" s="276">
        <f>ROUND(C139,0)</f>
        <v>8242</v>
      </c>
      <c r="AE726" s="276">
        <f>ROUND(C140,0)</f>
        <v>55022</v>
      </c>
      <c r="AF726" s="276">
        <f>ROUND(C141,0)</f>
        <v>73649519</v>
      </c>
      <c r="AG726" s="276">
        <f>ROUND(C142,0)</f>
        <v>79949180</v>
      </c>
      <c r="AH726" s="276">
        <f>ROUND(D138,0)</f>
        <v>1916</v>
      </c>
      <c r="AI726" s="276">
        <f>ROUND(D139,0)</f>
        <v>6394</v>
      </c>
      <c r="AJ726" s="276">
        <f>ROUND(D140,0)</f>
        <v>63609</v>
      </c>
      <c r="AK726" s="276">
        <f>ROUND(D141,0)</f>
        <v>71974596</v>
      </c>
      <c r="AL726" s="276">
        <f>ROUND(D142,0)</f>
        <v>92426843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139*2017*A</v>
      </c>
      <c r="B730" s="276">
        <f>ROUND(C250,0)</f>
        <v>9620</v>
      </c>
      <c r="C730" s="276">
        <f>ROUND(C251,0)</f>
        <v>0</v>
      </c>
      <c r="D730" s="276">
        <f>ROUND(C252,0)</f>
        <v>64386504</v>
      </c>
      <c r="E730" s="276">
        <f>ROUND(C253,0)</f>
        <v>42147348</v>
      </c>
      <c r="F730" s="276">
        <f>ROUND(C254,0)</f>
        <v>0</v>
      </c>
      <c r="G730" s="276">
        <f>ROUND(C255,0)</f>
        <v>47283505</v>
      </c>
      <c r="H730" s="276">
        <f>ROUND(C256,0)</f>
        <v>0</v>
      </c>
      <c r="I730" s="276">
        <f>ROUND(C257,0)</f>
        <v>2116008</v>
      </c>
      <c r="J730" s="276">
        <f>ROUND(C258,0)</f>
        <v>12924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14245025</v>
      </c>
      <c r="O730" s="276">
        <f>ROUND(C267,0)</f>
        <v>3196355</v>
      </c>
      <c r="P730" s="276">
        <f>ROUND(C268,0)</f>
        <v>2540480</v>
      </c>
      <c r="Q730" s="276">
        <f>ROUND(C269,0)</f>
        <v>93010442</v>
      </c>
      <c r="R730" s="276">
        <f>ROUND(C270,0)</f>
        <v>0</v>
      </c>
      <c r="S730" s="276">
        <f>ROUND(C271,0)</f>
        <v>6260636</v>
      </c>
      <c r="T730" s="276">
        <f>ROUND(C272,0)</f>
        <v>35467545</v>
      </c>
      <c r="U730" s="276">
        <f>ROUND(C273,0)</f>
        <v>1095646</v>
      </c>
      <c r="V730" s="276">
        <f>ROUND(C274,0)</f>
        <v>3140308</v>
      </c>
      <c r="W730" s="276">
        <f>ROUND(C275,0)</f>
        <v>0</v>
      </c>
      <c r="X730" s="276">
        <f>ROUND(C276,0)</f>
        <v>90330587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5365978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4614190</v>
      </c>
      <c r="AI730" s="276">
        <f>ROUND(C306,0)</f>
        <v>4161165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1877818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50288978</v>
      </c>
      <c r="AZ730" s="276">
        <f>ROUND(C327,0)</f>
        <v>0</v>
      </c>
      <c r="BA730" s="276">
        <f>ROUND(C328,0)</f>
        <v>0</v>
      </c>
      <c r="BB730" s="276">
        <f>ROUND(C332,0)</f>
        <v>84710889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767.55</v>
      </c>
      <c r="BJ730" s="276">
        <f>ROUND(C359,0)</f>
        <v>329027535</v>
      </c>
      <c r="BK730" s="276">
        <f>ROUND(C360,0)</f>
        <v>274923658</v>
      </c>
      <c r="BL730" s="276">
        <f>ROUND(C364,0)</f>
        <v>404598141</v>
      </c>
      <c r="BM730" s="276">
        <f>ROUND(C365,0)</f>
        <v>8621928</v>
      </c>
      <c r="BN730" s="276">
        <f>ROUND(C366,0)</f>
        <v>0</v>
      </c>
      <c r="BO730" s="276">
        <f>ROUND(C370,0)</f>
        <v>5420343</v>
      </c>
      <c r="BP730" s="276">
        <f>ROUND(C371,0)</f>
        <v>0</v>
      </c>
      <c r="BQ730" s="276">
        <f>ROUND(C378,0)</f>
        <v>56838512</v>
      </c>
      <c r="BR730" s="276">
        <f>ROUND(C379,0)</f>
        <v>5340406</v>
      </c>
      <c r="BS730" s="276">
        <f>ROUND(C380,0)</f>
        <v>6010494</v>
      </c>
      <c r="BT730" s="276">
        <f>ROUND(C381,0)</f>
        <v>33866999</v>
      </c>
      <c r="BU730" s="276">
        <f>ROUND(C382,0)</f>
        <v>1772271</v>
      </c>
      <c r="BV730" s="276">
        <f>ROUND(C383,0)</f>
        <v>24835087</v>
      </c>
      <c r="BW730" s="276">
        <f>ROUND(C384,0)</f>
        <v>4260823</v>
      </c>
      <c r="BX730" s="276">
        <f>ROUND(C385,0)</f>
        <v>1220791</v>
      </c>
      <c r="BY730" s="276">
        <f>ROUND(C386,0)</f>
        <v>3348</v>
      </c>
      <c r="BZ730" s="276">
        <f>ROUND(C387,0)</f>
        <v>7194053</v>
      </c>
      <c r="CA730" s="276">
        <f>ROUND(C388,0)</f>
        <v>2230900</v>
      </c>
      <c r="CB730" s="276">
        <f>C363</f>
        <v>1343705.46</v>
      </c>
      <c r="CC730" s="276">
        <f>ROUND(C389,0)</f>
        <v>58324562</v>
      </c>
      <c r="CD730" s="276">
        <f>ROUND(C392,0)</f>
        <v>1388791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139*2017*6010*A</v>
      </c>
      <c r="B734" s="276">
        <f>ROUND(C59,0)</f>
        <v>2580</v>
      </c>
      <c r="C734" s="276">
        <f>ROUND(C60,2)</f>
        <v>35.92</v>
      </c>
      <c r="D734" s="276">
        <f>ROUND(C61,0)</f>
        <v>3375255</v>
      </c>
      <c r="E734" s="276">
        <f>ROUND(C62,0)</f>
        <v>317131</v>
      </c>
      <c r="F734" s="276">
        <f>ROUND(C63,0)</f>
        <v>331237</v>
      </c>
      <c r="G734" s="276">
        <f>ROUND(C64,0)</f>
        <v>476884</v>
      </c>
      <c r="H734" s="276">
        <f>ROUND(C65,0)</f>
        <v>27</v>
      </c>
      <c r="I734" s="276">
        <f>ROUND(C66,0)</f>
        <v>480435</v>
      </c>
      <c r="J734" s="276">
        <f>ROUND(C67,0)</f>
        <v>109945</v>
      </c>
      <c r="K734" s="276">
        <f>ROUND(C68,0)</f>
        <v>0</v>
      </c>
      <c r="L734" s="276">
        <f>ROUND(C69,0)</f>
        <v>6392</v>
      </c>
      <c r="M734" s="276">
        <f>ROUND(C70,0)</f>
        <v>0</v>
      </c>
      <c r="N734" s="276">
        <f>ROUND(C75,0)</f>
        <v>8775951</v>
      </c>
      <c r="O734" s="276">
        <f>ROUND(C73,0)</f>
        <v>8694557</v>
      </c>
      <c r="P734" s="276">
        <f>IF(C76&gt;0,ROUND(C76,0),0)</f>
        <v>5602</v>
      </c>
      <c r="Q734" s="276">
        <f>IF(C77&gt;0,ROUND(C77,0),0)</f>
        <v>10946</v>
      </c>
      <c r="R734" s="276">
        <f>IF(C78&gt;0,ROUND(C78,0),0)</f>
        <v>1710</v>
      </c>
      <c r="S734" s="276">
        <f>IF(C79&gt;0,ROUND(C79,0),0)</f>
        <v>76707</v>
      </c>
      <c r="T734" s="276">
        <f>IF(C80&gt;0,ROUND(C80,2),0)</f>
        <v>24.1</v>
      </c>
      <c r="U734" s="276"/>
      <c r="V734" s="276"/>
      <c r="W734" s="276"/>
      <c r="X734" s="276"/>
      <c r="Y734" s="276">
        <f>IF(M668&lt;&gt;0,ROUND(M668,0),0)</f>
        <v>4002556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139*2017*6030*A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139*2017*6070*A</v>
      </c>
      <c r="B736" s="276">
        <f>ROUND(E59,0)</f>
        <v>32304</v>
      </c>
      <c r="C736" s="278">
        <f>ROUND(E60,2)</f>
        <v>223.91</v>
      </c>
      <c r="D736" s="276">
        <f>ROUND(E61,0)</f>
        <v>17608389</v>
      </c>
      <c r="E736" s="276">
        <f>ROUND(E62,0)</f>
        <v>1654441</v>
      </c>
      <c r="F736" s="276">
        <f>ROUND(E63,0)</f>
        <v>465750</v>
      </c>
      <c r="G736" s="276">
        <f>ROUND(E64,0)</f>
        <v>1624636</v>
      </c>
      <c r="H736" s="276">
        <f>ROUND(E65,0)</f>
        <v>75</v>
      </c>
      <c r="I736" s="276">
        <f>ROUND(E66,0)</f>
        <v>275954</v>
      </c>
      <c r="J736" s="276">
        <f>ROUND(E67,0)</f>
        <v>1099284</v>
      </c>
      <c r="K736" s="276">
        <f>ROUND(E68,0)</f>
        <v>36</v>
      </c>
      <c r="L736" s="276">
        <f>ROUND(E69,0)</f>
        <v>30361</v>
      </c>
      <c r="M736" s="276">
        <f>ROUND(E70,0)</f>
        <v>14041</v>
      </c>
      <c r="N736" s="276">
        <f>ROUND(E75,0)</f>
        <v>66641509</v>
      </c>
      <c r="O736" s="276">
        <f>ROUND(E73,0)</f>
        <v>63795782</v>
      </c>
      <c r="P736" s="276">
        <f>IF(E76&gt;0,ROUND(E76,0),0)</f>
        <v>56013</v>
      </c>
      <c r="Q736" s="276">
        <f>IF(E77&gt;0,ROUND(E77,0),0)</f>
        <v>137052</v>
      </c>
      <c r="R736" s="276">
        <f>IF(E78&gt;0,ROUND(E78,0),0)</f>
        <v>17097</v>
      </c>
      <c r="S736" s="276">
        <f>IF(E79&gt;0,ROUND(E79,0),0)</f>
        <v>960407</v>
      </c>
      <c r="T736" s="278">
        <f>IF(E80&gt;0,ROUND(E80,2),0)</f>
        <v>136.16</v>
      </c>
      <c r="U736" s="276"/>
      <c r="V736" s="277"/>
      <c r="W736" s="276"/>
      <c r="X736" s="276"/>
      <c r="Y736" s="276">
        <f t="shared" si="21"/>
        <v>25818836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139*2017*6100*A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139*2017*6120*A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139*2017*6140*A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139*2017*6150*A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139*2017*6170*A</v>
      </c>
      <c r="B741" s="276">
        <f>ROUND(J59,0)</f>
        <v>2887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139*2017*6200*A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139*2017*6210*A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139*2017*6330*A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139*2017*6400*A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139*2017*7010*A</v>
      </c>
      <c r="B746" s="276">
        <f>ROUND(O59,0)</f>
        <v>1227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139*2017*7020*A</v>
      </c>
      <c r="B747" s="276">
        <f>ROUND(P59,0)</f>
        <v>0</v>
      </c>
      <c r="C747" s="278">
        <f>ROUND(P60,2)</f>
        <v>111.33</v>
      </c>
      <c r="D747" s="276">
        <f>ROUND(P61,0)</f>
        <v>8857858</v>
      </c>
      <c r="E747" s="276">
        <f>ROUND(P62,0)</f>
        <v>832263</v>
      </c>
      <c r="F747" s="276">
        <f>ROUND(P63,0)</f>
        <v>977314</v>
      </c>
      <c r="G747" s="276">
        <f>ROUND(P64,0)</f>
        <v>16567699</v>
      </c>
      <c r="H747" s="276">
        <f>ROUND(P65,0)</f>
        <v>3179</v>
      </c>
      <c r="I747" s="276">
        <f>ROUND(P66,0)</f>
        <v>756144</v>
      </c>
      <c r="J747" s="276">
        <f>ROUND(P67,0)</f>
        <v>602740</v>
      </c>
      <c r="K747" s="276">
        <f>ROUND(P68,0)</f>
        <v>287009</v>
      </c>
      <c r="L747" s="276">
        <f>ROUND(P69,0)</f>
        <v>115472</v>
      </c>
      <c r="M747" s="276">
        <f>ROUND(P70,0)</f>
        <v>3250</v>
      </c>
      <c r="N747" s="276">
        <f>ROUND(P75,0)</f>
        <v>162804574</v>
      </c>
      <c r="O747" s="276">
        <f>ROUND(P73,0)</f>
        <v>71594447</v>
      </c>
      <c r="P747" s="276">
        <f>IF(P76&gt;0,ROUND(P76,0),0)</f>
        <v>30712</v>
      </c>
      <c r="Q747" s="276">
        <f>IF(P77&gt;0,ROUND(P77,0),0)</f>
        <v>0</v>
      </c>
      <c r="R747" s="276">
        <f>IF(P78&gt;0,ROUND(P78,0),0)</f>
        <v>9374</v>
      </c>
      <c r="S747" s="276">
        <f>IF(P79&gt;0,ROUND(P79,0),0)</f>
        <v>0</v>
      </c>
      <c r="T747" s="278">
        <f>IF(P80&gt;0,ROUND(P80,2),0)</f>
        <v>42.43</v>
      </c>
      <c r="U747" s="276"/>
      <c r="V747" s="277"/>
      <c r="W747" s="276"/>
      <c r="X747" s="276"/>
      <c r="Y747" s="276">
        <f t="shared" si="21"/>
        <v>19891108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139*2017*7030*A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139*2017*7040*A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410084</v>
      </c>
      <c r="H749" s="276">
        <f>ROUND(R65,0)</f>
        <v>0</v>
      </c>
      <c r="I749" s="276">
        <f>ROUND(R66,0)</f>
        <v>3334999</v>
      </c>
      <c r="J749" s="276">
        <f>ROUND(R67,0)</f>
        <v>3917</v>
      </c>
      <c r="K749" s="276">
        <f>ROUND(R68,0)</f>
        <v>0</v>
      </c>
      <c r="L749" s="276">
        <f>ROUND(R69,0)</f>
        <v>8417</v>
      </c>
      <c r="M749" s="276">
        <f>ROUND(R70,0)</f>
        <v>0</v>
      </c>
      <c r="N749" s="276">
        <f>ROUND(R75,0)</f>
        <v>30219553</v>
      </c>
      <c r="O749" s="276">
        <f>ROUND(R73,0)</f>
        <v>11669958</v>
      </c>
      <c r="P749" s="276">
        <f>IF(R76&gt;0,ROUND(R76,0),0)</f>
        <v>200</v>
      </c>
      <c r="Q749" s="276">
        <f>IF(R77&gt;0,ROUND(R77,0),0)</f>
        <v>0</v>
      </c>
      <c r="R749" s="276">
        <f>IF(R78&gt;0,ROUND(R78,0),0)</f>
        <v>61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2069397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139*2017*7050*A</v>
      </c>
      <c r="B750" s="276"/>
      <c r="C750" s="278">
        <f>ROUND(S60,2)</f>
        <v>0.14000000000000001</v>
      </c>
      <c r="D750" s="276">
        <f>ROUND(S61,0)</f>
        <v>8897</v>
      </c>
      <c r="E750" s="276">
        <f>ROUND(S62,0)</f>
        <v>836</v>
      </c>
      <c r="F750" s="276">
        <f>ROUND(S63,0)</f>
        <v>0</v>
      </c>
      <c r="G750" s="276">
        <f>ROUND(S64,0)</f>
        <v>-103942</v>
      </c>
      <c r="H750" s="276">
        <f>ROUND(S65,0)</f>
        <v>0</v>
      </c>
      <c r="I750" s="276">
        <f>ROUND(S66,0)</f>
        <v>96425</v>
      </c>
      <c r="J750" s="276">
        <f>ROUND(S67,0)</f>
        <v>78852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4018</v>
      </c>
      <c r="Q750" s="276">
        <f>IF(S77&gt;0,ROUND(S77,0),0)</f>
        <v>0</v>
      </c>
      <c r="R750" s="276">
        <f>IF(S78&gt;0,ROUND(S78,0),0)</f>
        <v>1226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546356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139*2017*7060*A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139*2017*7070*A</v>
      </c>
      <c r="B752" s="276">
        <f>ROUND(U59,0)</f>
        <v>0</v>
      </c>
      <c r="C752" s="278">
        <f>ROUND(U60,2)</f>
        <v>31.51</v>
      </c>
      <c r="D752" s="276">
        <f>ROUND(U61,0)</f>
        <v>1978610</v>
      </c>
      <c r="E752" s="276">
        <f>ROUND(U62,0)</f>
        <v>185905</v>
      </c>
      <c r="F752" s="276">
        <f>ROUND(U63,0)</f>
        <v>36000</v>
      </c>
      <c r="G752" s="276">
        <f>ROUND(U64,0)</f>
        <v>929444</v>
      </c>
      <c r="H752" s="276">
        <f>ROUND(U65,0)</f>
        <v>0</v>
      </c>
      <c r="I752" s="276">
        <f>ROUND(U66,0)</f>
        <v>3205172</v>
      </c>
      <c r="J752" s="276">
        <f>ROUND(U67,0)</f>
        <v>93534</v>
      </c>
      <c r="K752" s="276">
        <f>ROUND(U68,0)</f>
        <v>62032</v>
      </c>
      <c r="L752" s="276">
        <f>ROUND(U69,0)</f>
        <v>20307</v>
      </c>
      <c r="M752" s="276">
        <f>ROUND(U70,0)</f>
        <v>81469</v>
      </c>
      <c r="N752" s="276">
        <f>ROUND(U75,0)</f>
        <v>55675067</v>
      </c>
      <c r="O752" s="276">
        <f>ROUND(U73,0)</f>
        <v>33732692</v>
      </c>
      <c r="P752" s="276">
        <f>IF(U76&gt;0,ROUND(U76,0),0)</f>
        <v>4766</v>
      </c>
      <c r="Q752" s="276">
        <f>IF(U77&gt;0,ROUND(U77,0),0)</f>
        <v>0</v>
      </c>
      <c r="R752" s="276">
        <f>IF(U78&gt;0,ROUND(U78,0),0)</f>
        <v>1455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4157075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139*2017*7110*A</v>
      </c>
      <c r="B753" s="276">
        <f>ROUND(V59,0)</f>
        <v>0</v>
      </c>
      <c r="C753" s="278">
        <f>ROUND(V60,2)</f>
        <v>13.85</v>
      </c>
      <c r="D753" s="276">
        <f>ROUND(V61,0)</f>
        <v>965769</v>
      </c>
      <c r="E753" s="276">
        <f>ROUND(V62,0)</f>
        <v>90741</v>
      </c>
      <c r="F753" s="276">
        <f>ROUND(V63,0)</f>
        <v>18000</v>
      </c>
      <c r="G753" s="276">
        <f>ROUND(V64,0)</f>
        <v>82523</v>
      </c>
      <c r="H753" s="276">
        <f>ROUND(V65,0)</f>
        <v>68</v>
      </c>
      <c r="I753" s="276">
        <f>ROUND(V66,0)</f>
        <v>47911</v>
      </c>
      <c r="J753" s="276">
        <f>ROUND(V67,0)</f>
        <v>31995</v>
      </c>
      <c r="K753" s="276">
        <f>ROUND(V68,0)</f>
        <v>4119</v>
      </c>
      <c r="L753" s="276">
        <f>ROUND(V69,0)</f>
        <v>6902</v>
      </c>
      <c r="M753" s="276">
        <f>ROUND(V70,0)</f>
        <v>0</v>
      </c>
      <c r="N753" s="276">
        <f>ROUND(V75,0)</f>
        <v>12060448</v>
      </c>
      <c r="O753" s="276">
        <f>ROUND(V73,0)</f>
        <v>4908769</v>
      </c>
      <c r="P753" s="276">
        <f>IF(V76&gt;0,ROUND(V76,0),0)</f>
        <v>1630</v>
      </c>
      <c r="Q753" s="276">
        <f>IF(V77&gt;0,ROUND(V77,0),0)</f>
        <v>0</v>
      </c>
      <c r="R753" s="276">
        <f>IF(V78&gt;0,ROUND(V78,0),0)</f>
        <v>498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911740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139*2017*7120*A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139*2017*7130*A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139*2017*7140*A</v>
      </c>
      <c r="B756" s="276">
        <f>ROUND(Y59,0)</f>
        <v>0</v>
      </c>
      <c r="C756" s="278">
        <f>ROUND(Y60,2)</f>
        <v>9.3000000000000007</v>
      </c>
      <c r="D756" s="276">
        <f>ROUND(Y61,0)</f>
        <v>970541</v>
      </c>
      <c r="E756" s="276">
        <f>ROUND(Y62,0)</f>
        <v>91190</v>
      </c>
      <c r="F756" s="276">
        <f>ROUND(Y63,0)</f>
        <v>12084</v>
      </c>
      <c r="G756" s="276">
        <f>ROUND(Y64,0)</f>
        <v>790605</v>
      </c>
      <c r="H756" s="276">
        <f>ROUND(Y65,0)</f>
        <v>475</v>
      </c>
      <c r="I756" s="276">
        <f>ROUND(Y66,0)</f>
        <v>11348909</v>
      </c>
      <c r="J756" s="276">
        <f>ROUND(Y67,0)</f>
        <v>80320</v>
      </c>
      <c r="K756" s="276">
        <f>ROUND(Y68,0)</f>
        <v>0</v>
      </c>
      <c r="L756" s="276">
        <f>ROUND(Y69,0)</f>
        <v>2702</v>
      </c>
      <c r="M756" s="276">
        <f>ROUND(Y70,0)</f>
        <v>4708</v>
      </c>
      <c r="N756" s="276">
        <f>ROUND(Y75,0)</f>
        <v>63052493</v>
      </c>
      <c r="O756" s="276">
        <f>ROUND(Y73,0)</f>
        <v>39995716</v>
      </c>
      <c r="P756" s="276">
        <f>IF(Y76&gt;0,ROUND(Y76,0),0)</f>
        <v>4093</v>
      </c>
      <c r="Q756" s="276">
        <f>IF(Y77&gt;0,ROUND(Y77,0),0)</f>
        <v>0</v>
      </c>
      <c r="R756" s="276">
        <f>IF(Y78&gt;0,ROUND(Y78,0),0)</f>
        <v>1249</v>
      </c>
      <c r="S756" s="276">
        <f>IF(Y79&gt;0,ROUND(Y79,0),0)</f>
        <v>0</v>
      </c>
      <c r="T756" s="278">
        <f>IF(Y80&gt;0,ROUND(Y80,2),0)</f>
        <v>4.75</v>
      </c>
      <c r="U756" s="276"/>
      <c r="V756" s="277"/>
      <c r="W756" s="276"/>
      <c r="X756" s="276"/>
      <c r="Y756" s="276">
        <f t="shared" si="21"/>
        <v>7296820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139*2017*7150*A</v>
      </c>
      <c r="B757" s="276">
        <f>ROUND(Z59,0)</f>
        <v>0</v>
      </c>
      <c r="C757" s="278">
        <f>ROUND(Z60,2)</f>
        <v>0.32</v>
      </c>
      <c r="D757" s="276">
        <f>ROUND(Z61,0)</f>
        <v>11369</v>
      </c>
      <c r="E757" s="276">
        <f>ROUND(Z62,0)</f>
        <v>1068</v>
      </c>
      <c r="F757" s="276">
        <f>ROUND(Z63,0)</f>
        <v>0</v>
      </c>
      <c r="G757" s="276">
        <f>ROUND(Z64,0)</f>
        <v>4</v>
      </c>
      <c r="H757" s="276">
        <f>ROUND(Z65,0)</f>
        <v>0</v>
      </c>
      <c r="I757" s="276">
        <f>ROUND(Z66,0)</f>
        <v>94418</v>
      </c>
      <c r="J757" s="276">
        <f>ROUND(Z67,0)</f>
        <v>4374</v>
      </c>
      <c r="K757" s="276">
        <f>ROUND(Z68,0)</f>
        <v>0</v>
      </c>
      <c r="L757" s="276">
        <f>ROUND(Z69,0)</f>
        <v>0</v>
      </c>
      <c r="M757" s="276">
        <f>ROUND(Z70,0)</f>
        <v>286031</v>
      </c>
      <c r="N757" s="276">
        <f>ROUND(Z75,0)</f>
        <v>517653</v>
      </c>
      <c r="O757" s="276">
        <f>ROUND(Z73,0)</f>
        <v>516214</v>
      </c>
      <c r="P757" s="276">
        <f>IF(Z76&gt;0,ROUND(Z76,0),0)</f>
        <v>223</v>
      </c>
      <c r="Q757" s="276">
        <f>IF(Z77&gt;0,ROUND(Z77,0),0)</f>
        <v>0</v>
      </c>
      <c r="R757" s="276">
        <f>IF(Z78&gt;0,ROUND(Z78,0),0)</f>
        <v>68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-42053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139*2017*7160*A</v>
      </c>
      <c r="B758" s="276">
        <f>ROUND(AA59,0)</f>
        <v>0</v>
      </c>
      <c r="C758" s="278">
        <f>ROUND(AA60,2)</f>
        <v>2.12</v>
      </c>
      <c r="D758" s="276">
        <f>ROUND(AA61,0)</f>
        <v>197270</v>
      </c>
      <c r="E758" s="276">
        <f>ROUND(AA62,0)</f>
        <v>18535</v>
      </c>
      <c r="F758" s="276">
        <f>ROUND(AA63,0)</f>
        <v>0</v>
      </c>
      <c r="G758" s="276">
        <f>ROUND(AA64,0)</f>
        <v>208789</v>
      </c>
      <c r="H758" s="276">
        <f>ROUND(AA65,0)</f>
        <v>0</v>
      </c>
      <c r="I758" s="276">
        <f>ROUND(AA66,0)</f>
        <v>62324</v>
      </c>
      <c r="J758" s="276">
        <f>ROUND(AA67,0)</f>
        <v>37458</v>
      </c>
      <c r="K758" s="276">
        <f>ROUND(AA68,0)</f>
        <v>0</v>
      </c>
      <c r="L758" s="276">
        <f>ROUND(AA69,0)</f>
        <v>268</v>
      </c>
      <c r="M758" s="276">
        <f>ROUND(AA70,0)</f>
        <v>0</v>
      </c>
      <c r="N758" s="276">
        <f>ROUND(AA75,0)</f>
        <v>3082936</v>
      </c>
      <c r="O758" s="276">
        <f>ROUND(AA73,0)</f>
        <v>1445225</v>
      </c>
      <c r="P758" s="276">
        <f>IF(AA76&gt;0,ROUND(AA76,0),0)</f>
        <v>1909</v>
      </c>
      <c r="Q758" s="276">
        <f>IF(AA77&gt;0,ROUND(AA77,0),0)</f>
        <v>0</v>
      </c>
      <c r="R758" s="276">
        <f>IF(AA78&gt;0,ROUND(AA78,0),0)</f>
        <v>583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515417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139*2017*7170*A</v>
      </c>
      <c r="B759" s="276"/>
      <c r="C759" s="278">
        <f>ROUND(AB60,2)</f>
        <v>27.95</v>
      </c>
      <c r="D759" s="276">
        <f>ROUND(AB61,0)</f>
        <v>2777863</v>
      </c>
      <c r="E759" s="276">
        <f>ROUND(AB62,0)</f>
        <v>261001</v>
      </c>
      <c r="F759" s="276">
        <f>ROUND(AB63,0)</f>
        <v>7202</v>
      </c>
      <c r="G759" s="276">
        <f>ROUND(AB64,0)</f>
        <v>9677693</v>
      </c>
      <c r="H759" s="276">
        <f>ROUND(AB65,0)</f>
        <v>0</v>
      </c>
      <c r="I759" s="276">
        <f>ROUND(AB66,0)</f>
        <v>160822</v>
      </c>
      <c r="J759" s="276">
        <f>ROUND(AB67,0)</f>
        <v>45231</v>
      </c>
      <c r="K759" s="276">
        <f>ROUND(AB68,0)</f>
        <v>473522</v>
      </c>
      <c r="L759" s="276">
        <f>ROUND(AB69,0)</f>
        <v>3773</v>
      </c>
      <c r="M759" s="276">
        <f>ROUND(AB70,0)</f>
        <v>12742</v>
      </c>
      <c r="N759" s="276">
        <f>ROUND(AB75,0)</f>
        <v>73508524</v>
      </c>
      <c r="O759" s="276">
        <f>ROUND(AB73,0)</f>
        <v>38294901</v>
      </c>
      <c r="P759" s="276">
        <f>IF(AB76&gt;0,ROUND(AB76,0),0)</f>
        <v>2305</v>
      </c>
      <c r="Q759" s="276">
        <f>IF(AB77&gt;0,ROUND(AB77,0),0)</f>
        <v>0</v>
      </c>
      <c r="R759" s="276">
        <f>IF(AB78&gt;0,ROUND(AB78,0),0)</f>
        <v>703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7222395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139*2017*7180*A</v>
      </c>
      <c r="B760" s="276">
        <f>ROUND(AC59,0)</f>
        <v>0</v>
      </c>
      <c r="C760" s="278">
        <f>ROUND(AC60,2)</f>
        <v>31.83</v>
      </c>
      <c r="D760" s="276">
        <f>ROUND(AC61,0)</f>
        <v>2325238</v>
      </c>
      <c r="E760" s="276">
        <f>ROUND(AC62,0)</f>
        <v>218474</v>
      </c>
      <c r="F760" s="276">
        <f>ROUND(AC63,0)</f>
        <v>0</v>
      </c>
      <c r="G760" s="276">
        <f>ROUND(AC64,0)</f>
        <v>426163</v>
      </c>
      <c r="H760" s="276">
        <f>ROUND(AC65,0)</f>
        <v>226</v>
      </c>
      <c r="I760" s="276">
        <f>ROUND(AC66,0)</f>
        <v>9919</v>
      </c>
      <c r="J760" s="276">
        <f>ROUND(AC67,0)</f>
        <v>37370</v>
      </c>
      <c r="K760" s="276">
        <f>ROUND(AC68,0)</f>
        <v>13164</v>
      </c>
      <c r="L760" s="276">
        <f>ROUND(AC69,0)</f>
        <v>4957</v>
      </c>
      <c r="M760" s="276">
        <f>ROUND(AC70,0)</f>
        <v>0</v>
      </c>
      <c r="N760" s="276">
        <f>ROUND(AC75,0)</f>
        <v>23993581</v>
      </c>
      <c r="O760" s="276">
        <f>ROUND(AC73,0)</f>
        <v>22317489</v>
      </c>
      <c r="P760" s="276">
        <f>IF(AC76&gt;0,ROUND(AC76,0),0)</f>
        <v>1904</v>
      </c>
      <c r="Q760" s="276">
        <f>IF(AC77&gt;0,ROUND(AC77,0),0)</f>
        <v>0</v>
      </c>
      <c r="R760" s="276">
        <f>IF(AC78&gt;0,ROUND(AC78,0),0)</f>
        <v>581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1889303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139*2017*7190*A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139*2017*7200*A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19203</v>
      </c>
      <c r="H762" s="276">
        <f>ROUND(AE65,0)</f>
        <v>1489</v>
      </c>
      <c r="I762" s="276">
        <f>ROUND(AE66,0)</f>
        <v>1207173</v>
      </c>
      <c r="J762" s="276">
        <f>ROUND(AE67,0)</f>
        <v>44666</v>
      </c>
      <c r="K762" s="276">
        <f>ROUND(AE68,0)</f>
        <v>0</v>
      </c>
      <c r="L762" s="276">
        <f>ROUND(AE69,0)</f>
        <v>818</v>
      </c>
      <c r="M762" s="276">
        <f>ROUND(AE70,0)</f>
        <v>0</v>
      </c>
      <c r="N762" s="276">
        <f>ROUND(AE75,0)</f>
        <v>4176500</v>
      </c>
      <c r="O762" s="276">
        <f>ROUND(AE73,0)</f>
        <v>3082823</v>
      </c>
      <c r="P762" s="276">
        <f>IF(AE76&gt;0,ROUND(AE76,0),0)</f>
        <v>2276</v>
      </c>
      <c r="Q762" s="276">
        <f>IF(AE77&gt;0,ROUND(AE77,0),0)</f>
        <v>0</v>
      </c>
      <c r="R762" s="276">
        <f>IF(AE78&gt;0,ROUND(AE78,0),0)</f>
        <v>695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904193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139*2017*7220*A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139*2017*7230*A</v>
      </c>
      <c r="B764" s="276">
        <f>ROUND(AG59,0)</f>
        <v>0</v>
      </c>
      <c r="C764" s="278">
        <f>ROUND(AG60,2)</f>
        <v>83.47</v>
      </c>
      <c r="D764" s="276">
        <f>ROUND(AG61,0)</f>
        <v>6126793</v>
      </c>
      <c r="E764" s="276">
        <f>ROUND(AG62,0)</f>
        <v>575658</v>
      </c>
      <c r="F764" s="276">
        <f>ROUND(AG63,0)</f>
        <v>440557</v>
      </c>
      <c r="G764" s="276">
        <f>ROUND(AG64,0)</f>
        <v>849381</v>
      </c>
      <c r="H764" s="276">
        <f>ROUND(AG65,0)</f>
        <v>0</v>
      </c>
      <c r="I764" s="276">
        <f>ROUND(AG66,0)</f>
        <v>200950</v>
      </c>
      <c r="J764" s="276">
        <f>ROUND(AG67,0)</f>
        <v>237954</v>
      </c>
      <c r="K764" s="276">
        <f>ROUND(AG68,0)</f>
        <v>0</v>
      </c>
      <c r="L764" s="276">
        <f>ROUND(AG69,0)</f>
        <v>21771</v>
      </c>
      <c r="M764" s="276">
        <f>ROUND(AG70,0)</f>
        <v>27237</v>
      </c>
      <c r="N764" s="276">
        <f>ROUND(AG75,0)</f>
        <v>86070657</v>
      </c>
      <c r="O764" s="276">
        <f>ROUND(AG73,0)</f>
        <v>26324606</v>
      </c>
      <c r="P764" s="276">
        <f>IF(AG76&gt;0,ROUND(AG76,0),0)</f>
        <v>12125</v>
      </c>
      <c r="Q764" s="276">
        <f>IF(AG77&gt;0,ROUND(AG77,0),0)</f>
        <v>0</v>
      </c>
      <c r="R764" s="276">
        <f>IF(AG78&gt;0,ROUND(AG78,0),0)</f>
        <v>3701</v>
      </c>
      <c r="S764" s="276">
        <f>IF(AG79&gt;0,ROUND(AG79,0),0)</f>
        <v>0</v>
      </c>
      <c r="T764" s="278">
        <f>IF(AG80&gt;0,ROUND(AG80,2),0)</f>
        <v>44.9</v>
      </c>
      <c r="U764" s="276"/>
      <c r="V764" s="277"/>
      <c r="W764" s="276"/>
      <c r="X764" s="276"/>
      <c r="Y764" s="276">
        <f t="shared" si="21"/>
        <v>7391772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139*2017*7240*A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139*2017*7250*A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139*2017*7260*A</v>
      </c>
      <c r="B767" s="276">
        <f>ROUND(AJ59,0)</f>
        <v>0</v>
      </c>
      <c r="C767" s="278">
        <f>ROUND(AJ60,2)</f>
        <v>19.27</v>
      </c>
      <c r="D767" s="276">
        <f>ROUND(AJ61,0)</f>
        <v>1830627</v>
      </c>
      <c r="E767" s="276">
        <f>ROUND(AJ62,0)</f>
        <v>172001</v>
      </c>
      <c r="F767" s="276">
        <f>ROUND(AJ63,0)</f>
        <v>0</v>
      </c>
      <c r="G767" s="276">
        <f>ROUND(AJ64,0)</f>
        <v>410606</v>
      </c>
      <c r="H767" s="276">
        <f>ROUND(AJ65,0)</f>
        <v>16837</v>
      </c>
      <c r="I767" s="276">
        <f>ROUND(AJ66,0)</f>
        <v>44950</v>
      </c>
      <c r="J767" s="276">
        <f>ROUND(AJ67,0)</f>
        <v>2094</v>
      </c>
      <c r="K767" s="276">
        <f>ROUND(AJ68,0)</f>
        <v>95047</v>
      </c>
      <c r="L767" s="276">
        <f>ROUND(AJ69,0)</f>
        <v>4485</v>
      </c>
      <c r="M767" s="276">
        <f>ROUND(AJ70,0)</f>
        <v>0</v>
      </c>
      <c r="N767" s="276">
        <f>ROUND(AJ75,0)</f>
        <v>10065404</v>
      </c>
      <c r="O767" s="276">
        <f>ROUND(AJ73,0)</f>
        <v>491450</v>
      </c>
      <c r="P767" s="276">
        <f>IF(AJ76&gt;0,ROUND(AJ76,0),0)</f>
        <v>107</v>
      </c>
      <c r="Q767" s="276">
        <f>IF(AJ77&gt;0,ROUND(AJ77,0),0)</f>
        <v>0</v>
      </c>
      <c r="R767" s="276">
        <f>IF(AJ78&gt;0,ROUND(AJ78,0),0)</f>
        <v>33</v>
      </c>
      <c r="S767" s="276">
        <f>IF(AJ79&gt;0,ROUND(AJ79,0),0)</f>
        <v>0</v>
      </c>
      <c r="T767" s="278">
        <f>IF(AJ80&gt;0,ROUND(AJ80,2),0)</f>
        <v>0.99</v>
      </c>
      <c r="U767" s="276"/>
      <c r="V767" s="277"/>
      <c r="W767" s="276"/>
      <c r="X767" s="276"/>
      <c r="Y767" s="276">
        <f t="shared" si="21"/>
        <v>1303623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139*2017*7310*A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344</v>
      </c>
      <c r="H768" s="276">
        <f>ROUND(AK65,0)</f>
        <v>0</v>
      </c>
      <c r="I768" s="276">
        <f>ROUND(AK66,0)</f>
        <v>387994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1784705</v>
      </c>
      <c r="O768" s="276">
        <f>ROUND(AK73,0)</f>
        <v>1687621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193820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139*2017*7320*A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1301</v>
      </c>
      <c r="H769" s="276">
        <f>ROUND(AL65,0)</f>
        <v>27</v>
      </c>
      <c r="I769" s="276">
        <f>ROUND(AL66,0)</f>
        <v>109862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499796</v>
      </c>
      <c r="O769" s="276">
        <f>ROUND(AL73,0)</f>
        <v>475287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55364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139*2017*7330*A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139*2017*7340*A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139*2017*7350*A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139*2017*7380*A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139*2017*7390*A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139*2017*7400*A</v>
      </c>
      <c r="B775" s="276">
        <f>ROUND(AR59,0)</f>
        <v>0</v>
      </c>
      <c r="C775" s="278">
        <f>ROUND(AR60,2)</f>
        <v>14.77</v>
      </c>
      <c r="D775" s="276">
        <f>ROUND(AR61,0)</f>
        <v>645149</v>
      </c>
      <c r="E775" s="276">
        <f>ROUND(AR62,0)</f>
        <v>60617</v>
      </c>
      <c r="F775" s="276">
        <f>ROUND(AR63,0)</f>
        <v>0</v>
      </c>
      <c r="G775" s="276">
        <f>ROUND(AR64,0)</f>
        <v>94228</v>
      </c>
      <c r="H775" s="276">
        <f>ROUND(AR65,0)</f>
        <v>17064</v>
      </c>
      <c r="I775" s="276">
        <f>ROUND(AR66,0)</f>
        <v>53801</v>
      </c>
      <c r="J775" s="276">
        <f>ROUND(AR67,0)</f>
        <v>0</v>
      </c>
      <c r="K775" s="276">
        <f>ROUND(AR68,0)</f>
        <v>0</v>
      </c>
      <c r="L775" s="276">
        <f>ROUND(AR69,0)</f>
        <v>15452</v>
      </c>
      <c r="M775" s="276">
        <f>ROUND(AR70,0)</f>
        <v>113050</v>
      </c>
      <c r="N775" s="276">
        <f>ROUND(AR75,0)</f>
        <v>885075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0.89</v>
      </c>
      <c r="U775" s="276"/>
      <c r="V775" s="277"/>
      <c r="W775" s="276"/>
      <c r="X775" s="276"/>
      <c r="Y775" s="276">
        <f t="shared" si="21"/>
        <v>373322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139*2017*7410*A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139*2017*7420*A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139*2017*7430*A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139*2017*7490*A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136766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1740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139*2017*8200*A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139*2017*8310*A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80017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139*2017*8320*A</v>
      </c>
      <c r="B782" s="276">
        <f>ROUND(AY59,0)</f>
        <v>147998</v>
      </c>
      <c r="C782" s="278">
        <f>ROUND(AY60,2)</f>
        <v>40.72</v>
      </c>
      <c r="D782" s="276">
        <f>ROUND(AY61,0)</f>
        <v>1603755</v>
      </c>
      <c r="E782" s="276">
        <f>ROUND(AY62,0)</f>
        <v>150685</v>
      </c>
      <c r="F782" s="276">
        <f>ROUND(AY63,0)</f>
        <v>0</v>
      </c>
      <c r="G782" s="276">
        <f>ROUND(AY64,0)</f>
        <v>787578</v>
      </c>
      <c r="H782" s="276">
        <f>ROUND(AY65,0)</f>
        <v>0</v>
      </c>
      <c r="I782" s="276">
        <f>ROUND(AY66,0)</f>
        <v>397188</v>
      </c>
      <c r="J782" s="276">
        <f>ROUND(AY67,0)</f>
        <v>186052</v>
      </c>
      <c r="K782" s="276">
        <f>ROUND(AY68,0)</f>
        <v>0</v>
      </c>
      <c r="L782" s="276">
        <f>ROUND(AY69,0)</f>
        <v>21553</v>
      </c>
      <c r="M782" s="276">
        <f>ROUND(AY70,0)</f>
        <v>917570</v>
      </c>
      <c r="N782" s="276"/>
      <c r="O782" s="276"/>
      <c r="P782" s="276">
        <f>IF(AY76&gt;0,ROUND(AY76,0),0)</f>
        <v>9480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139*2017*8330*A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139*2017*8350*A</v>
      </c>
      <c r="B784" s="276">
        <f>ROUND(BA59,0)</f>
        <v>0</v>
      </c>
      <c r="C784" s="278">
        <f>ROUND(BA60,2)</f>
        <v>1.99</v>
      </c>
      <c r="D784" s="276">
        <f>ROUND(BA61,0)</f>
        <v>69788</v>
      </c>
      <c r="E784" s="276">
        <f>ROUND(BA62,0)</f>
        <v>6557</v>
      </c>
      <c r="F784" s="276">
        <f>ROUND(BA63,0)</f>
        <v>0</v>
      </c>
      <c r="G784" s="276">
        <f>ROUND(BA64,0)</f>
        <v>21107</v>
      </c>
      <c r="H784" s="276">
        <f>ROUND(BA65,0)</f>
        <v>0</v>
      </c>
      <c r="I784" s="276">
        <f>ROUND(BA66,0)</f>
        <v>441077</v>
      </c>
      <c r="J784" s="276">
        <f>ROUND(BA67,0)</f>
        <v>16488</v>
      </c>
      <c r="K784" s="276">
        <f>ROUND(BA68,0)</f>
        <v>0</v>
      </c>
      <c r="L784" s="276">
        <f>ROUND(BA69,0)</f>
        <v>0</v>
      </c>
      <c r="M784" s="276">
        <f>ROUND(BA70,0)</f>
        <v>93939</v>
      </c>
      <c r="N784" s="276"/>
      <c r="O784" s="276"/>
      <c r="P784" s="276">
        <f>IF(BA76&gt;0,ROUND(BA76,0),0)</f>
        <v>840</v>
      </c>
      <c r="Q784" s="276">
        <f>IF(BA77&gt;0,ROUND(BA77,0),0)</f>
        <v>0</v>
      </c>
      <c r="R784" s="276">
        <f>IF(BA78&gt;0,ROUND(BA78,0),0)</f>
        <v>256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139*2017*8360*A</v>
      </c>
      <c r="B785" s="276"/>
      <c r="C785" s="278">
        <f>ROUND(BB60,2)</f>
        <v>7.48</v>
      </c>
      <c r="D785" s="276">
        <f>ROUND(BB61,0)</f>
        <v>523156</v>
      </c>
      <c r="E785" s="276">
        <f>ROUND(BB62,0)</f>
        <v>49154</v>
      </c>
      <c r="F785" s="276">
        <f>ROUND(BB63,0)</f>
        <v>0</v>
      </c>
      <c r="G785" s="276">
        <f>ROUND(BB64,0)</f>
        <v>4207</v>
      </c>
      <c r="H785" s="276">
        <f>ROUND(BB65,0)</f>
        <v>0</v>
      </c>
      <c r="I785" s="276">
        <f>ROUND(BB66,0)</f>
        <v>38847</v>
      </c>
      <c r="J785" s="276">
        <f>ROUND(BB67,0)</f>
        <v>8152</v>
      </c>
      <c r="K785" s="276">
        <f>ROUND(BB68,0)</f>
        <v>0</v>
      </c>
      <c r="L785" s="276">
        <f>ROUND(BB69,0)</f>
        <v>395</v>
      </c>
      <c r="M785" s="276">
        <f>ROUND(BB70,0)</f>
        <v>3849</v>
      </c>
      <c r="N785" s="276"/>
      <c r="O785" s="276"/>
      <c r="P785" s="276">
        <f>IF(BB76&gt;0,ROUND(BB76,0),0)</f>
        <v>415</v>
      </c>
      <c r="Q785" s="276">
        <f>IF(BB77&gt;0,ROUND(BB77,0),0)</f>
        <v>0</v>
      </c>
      <c r="R785" s="276">
        <f>IF(BB78&gt;0,ROUND(BB78,0),0)</f>
        <v>127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139*2017*8370*A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139*2017*8420*A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28519</v>
      </c>
      <c r="H787" s="276">
        <f>ROUND(BD65,0)</f>
        <v>0</v>
      </c>
      <c r="I787" s="276">
        <f>ROUND(BD66,0)</f>
        <v>54783</v>
      </c>
      <c r="J787" s="276">
        <f>ROUND(BD67,0)</f>
        <v>32767</v>
      </c>
      <c r="K787" s="276">
        <f>ROUND(BD68,0)</f>
        <v>0</v>
      </c>
      <c r="L787" s="276">
        <f>ROUND(BD69,0)</f>
        <v>0</v>
      </c>
      <c r="M787" s="276">
        <f>ROUND(BD70,0)</f>
        <v>24547</v>
      </c>
      <c r="N787" s="276"/>
      <c r="O787" s="276"/>
      <c r="P787" s="276">
        <f>IF(BD76&gt;0,ROUND(BD76,0),0)</f>
        <v>1670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139*2017*8430*A</v>
      </c>
      <c r="B788" s="276">
        <f>ROUND(BE59,0)</f>
        <v>217104</v>
      </c>
      <c r="C788" s="278">
        <f>ROUND(BE60,2)</f>
        <v>27.78</v>
      </c>
      <c r="D788" s="276">
        <f>ROUND(BE61,0)</f>
        <v>1861385</v>
      </c>
      <c r="E788" s="276">
        <f>ROUND(BE62,0)</f>
        <v>174891</v>
      </c>
      <c r="F788" s="276">
        <f>ROUND(BE63,0)</f>
        <v>910</v>
      </c>
      <c r="G788" s="276">
        <f>ROUND(BE64,0)</f>
        <v>324243</v>
      </c>
      <c r="H788" s="276">
        <f>ROUND(BE65,0)</f>
        <v>1558126</v>
      </c>
      <c r="I788" s="276">
        <f>ROUND(BE66,0)</f>
        <v>862857</v>
      </c>
      <c r="J788" s="276">
        <f>ROUND(BE67,0)</f>
        <v>568380</v>
      </c>
      <c r="K788" s="276">
        <f>ROUND(BE68,0)</f>
        <v>2065</v>
      </c>
      <c r="L788" s="276">
        <f>ROUND(BE69,0)</f>
        <v>20783</v>
      </c>
      <c r="M788" s="276">
        <f>ROUND(BE70,0)</f>
        <v>279133</v>
      </c>
      <c r="N788" s="276"/>
      <c r="O788" s="276"/>
      <c r="P788" s="276">
        <f>IF(BE76&gt;0,ROUND(BE76,0),0)</f>
        <v>28961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139*2017*8460*A</v>
      </c>
      <c r="B789" s="276"/>
      <c r="C789" s="278">
        <f>ROUND(BF60,2)</f>
        <v>31.87</v>
      </c>
      <c r="D789" s="276">
        <f>ROUND(BF61,0)</f>
        <v>1185476</v>
      </c>
      <c r="E789" s="276">
        <f>ROUND(BF62,0)</f>
        <v>111384</v>
      </c>
      <c r="F789" s="276">
        <f>ROUND(BF63,0)</f>
        <v>0</v>
      </c>
      <c r="G789" s="276">
        <f>ROUND(BF64,0)</f>
        <v>173574</v>
      </c>
      <c r="H789" s="276">
        <f>ROUND(BF65,0)</f>
        <v>26690</v>
      </c>
      <c r="I789" s="276">
        <f>ROUND(BF66,0)</f>
        <v>4516</v>
      </c>
      <c r="J789" s="276">
        <f>ROUND(BF67,0)</f>
        <v>44533</v>
      </c>
      <c r="K789" s="276">
        <f>ROUND(BF68,0)</f>
        <v>0</v>
      </c>
      <c r="L789" s="276">
        <f>ROUND(BF69,0)</f>
        <v>1133</v>
      </c>
      <c r="M789" s="276">
        <f>ROUND(BF70,0)</f>
        <v>0</v>
      </c>
      <c r="N789" s="276"/>
      <c r="O789" s="276"/>
      <c r="P789" s="276">
        <f>IF(BF76&gt;0,ROUND(BF76,0),0)</f>
        <v>2269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139*2017*8470*A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4153</v>
      </c>
      <c r="H790" s="276">
        <f>ROUND(BG65,0)</f>
        <v>329</v>
      </c>
      <c r="I790" s="276">
        <f>ROUND(BG66,0)</f>
        <v>27</v>
      </c>
      <c r="J790" s="276">
        <f>ROUND(BG67,0)</f>
        <v>4939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252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139*2017*8480*A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564</v>
      </c>
      <c r="H791" s="276">
        <f>ROUND(BH65,0)</f>
        <v>485</v>
      </c>
      <c r="I791" s="276">
        <f>ROUND(BH66,0)</f>
        <v>1058</v>
      </c>
      <c r="J791" s="276">
        <f>ROUND(BH67,0)</f>
        <v>32273</v>
      </c>
      <c r="K791" s="276">
        <f>ROUND(BH68,0)</f>
        <v>107950</v>
      </c>
      <c r="L791" s="276">
        <f>ROUND(BH69,0)</f>
        <v>2576</v>
      </c>
      <c r="M791" s="276">
        <f>ROUND(BH70,0)</f>
        <v>0</v>
      </c>
      <c r="N791" s="276"/>
      <c r="O791" s="276"/>
      <c r="P791" s="276">
        <f>IF(BH76&gt;0,ROUND(BH76,0),0)</f>
        <v>1644</v>
      </c>
      <c r="Q791" s="276">
        <f>IF(BH77&gt;0,ROUND(BH77,0),0)</f>
        <v>0</v>
      </c>
      <c r="R791" s="276">
        <f>IF(BH78&gt;0,ROUND(BH78,0),0)</f>
        <v>502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139*2017*8490*A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139*2017*8510*A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139*2017*8530*A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139*2017*8560*A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154844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7890</v>
      </c>
      <c r="Q795" s="276">
        <f>IF(BL77&gt;0,ROUND(BL77,0),0)</f>
        <v>0</v>
      </c>
      <c r="R795" s="276">
        <f>IF(BL78&gt;0,ROUND(BL78,0),0)</f>
        <v>2408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139*2017*8590*A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139*2017*8610*A</v>
      </c>
      <c r="B797" s="276"/>
      <c r="C797" s="278">
        <f>ROUND(BN60,2)</f>
        <v>3.53</v>
      </c>
      <c r="D797" s="276">
        <f>ROUND(BN61,0)</f>
        <v>647501</v>
      </c>
      <c r="E797" s="276">
        <f>ROUND(BN62,0)</f>
        <v>60838</v>
      </c>
      <c r="F797" s="276">
        <f>ROUND(BN63,0)</f>
        <v>2055938</v>
      </c>
      <c r="G797" s="276">
        <f>ROUND(BN64,0)</f>
        <v>12109</v>
      </c>
      <c r="H797" s="276">
        <f>ROUND(BN65,0)</f>
        <v>138931</v>
      </c>
      <c r="I797" s="276">
        <f>ROUND(BN66,0)</f>
        <v>35491</v>
      </c>
      <c r="J797" s="276">
        <f>ROUND(BN67,0)</f>
        <v>104821</v>
      </c>
      <c r="K797" s="276">
        <f>ROUND(BN68,0)</f>
        <v>172788</v>
      </c>
      <c r="L797" s="276">
        <f>ROUND(BN69,0)</f>
        <v>433078</v>
      </c>
      <c r="M797" s="276">
        <f>ROUND(BN70,0)</f>
        <v>50988</v>
      </c>
      <c r="N797" s="276"/>
      <c r="O797" s="276"/>
      <c r="P797" s="276">
        <f>IF(BN76&gt;0,ROUND(BN76,0),0)</f>
        <v>5341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139*2017*8620*A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139*2017*8630*A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139*2017*8640*A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139*2017*8650*A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139*2017*8660*A</v>
      </c>
      <c r="B802" s="276"/>
      <c r="C802" s="278">
        <f>ROUND(BS60,2)</f>
        <v>1</v>
      </c>
      <c r="D802" s="276">
        <f>ROUND(BS61,0)</f>
        <v>55836</v>
      </c>
      <c r="E802" s="276">
        <f>ROUND(BS62,0)</f>
        <v>5246</v>
      </c>
      <c r="F802" s="276">
        <f>ROUND(BS63,0)</f>
        <v>0</v>
      </c>
      <c r="G802" s="276">
        <f>ROUND(BS64,0)</f>
        <v>609</v>
      </c>
      <c r="H802" s="276">
        <f>ROUND(BS65,0)</f>
        <v>0</v>
      </c>
      <c r="I802" s="276">
        <f>ROUND(BS66,0)</f>
        <v>435</v>
      </c>
      <c r="J802" s="276">
        <f>ROUND(BS67,0)</f>
        <v>24785</v>
      </c>
      <c r="K802" s="276">
        <f>ROUND(BS68,0)</f>
        <v>0</v>
      </c>
      <c r="L802" s="276">
        <f>ROUND(BS69,0)</f>
        <v>909</v>
      </c>
      <c r="M802" s="276">
        <f>ROUND(BS70,0)</f>
        <v>20502</v>
      </c>
      <c r="N802" s="276"/>
      <c r="O802" s="276"/>
      <c r="P802" s="276">
        <f>IF(BS76&gt;0,ROUND(BS76,0),0)</f>
        <v>1263</v>
      </c>
      <c r="Q802" s="276">
        <f>IF(BS77&gt;0,ROUND(BS77,0),0)</f>
        <v>0</v>
      </c>
      <c r="R802" s="276">
        <f>IF(BS78&gt;0,ROUND(BS78,0),0)</f>
        <v>385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139*2017*8670*A</v>
      </c>
      <c r="B803" s="276"/>
      <c r="C803" s="278">
        <f>ROUND(BT60,2)</f>
        <v>3.88</v>
      </c>
      <c r="D803" s="276">
        <f>ROUND(BT61,0)</f>
        <v>268235</v>
      </c>
      <c r="E803" s="276">
        <f>ROUND(BT62,0)</f>
        <v>25203</v>
      </c>
      <c r="F803" s="276">
        <f>ROUND(BT63,0)</f>
        <v>0</v>
      </c>
      <c r="G803" s="276">
        <f>ROUND(BT64,0)</f>
        <v>453</v>
      </c>
      <c r="H803" s="276">
        <f>ROUND(BT65,0)</f>
        <v>20</v>
      </c>
      <c r="I803" s="276">
        <f>ROUND(BT66,0)</f>
        <v>204</v>
      </c>
      <c r="J803" s="276">
        <f>ROUND(BT67,0)</f>
        <v>25650</v>
      </c>
      <c r="K803" s="276">
        <f>ROUND(BT68,0)</f>
        <v>0</v>
      </c>
      <c r="L803" s="276">
        <f>ROUND(BT69,0)</f>
        <v>2049</v>
      </c>
      <c r="M803" s="276">
        <f>ROUND(BT70,0)</f>
        <v>116</v>
      </c>
      <c r="N803" s="276"/>
      <c r="O803" s="276"/>
      <c r="P803" s="276">
        <f>IF(BT76&gt;0,ROUND(BT76,0),0)</f>
        <v>1307</v>
      </c>
      <c r="Q803" s="276">
        <f>IF(BT77&gt;0,ROUND(BT77,0),0)</f>
        <v>0</v>
      </c>
      <c r="R803" s="276">
        <f>IF(BT78&gt;0,ROUND(BT78,0),0)</f>
        <v>399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139*2017*8680*A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139*2017*8690*A</v>
      </c>
      <c r="B805" s="276"/>
      <c r="C805" s="278">
        <f>ROUND(BV60,2)</f>
        <v>1.0900000000000001</v>
      </c>
      <c r="D805" s="276">
        <f>ROUND(BV61,0)</f>
        <v>46935</v>
      </c>
      <c r="E805" s="276">
        <f>ROUND(BV62,0)</f>
        <v>4410</v>
      </c>
      <c r="F805" s="276">
        <f>ROUND(BV63,0)</f>
        <v>0</v>
      </c>
      <c r="G805" s="276">
        <f>ROUND(BV64,0)</f>
        <v>133</v>
      </c>
      <c r="H805" s="276">
        <f>ROUND(BV65,0)</f>
        <v>0</v>
      </c>
      <c r="I805" s="276">
        <f>ROUND(BV66,0)</f>
        <v>247</v>
      </c>
      <c r="J805" s="276">
        <f>ROUND(BV67,0)</f>
        <v>104079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5303</v>
      </c>
      <c r="Q805" s="276">
        <f>IF(BV77&gt;0,ROUND(BV77,0),0)</f>
        <v>0</v>
      </c>
      <c r="R805" s="276">
        <f>IF(BV78&gt;0,ROUND(BV78,0),0)</f>
        <v>1619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139*2017*8700*A</v>
      </c>
      <c r="B806" s="276"/>
      <c r="C806" s="278">
        <f>ROUND(BW60,2)</f>
        <v>5.5</v>
      </c>
      <c r="D806" s="276">
        <f>ROUND(BW61,0)</f>
        <v>446749</v>
      </c>
      <c r="E806" s="276">
        <f>ROUND(BW62,0)</f>
        <v>41975</v>
      </c>
      <c r="F806" s="276">
        <f>ROUND(BW63,0)</f>
        <v>1655318</v>
      </c>
      <c r="G806" s="276">
        <f>ROUND(BW64,0)</f>
        <v>2313</v>
      </c>
      <c r="H806" s="276">
        <f>ROUND(BW65,0)</f>
        <v>0</v>
      </c>
      <c r="I806" s="276">
        <f>ROUND(BW66,0)</f>
        <v>20342</v>
      </c>
      <c r="J806" s="276">
        <f>ROUND(BW67,0)</f>
        <v>20509</v>
      </c>
      <c r="K806" s="276">
        <f>ROUND(BW68,0)</f>
        <v>3060</v>
      </c>
      <c r="L806" s="276">
        <f>ROUND(BW69,0)</f>
        <v>20259</v>
      </c>
      <c r="M806" s="276">
        <f>ROUND(BW70,0)</f>
        <v>8550</v>
      </c>
      <c r="N806" s="276"/>
      <c r="O806" s="276"/>
      <c r="P806" s="276">
        <f>IF(BW76&gt;0,ROUND(BW76,0),0)</f>
        <v>1045</v>
      </c>
      <c r="Q806" s="276">
        <f>IF(BW77&gt;0,ROUND(BW77,0),0)</f>
        <v>0</v>
      </c>
      <c r="R806" s="276">
        <f>IF(BW78&gt;0,ROUND(BW78,0),0)</f>
        <v>319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139*2017*8710*A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139*2017*8720*A</v>
      </c>
      <c r="B808" s="276"/>
      <c r="C808" s="278">
        <f>ROUND(BY60,2)</f>
        <v>32</v>
      </c>
      <c r="D808" s="276">
        <f>ROUND(BY61,0)</f>
        <v>2218307</v>
      </c>
      <c r="E808" s="276">
        <f>ROUND(BY62,0)</f>
        <v>208427</v>
      </c>
      <c r="F808" s="276">
        <f>ROUND(BY63,0)</f>
        <v>9883</v>
      </c>
      <c r="G808" s="276">
        <f>ROUND(BY64,0)</f>
        <v>4990</v>
      </c>
      <c r="H808" s="276">
        <f>ROUND(BY65,0)</f>
        <v>2451</v>
      </c>
      <c r="I808" s="276">
        <f>ROUND(BY66,0)</f>
        <v>886480</v>
      </c>
      <c r="J808" s="276">
        <f>ROUND(BY67,0)</f>
        <v>32286</v>
      </c>
      <c r="K808" s="276">
        <f>ROUND(BY68,0)</f>
        <v>0</v>
      </c>
      <c r="L808" s="276">
        <f>ROUND(BY69,0)</f>
        <v>48491</v>
      </c>
      <c r="M808" s="276">
        <f>ROUND(BY70,0)</f>
        <v>0</v>
      </c>
      <c r="N808" s="276"/>
      <c r="O808" s="276"/>
      <c r="P808" s="276">
        <f>IF(BY76&gt;0,ROUND(BY76,0),0)</f>
        <v>1645</v>
      </c>
      <c r="Q808" s="276">
        <f>IF(BY77&gt;0,ROUND(BY77,0),0)</f>
        <v>0</v>
      </c>
      <c r="R808" s="276">
        <f>IF(BY78&gt;0,ROUND(BY78,0),0)</f>
        <v>502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139*2017*8730*A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139*2017*8740*A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90784</v>
      </c>
      <c r="K810" s="276">
        <f>ROUND(CA68,0)</f>
        <v>0</v>
      </c>
      <c r="L810" s="276">
        <f>ROUND(CA69,0)</f>
        <v>0</v>
      </c>
      <c r="M810" s="276">
        <f>ROUND(CA70,0)</f>
        <v>300</v>
      </c>
      <c r="N810" s="276"/>
      <c r="O810" s="276"/>
      <c r="P810" s="276">
        <f>IF(CA76&gt;0,ROUND(CA76,0),0)</f>
        <v>4626</v>
      </c>
      <c r="Q810" s="276">
        <f>IF(CA77&gt;0,ROUND(CA77,0),0)</f>
        <v>0</v>
      </c>
      <c r="R810" s="276">
        <f>IF(CA78&gt;0,ROUND(CA78,0),0)</f>
        <v>1412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139*2017*8770*A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139*2017*8790*A</v>
      </c>
      <c r="B812" s="276"/>
      <c r="C812" s="278">
        <f>ROUND(CC60,2)</f>
        <v>5.0199999999999996</v>
      </c>
      <c r="D812" s="276">
        <f>ROUND(CC61,0)</f>
        <v>231762</v>
      </c>
      <c r="E812" s="276">
        <f>ROUND(CC62,0)</f>
        <v>21776</v>
      </c>
      <c r="F812" s="276">
        <f>ROUND(CC63,0)</f>
        <v>300</v>
      </c>
      <c r="G812" s="276">
        <f>ROUND(CC64,0)</f>
        <v>36798</v>
      </c>
      <c r="H812" s="276">
        <f>ROUND(CC65,0)</f>
        <v>5773</v>
      </c>
      <c r="I812" s="276">
        <f>ROUND(CC66,0)</f>
        <v>133356</v>
      </c>
      <c r="J812" s="276">
        <f>ROUND(CC67,0)</f>
        <v>299748</v>
      </c>
      <c r="K812" s="276">
        <f>ROUND(CC68,0)</f>
        <v>0</v>
      </c>
      <c r="L812" s="276">
        <f>ROUND(CC69,0)</f>
        <v>57531258</v>
      </c>
      <c r="M812" s="276">
        <f>ROUND(CC70,0)</f>
        <v>3478322</v>
      </c>
      <c r="N812" s="276"/>
      <c r="O812" s="276"/>
      <c r="P812" s="276">
        <f>IF(CC76&gt;0,ROUND(CC76,0),0)</f>
        <v>15273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139*2017*9000*A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9428301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767.55</v>
      </c>
      <c r="D815" s="277">
        <f t="shared" si="22"/>
        <v>56838513</v>
      </c>
      <c r="E815" s="277">
        <f t="shared" si="22"/>
        <v>5340407</v>
      </c>
      <c r="F815" s="277">
        <f t="shared" si="22"/>
        <v>6010493</v>
      </c>
      <c r="G815" s="277">
        <f t="shared" si="22"/>
        <v>33866995</v>
      </c>
      <c r="H815" s="277">
        <f t="shared" si="22"/>
        <v>1772272</v>
      </c>
      <c r="I815" s="277">
        <f t="shared" si="22"/>
        <v>24835087</v>
      </c>
      <c r="J815" s="277">
        <f t="shared" si="22"/>
        <v>4260824</v>
      </c>
      <c r="K815" s="277">
        <f t="shared" si="22"/>
        <v>1220792</v>
      </c>
      <c r="L815" s="277">
        <f>SUM(L734:L813)+SUM(U734:U813)</f>
        <v>67752862</v>
      </c>
      <c r="M815" s="277">
        <f>SUM(M734:M813)+SUM(V734:V813)</f>
        <v>5420344</v>
      </c>
      <c r="N815" s="277">
        <f t="shared" ref="N815:Y815" si="23">SUM(N734:N813)</f>
        <v>603951192</v>
      </c>
      <c r="O815" s="277">
        <f t="shared" si="23"/>
        <v>329027537</v>
      </c>
      <c r="P815" s="277">
        <f t="shared" si="23"/>
        <v>217107</v>
      </c>
      <c r="Q815" s="277">
        <f t="shared" si="23"/>
        <v>147998</v>
      </c>
      <c r="R815" s="277">
        <f t="shared" si="23"/>
        <v>46963</v>
      </c>
      <c r="S815" s="277">
        <f t="shared" si="23"/>
        <v>1037114</v>
      </c>
      <c r="T815" s="281">
        <f t="shared" si="23"/>
        <v>254.22</v>
      </c>
      <c r="U815" s="277">
        <f t="shared" si="23"/>
        <v>9428301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84502784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767.55</v>
      </c>
      <c r="D816" s="277">
        <f>CE61</f>
        <v>56838511.609999992</v>
      </c>
      <c r="E816" s="277">
        <f>CE62</f>
        <v>5340407</v>
      </c>
      <c r="F816" s="277">
        <f>CE63</f>
        <v>6010493.6200000001</v>
      </c>
      <c r="G816" s="277">
        <f>CE64</f>
        <v>33866998.699999996</v>
      </c>
      <c r="H816" s="280">
        <f>CE65</f>
        <v>1772271.2099999995</v>
      </c>
      <c r="I816" s="280">
        <f>CE66</f>
        <v>24835086.509999998</v>
      </c>
      <c r="J816" s="280">
        <f>CE67</f>
        <v>4260824</v>
      </c>
      <c r="K816" s="280">
        <f>CE68</f>
        <v>1220790.75</v>
      </c>
      <c r="L816" s="280">
        <f>CE69</f>
        <v>67752862.72696805</v>
      </c>
      <c r="M816" s="280">
        <f>CE70</f>
        <v>5420342.5799999991</v>
      </c>
      <c r="N816" s="277">
        <f>CE75</f>
        <v>603951192.75</v>
      </c>
      <c r="O816" s="277">
        <f>CE73</f>
        <v>329027534.58999997</v>
      </c>
      <c r="P816" s="277">
        <f>CE76</f>
        <v>217104.36999999991</v>
      </c>
      <c r="Q816" s="277">
        <f>CE77</f>
        <v>147998</v>
      </c>
      <c r="R816" s="277">
        <f>CE78</f>
        <v>46962.789309533458</v>
      </c>
      <c r="S816" s="277">
        <f>CE79</f>
        <v>1037114.0000000001</v>
      </c>
      <c r="T816" s="281">
        <f>CE80</f>
        <v>254.22000000000003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84502782.666968033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56838511.609999999</v>
      </c>
      <c r="E817" s="180">
        <f>C379</f>
        <v>5340406.4600000009</v>
      </c>
      <c r="F817" s="180">
        <f>C380</f>
        <v>6010493.6200000001</v>
      </c>
      <c r="G817" s="240">
        <f>C381</f>
        <v>33866998.700000018</v>
      </c>
      <c r="H817" s="240">
        <f>C382</f>
        <v>1772271.21</v>
      </c>
      <c r="I817" s="240">
        <f>C383</f>
        <v>24835086.509999998</v>
      </c>
      <c r="J817" s="240">
        <f>C384</f>
        <v>4260823.4400000004</v>
      </c>
      <c r="K817" s="240">
        <f>C385</f>
        <v>1220790.75</v>
      </c>
      <c r="L817" s="240">
        <f>C386+C387+C388+C389</f>
        <v>67752862.726968199</v>
      </c>
      <c r="M817" s="240">
        <f>C370</f>
        <v>5420342.5800000001</v>
      </c>
      <c r="N817" s="180">
        <f>D361</f>
        <v>603951192.74999988</v>
      </c>
      <c r="O817" s="180">
        <f>C359</f>
        <v>329027534.58999991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HOLY FAMILY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H-139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5633 N. Lidgerwood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Spokane, WA 99208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H-139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HOLY FAMILY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Spokane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Alex Jackson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Gary Livingston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(509)482-2450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(509)482-2456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7974</v>
      </c>
      <c r="G23" s="21">
        <f>data!D111</f>
        <v>35394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1179</v>
      </c>
      <c r="G26" s="13">
        <f>data!D114</f>
        <v>2662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12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33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111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8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18</v>
      </c>
      <c r="E34" s="49" t="s">
        <v>291</v>
      </c>
      <c r="F34" s="24"/>
      <c r="G34" s="21">
        <f>data!E127</f>
        <v>182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197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9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HOLY FAMILY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4185</v>
      </c>
      <c r="C7" s="48">
        <f>data!B139</f>
        <v>21159</v>
      </c>
      <c r="D7" s="48">
        <f>data!B140</f>
        <v>76216.682911787371</v>
      </c>
      <c r="E7" s="48">
        <f>data!B141</f>
        <v>182484916.30999997</v>
      </c>
      <c r="F7" s="48">
        <f>data!B142</f>
        <v>119051301.49000001</v>
      </c>
      <c r="G7" s="48">
        <f>data!B141+data!B142</f>
        <v>301536217.79999995</v>
      </c>
    </row>
    <row r="8" spans="1:13" ht="20.100000000000001" customHeight="1" x14ac:dyDescent="0.25">
      <c r="A8" s="23" t="s">
        <v>297</v>
      </c>
      <c r="B8" s="48">
        <f>data!C138</f>
        <v>1964</v>
      </c>
      <c r="C8" s="48">
        <f>data!C139</f>
        <v>8317</v>
      </c>
      <c r="D8" s="48">
        <f>data!C140</f>
        <v>50120.056675462351</v>
      </c>
      <c r="E8" s="48">
        <f>data!C141</f>
        <v>71246718.729999989</v>
      </c>
      <c r="F8" s="48">
        <f>data!C142</f>
        <v>78288082.74000001</v>
      </c>
      <c r="G8" s="48">
        <f>data!C141+data!C142</f>
        <v>149534801.47</v>
      </c>
    </row>
    <row r="9" spans="1:13" ht="20.100000000000001" customHeight="1" x14ac:dyDescent="0.25">
      <c r="A9" s="23" t="s">
        <v>1058</v>
      </c>
      <c r="B9" s="48">
        <f>data!D138</f>
        <v>1827</v>
      </c>
      <c r="C9" s="48">
        <f>data!D139</f>
        <v>5922</v>
      </c>
      <c r="D9" s="48">
        <f>data!D140</f>
        <v>63205.26041275054</v>
      </c>
      <c r="E9" s="48">
        <f>data!D141</f>
        <v>66995783.859999992</v>
      </c>
      <c r="F9" s="48">
        <f>data!D142</f>
        <v>98727315.670000002</v>
      </c>
      <c r="G9" s="48">
        <f>data!D141+data!D142</f>
        <v>165723099.53</v>
      </c>
    </row>
    <row r="10" spans="1:13" ht="20.100000000000001" customHeight="1" x14ac:dyDescent="0.25">
      <c r="A10" s="111" t="s">
        <v>203</v>
      </c>
      <c r="B10" s="48">
        <f>data!E138</f>
        <v>7976</v>
      </c>
      <c r="C10" s="48">
        <f>data!E139</f>
        <v>35398</v>
      </c>
      <c r="D10" s="48">
        <f>data!E140</f>
        <v>189542.00000000026</v>
      </c>
      <c r="E10" s="48">
        <f>data!E141</f>
        <v>320727418.89999998</v>
      </c>
      <c r="F10" s="48">
        <f>data!E142</f>
        <v>296066699.90000004</v>
      </c>
      <c r="G10" s="48">
        <f>data!E141+data!E142</f>
        <v>616794118.79999995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HOLY FAMILY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4355944.8200000012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35106.879999999997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-73886.710000000006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1179212.1599999999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49366.939999999995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5545744.0900000017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477038.30000000005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641729.55999999994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1118767.8599999999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1270.07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1270.07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59888.3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7377065.8400000008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7436954.1400000006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2024892.8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2024892.8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HOLY FAMILY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3196354.64</v>
      </c>
      <c r="D7" s="21">
        <f>data!C195</f>
        <v>0</v>
      </c>
      <c r="E7" s="21">
        <f>data!D195</f>
        <v>15250</v>
      </c>
      <c r="F7" s="21">
        <f>data!E195</f>
        <v>3181104.64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2540479.5</v>
      </c>
      <c r="D8" s="21">
        <f>data!C196</f>
        <v>0</v>
      </c>
      <c r="E8" s="21">
        <f>data!D196</f>
        <v>0</v>
      </c>
      <c r="F8" s="21">
        <f>data!E196</f>
        <v>2540479.5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93010442.269999996</v>
      </c>
      <c r="D9" s="21">
        <f>data!C197</f>
        <v>3483372.81</v>
      </c>
      <c r="E9" s="21">
        <f>data!D197</f>
        <v>1371400.9</v>
      </c>
      <c r="F9" s="21">
        <f>data!E197</f>
        <v>95122414.179999992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6260635.54</v>
      </c>
      <c r="D11" s="21">
        <f>data!C199</f>
        <v>462277.09</v>
      </c>
      <c r="E11" s="21">
        <f>data!D199</f>
        <v>0</v>
      </c>
      <c r="F11" s="21">
        <f>data!E199</f>
        <v>6722912.6299999999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35467544.979999997</v>
      </c>
      <c r="D12" s="21">
        <f>data!C200</f>
        <v>1506368.35</v>
      </c>
      <c r="E12" s="21">
        <f>data!D200</f>
        <v>0</v>
      </c>
      <c r="F12" s="21">
        <f>data!E200</f>
        <v>36973913.329999998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1095646</v>
      </c>
      <c r="D14" s="21">
        <f>data!C202</f>
        <v>0</v>
      </c>
      <c r="E14" s="21">
        <f>data!D202</f>
        <v>0</v>
      </c>
      <c r="F14" s="21">
        <f>data!E202</f>
        <v>1095646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3140308.4899999984</v>
      </c>
      <c r="D15" s="21">
        <f>data!C203</f>
        <v>-625031.17999999784</v>
      </c>
      <c r="E15" s="21">
        <f>data!D203</f>
        <v>-142502.04</v>
      </c>
      <c r="F15" s="21">
        <f>data!E203</f>
        <v>2657779.3500000006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144711411.42000002</v>
      </c>
      <c r="D16" s="21">
        <f>data!C204</f>
        <v>4826987.0700000022</v>
      </c>
      <c r="E16" s="21">
        <f>data!D204</f>
        <v>1244148.8599999999</v>
      </c>
      <c r="F16" s="21">
        <f>data!E204</f>
        <v>148294249.62999997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2992129.63</v>
      </c>
      <c r="D24" s="21">
        <f>data!C209</f>
        <v>110247.59</v>
      </c>
      <c r="E24" s="21">
        <f>data!D209</f>
        <v>0</v>
      </c>
      <c r="F24" s="21">
        <f>data!E209</f>
        <v>3102377.2199999997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51101056.590000004</v>
      </c>
      <c r="D25" s="21">
        <f>data!C210</f>
        <v>2933536.9400000004</v>
      </c>
      <c r="E25" s="21">
        <f>data!D210</f>
        <v>1001399.59</v>
      </c>
      <c r="F25" s="21">
        <f>data!E210</f>
        <v>53033193.939999998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5340704.84</v>
      </c>
      <c r="D27" s="21">
        <f>data!C212</f>
        <v>146968.94</v>
      </c>
      <c r="E27" s="21">
        <f>data!D212</f>
        <v>0</v>
      </c>
      <c r="F27" s="21">
        <f>data!E212</f>
        <v>5487673.7800000003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30896696.390000001</v>
      </c>
      <c r="D28" s="21">
        <f>data!C213</f>
        <v>1107567.3499999901</v>
      </c>
      <c r="E28" s="21">
        <f>data!D213</f>
        <v>0</v>
      </c>
      <c r="F28" s="21">
        <f>data!E213</f>
        <v>32004263.739999991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90330587.450000003</v>
      </c>
      <c r="D32" s="21">
        <f>data!C217</f>
        <v>4298320.8199999901</v>
      </c>
      <c r="E32" s="21">
        <f>data!D217</f>
        <v>1001399.59</v>
      </c>
      <c r="F32" s="21">
        <f>data!E217</f>
        <v>93627508.679999992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HOLY FAMILY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1752311.4800000002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220794942.39000002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112041303.52000001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6048673.9399999995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14310519.090000002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56634074.770000011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899217.44999999925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410728731.16000003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865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4335139.7200000007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5696706.5999999996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10031846.32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422512888.96000004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HOLY FAMILY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9995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64337768.870000012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42099563.369999997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49184678.500000007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2477281.5699999998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13138.16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73923298.730000019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13782583.199999999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13782583.199999999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3181104.64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2540479.87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95122414.180000007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6722912.6299999999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36973913.329999998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1095645.6299999999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2657779.35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148294249.63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93627508.679999992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54666740.950000003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5310679.8600000003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5310679.8600000003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147683302.74000004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HOLY FAMILY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5035103.79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4522959.4000000004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1567925.8399999999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11125989.030000001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47226542.100000001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-620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47225922.100000001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47225922.100000001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89331391.610000223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89331391.610000223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147683302.74000022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HOLY FAMILY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320727418.90000004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296066699.89999962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616794118.79999971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1752311.4800000002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410728731.16000003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10031846.32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422512888.96000004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194281229.83999968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5437430.4899999993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5437430.4899999993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199718660.32999969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59115849.819999985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5545744.0900000026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5555257.5700000003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36274834.180000022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1745642.4099999997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25645185.340000015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4298320.8199999984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1118767.8599999999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1270.07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7436954.1400000006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2024892.8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64827328.063751854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213590047.16375187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-13871386.833752185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-827216.94999999984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-14698603.783752184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-14698603.783752184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HOLY FAMILY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3403</v>
      </c>
      <c r="D9" s="14">
        <f>data!D59</f>
        <v>0</v>
      </c>
      <c r="E9" s="14">
        <f>data!E59</f>
        <v>42360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36.82</v>
      </c>
      <c r="D10" s="26">
        <f>data!D60</f>
        <v>0</v>
      </c>
      <c r="E10" s="26">
        <f>data!E60</f>
        <v>228.65999999999997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3658134.41</v>
      </c>
      <c r="D11" s="14">
        <f>data!D61</f>
        <v>0</v>
      </c>
      <c r="E11" s="14">
        <f>data!E61</f>
        <v>18567978.339999996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343175</v>
      </c>
      <c r="D12" s="14">
        <f>data!D62</f>
        <v>0</v>
      </c>
      <c r="E12" s="14">
        <f>data!E62</f>
        <v>1741889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281792.7</v>
      </c>
      <c r="D13" s="14">
        <f>data!D63</f>
        <v>0</v>
      </c>
      <c r="E13" s="14">
        <f>data!E63</f>
        <v>867629.58000000007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516912.08999999997</v>
      </c>
      <c r="D14" s="14">
        <f>data!D64</f>
        <v>0</v>
      </c>
      <c r="E14" s="14">
        <f>data!E64</f>
        <v>1575118.64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2.5</v>
      </c>
      <c r="D15" s="14">
        <f>data!D65</f>
        <v>0</v>
      </c>
      <c r="E15" s="14">
        <f>data!E65</f>
        <v>12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287641.68</v>
      </c>
      <c r="D16" s="14">
        <f>data!D66</f>
        <v>0</v>
      </c>
      <c r="E16" s="14">
        <f>data!E66</f>
        <v>353545.92000000004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110912</v>
      </c>
      <c r="D17" s="14">
        <f>data!D67</f>
        <v>0</v>
      </c>
      <c r="E17" s="14">
        <f>data!E67</f>
        <v>1108959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5274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93657.8</v>
      </c>
      <c r="D19" s="14">
        <f>data!D69</f>
        <v>0</v>
      </c>
      <c r="E19" s="14">
        <f>data!E69</f>
        <v>40673.350000000006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-1500</v>
      </c>
      <c r="D20" s="14">
        <f>-data!D70</f>
        <v>0</v>
      </c>
      <c r="E20" s="14">
        <f>-data!E70</f>
        <v>-24947.42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5290728.18</v>
      </c>
      <c r="D21" s="14">
        <f>data!D71</f>
        <v>0</v>
      </c>
      <c r="E21" s="14">
        <f>data!E71</f>
        <v>24236132.409999996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4587462</v>
      </c>
      <c r="D23" s="48">
        <f>+data!M669</f>
        <v>0</v>
      </c>
      <c r="E23" s="48">
        <f>+data!M670</f>
        <v>28338168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8555279.1600000001</v>
      </c>
      <c r="D24" s="14">
        <f>data!D73</f>
        <v>0</v>
      </c>
      <c r="E24" s="14">
        <f>data!E73</f>
        <v>63962544.199999973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41748.17</v>
      </c>
      <c r="D25" s="14">
        <f>data!D74</f>
        <v>0</v>
      </c>
      <c r="E25" s="14">
        <f>data!E74</f>
        <v>3444140.95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8597027.3300000001</v>
      </c>
      <c r="D26" s="14">
        <f>data!D75</f>
        <v>0</v>
      </c>
      <c r="E26" s="14">
        <f>data!E75</f>
        <v>67406685.149999976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5602.08</v>
      </c>
      <c r="D28" s="14">
        <f>data!D76</f>
        <v>0</v>
      </c>
      <c r="E28" s="14">
        <f>data!E76</f>
        <v>56012.509999999922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18730.084597740039</v>
      </c>
      <c r="D29" s="14">
        <f>data!D77</f>
        <v>0</v>
      </c>
      <c r="E29" s="14">
        <f>data!E77</f>
        <v>146856.91540225997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1692.4812564869153</v>
      </c>
      <c r="D30" s="14">
        <f>data!D78</f>
        <v>0</v>
      </c>
      <c r="E30" s="14">
        <f>data!E78</f>
        <v>16922.308018412048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114763.35142162048</v>
      </c>
      <c r="D31" s="14">
        <f>data!D79</f>
        <v>0</v>
      </c>
      <c r="E31" s="14">
        <f>data!E79</f>
        <v>899824.64857837954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24.52</v>
      </c>
      <c r="D32" s="84">
        <f>data!D80</f>
        <v>0</v>
      </c>
      <c r="E32" s="84">
        <f>data!E80</f>
        <v>139.15000000000003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HOLY FAMILY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2662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1179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114.07000000000002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9237534.1099999994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866587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697257.66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16669906.810000001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834908.21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608045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233242.57999999996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144163.53000000003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-3964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29287680.899999999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21358875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64085466.199999988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100221352.39999996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164306818.59999996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30711.800000000007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9278.5440145401099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42.51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HOLY FAMILY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1.01</v>
      </c>
      <c r="F74" s="26">
        <f>data!T60</f>
        <v>0</v>
      </c>
      <c r="G74" s="26">
        <f>data!U60</f>
        <v>32.85</v>
      </c>
      <c r="H74" s="26">
        <f>data!V60</f>
        <v>14.67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68450.34</v>
      </c>
      <c r="F75" s="14">
        <f>data!T61</f>
        <v>0</v>
      </c>
      <c r="G75" s="14">
        <f>data!U61</f>
        <v>2043450.27</v>
      </c>
      <c r="H75" s="14">
        <f>data!V61</f>
        <v>1054140.1400000001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6421</v>
      </c>
      <c r="F76" s="14">
        <f>data!T62</f>
        <v>0</v>
      </c>
      <c r="G76" s="14">
        <f>data!U62</f>
        <v>191699</v>
      </c>
      <c r="H76" s="14">
        <f>data!V62</f>
        <v>98890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111040.32000000001</v>
      </c>
      <c r="H77" s="14">
        <f>data!V63</f>
        <v>18000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438769.96999999991</v>
      </c>
      <c r="E78" s="14">
        <f>data!S64</f>
        <v>-205596.90999999995</v>
      </c>
      <c r="F78" s="14">
        <f>data!T64</f>
        <v>0</v>
      </c>
      <c r="G78" s="14">
        <f>data!U64</f>
        <v>997251.72000000009</v>
      </c>
      <c r="H78" s="14">
        <f>data!V64</f>
        <v>102177.91999999997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12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2452667.0000000005</v>
      </c>
      <c r="E80" s="14">
        <f>data!S66</f>
        <v>117508.84999999999</v>
      </c>
      <c r="F80" s="14">
        <f>data!T66</f>
        <v>0</v>
      </c>
      <c r="G80" s="14">
        <f>data!U66</f>
        <v>3167760.12</v>
      </c>
      <c r="H80" s="14">
        <f>data!V66</f>
        <v>29187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3951</v>
      </c>
      <c r="E81" s="14">
        <f>data!S67</f>
        <v>79546</v>
      </c>
      <c r="F81" s="14">
        <f>data!T67</f>
        <v>0</v>
      </c>
      <c r="G81" s="14">
        <f>data!U67</f>
        <v>94357</v>
      </c>
      <c r="H81" s="14">
        <f>data!V67</f>
        <v>32277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26023.69</v>
      </c>
      <c r="F82" s="14">
        <f>data!T68</f>
        <v>0</v>
      </c>
      <c r="G82" s="14">
        <f>data!U68</f>
        <v>60743.91</v>
      </c>
      <c r="H82" s="14">
        <f>data!V68</f>
        <v>2958.0699999999997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8374.5999999999985</v>
      </c>
      <c r="E83" s="14">
        <f>data!S69</f>
        <v>0</v>
      </c>
      <c r="F83" s="14">
        <f>data!T69</f>
        <v>0</v>
      </c>
      <c r="G83" s="14">
        <f>data!U69</f>
        <v>28492.41</v>
      </c>
      <c r="H83" s="14">
        <f>data!V69</f>
        <v>8191.5099999999993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-20731.940000000002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2903762.5700000003</v>
      </c>
      <c r="E85" s="14">
        <f>data!S71</f>
        <v>92352.970000000045</v>
      </c>
      <c r="F85" s="14">
        <f>data!T71</f>
        <v>0</v>
      </c>
      <c r="G85" s="14">
        <f>data!U71</f>
        <v>6674062.8099999996</v>
      </c>
      <c r="H85" s="14">
        <f>data!V71</f>
        <v>1345833.6400000001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1817676</v>
      </c>
      <c r="E87" s="48">
        <f>+data!M684</f>
        <v>597709</v>
      </c>
      <c r="F87" s="48">
        <f>+data!M685</f>
        <v>0</v>
      </c>
      <c r="G87" s="48">
        <f>+data!M686</f>
        <v>4582899</v>
      </c>
      <c r="H87" s="48">
        <f>+data!M687</f>
        <v>1033467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10960237.529999999</v>
      </c>
      <c r="E88" s="14">
        <f>data!S73</f>
        <v>0</v>
      </c>
      <c r="F88" s="14">
        <f>data!T73</f>
        <v>0</v>
      </c>
      <c r="G88" s="14">
        <f>data!U73</f>
        <v>33995323.720000006</v>
      </c>
      <c r="H88" s="14">
        <f>data!V73</f>
        <v>4933839.6399999997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19863184.390000004</v>
      </c>
      <c r="E89" s="14">
        <f>data!S74</f>
        <v>0</v>
      </c>
      <c r="F89" s="14">
        <f>data!T74</f>
        <v>0</v>
      </c>
      <c r="G89" s="14">
        <f>data!U74</f>
        <v>23542369.149999999</v>
      </c>
      <c r="H89" s="14">
        <f>data!V74</f>
        <v>7879533.6000000024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30823421.920000002</v>
      </c>
      <c r="E90" s="14">
        <f>data!S75</f>
        <v>0</v>
      </c>
      <c r="F90" s="14">
        <f>data!T75</f>
        <v>0</v>
      </c>
      <c r="G90" s="14">
        <f>data!U75</f>
        <v>57537692.870000005</v>
      </c>
      <c r="H90" s="14">
        <f>data!V75</f>
        <v>12813373.240000002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199.57</v>
      </c>
      <c r="E92" s="14">
        <f>data!S76</f>
        <v>4017.7800000000007</v>
      </c>
      <c r="F92" s="14">
        <f>data!T76</f>
        <v>0</v>
      </c>
      <c r="G92" s="14">
        <f>data!U76</f>
        <v>4765.8900000000003</v>
      </c>
      <c r="H92" s="14">
        <f>data!V76</f>
        <v>1630.26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60.293406084363966</v>
      </c>
      <c r="E94" s="14">
        <f>data!S78</f>
        <v>1213.8379570959357</v>
      </c>
      <c r="F94" s="14">
        <f>data!T78</f>
        <v>0</v>
      </c>
      <c r="G94" s="14">
        <f>data!U78</f>
        <v>1439.8543925610534</v>
      </c>
      <c r="H94" s="14">
        <f>data!V78</f>
        <v>492.52857745700857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HOLY FAMILY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9.6900000000000013</v>
      </c>
      <c r="E106" s="26">
        <f>data!Z60</f>
        <v>0.16</v>
      </c>
      <c r="F106" s="26">
        <f>data!AA60</f>
        <v>1.9300000000000002</v>
      </c>
      <c r="G106" s="26">
        <f>data!AB60</f>
        <v>28.32</v>
      </c>
      <c r="H106" s="26">
        <f>data!AC60</f>
        <v>32.75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1011716.04</v>
      </c>
      <c r="E107" s="14">
        <f>data!Z61</f>
        <v>6355.8600000000006</v>
      </c>
      <c r="F107" s="14">
        <f>data!AA61</f>
        <v>193762.04</v>
      </c>
      <c r="G107" s="14">
        <f>data!AB61</f>
        <v>2813602.21</v>
      </c>
      <c r="H107" s="14">
        <f>data!AC61</f>
        <v>2509453.5299999998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94911</v>
      </c>
      <c r="E108" s="14">
        <f>data!Z62</f>
        <v>596</v>
      </c>
      <c r="F108" s="14">
        <f>data!AA62</f>
        <v>18177</v>
      </c>
      <c r="G108" s="14">
        <f>data!AB62</f>
        <v>263948</v>
      </c>
      <c r="H108" s="14">
        <f>data!AC62</f>
        <v>235415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4139.6499999999996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824115.42999999993</v>
      </c>
      <c r="E110" s="14">
        <f>data!Z64</f>
        <v>0</v>
      </c>
      <c r="F110" s="14">
        <f>data!AA64</f>
        <v>218779.42</v>
      </c>
      <c r="G110" s="14">
        <f>data!AB64</f>
        <v>11445933.479999999</v>
      </c>
      <c r="H110" s="14">
        <f>data!AC64</f>
        <v>424956.82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160.18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30.5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10663226.539999999</v>
      </c>
      <c r="E112" s="14">
        <f>data!Z66</f>
        <v>94279.50999999998</v>
      </c>
      <c r="F112" s="14">
        <f>data!AA66</f>
        <v>7348.38</v>
      </c>
      <c r="G112" s="14">
        <f>data!AB66</f>
        <v>173215.74</v>
      </c>
      <c r="H112" s="14">
        <f>data!AC66</f>
        <v>9958.18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81026</v>
      </c>
      <c r="E113" s="14">
        <f>data!Z67</f>
        <v>4412</v>
      </c>
      <c r="F113" s="14">
        <f>data!AA67</f>
        <v>37787</v>
      </c>
      <c r="G113" s="14">
        <f>data!AB67</f>
        <v>45629</v>
      </c>
      <c r="H113" s="14">
        <f>data!AC67</f>
        <v>37699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257768.81</v>
      </c>
      <c r="H114" s="14">
        <f>data!AC68</f>
        <v>11144.8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1445.87</v>
      </c>
      <c r="E115" s="14">
        <f>data!Z69</f>
        <v>0</v>
      </c>
      <c r="F115" s="14">
        <f>data!AA69</f>
        <v>1.68</v>
      </c>
      <c r="G115" s="14">
        <f>data!AB69</f>
        <v>13817.530000000002</v>
      </c>
      <c r="H115" s="14">
        <f>data!AC69</f>
        <v>6802.32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-5565</v>
      </c>
      <c r="E116" s="14">
        <f>-data!Z70</f>
        <v>-147706.01999999999</v>
      </c>
      <c r="F116" s="14">
        <f>-data!AA70</f>
        <v>0</v>
      </c>
      <c r="G116" s="14">
        <f>-data!AB70</f>
        <v>-108948.57999999999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12671036.059999999</v>
      </c>
      <c r="E117" s="14">
        <f>data!Z71</f>
        <v>-42062.650000000009</v>
      </c>
      <c r="F117" s="14">
        <f>data!AA71</f>
        <v>475855.52</v>
      </c>
      <c r="G117" s="14">
        <f>data!AB71</f>
        <v>14909105.839999998</v>
      </c>
      <c r="H117" s="14">
        <f>data!AC71</f>
        <v>3235460.1499999994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7467464</v>
      </c>
      <c r="E119" s="48">
        <f>+data!M691</f>
        <v>13496</v>
      </c>
      <c r="F119" s="48">
        <f>+data!M692</f>
        <v>526868</v>
      </c>
      <c r="G119" s="48">
        <f>+data!M693</f>
        <v>8485501</v>
      </c>
      <c r="H119" s="48">
        <f>+data!M694</f>
        <v>2124421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40378502.240000002</v>
      </c>
      <c r="E120" s="14">
        <f>data!Z73</f>
        <v>142116.93</v>
      </c>
      <c r="F120" s="14">
        <f>data!AA73</f>
        <v>1203405.7300000002</v>
      </c>
      <c r="G120" s="14">
        <f>data!AB73</f>
        <v>37707495.900000006</v>
      </c>
      <c r="H120" s="14">
        <f>data!AC73</f>
        <v>23293800.030000005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23107889.350000001</v>
      </c>
      <c r="E121" s="14">
        <f>data!Z74</f>
        <v>0</v>
      </c>
      <c r="F121" s="14">
        <f>data!AA74</f>
        <v>1605918.9</v>
      </c>
      <c r="G121" s="14">
        <f>data!AB74</f>
        <v>43781191.280000009</v>
      </c>
      <c r="H121" s="14">
        <f>data!AC74</f>
        <v>1774849.2799999996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63486391.590000004</v>
      </c>
      <c r="E122" s="14">
        <f>data!Z75</f>
        <v>142116.93</v>
      </c>
      <c r="F122" s="14">
        <f>data!AA75</f>
        <v>2809324.63</v>
      </c>
      <c r="G122" s="14">
        <f>data!AB75</f>
        <v>81488687.180000007</v>
      </c>
      <c r="H122" s="14">
        <f>data!AC75</f>
        <v>25068649.310000006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4092.57</v>
      </c>
      <c r="E124" s="14">
        <f>data!Z76</f>
        <v>222.86</v>
      </c>
      <c r="F124" s="14">
        <f>data!AA76</f>
        <v>1908.6100000000001</v>
      </c>
      <c r="G124" s="14">
        <f>data!AB76</f>
        <v>2304.6800000000003</v>
      </c>
      <c r="H124" s="14">
        <f>data!AC76</f>
        <v>1904.1200000000001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1236.4332561942449</v>
      </c>
      <c r="E126" s="14">
        <f>data!Z78</f>
        <v>67.329701257510422</v>
      </c>
      <c r="F126" s="14">
        <f>data!AA78</f>
        <v>576.62272779815567</v>
      </c>
      <c r="G126" s="14">
        <f>data!AB78</f>
        <v>696.28204206299529</v>
      </c>
      <c r="H126" s="14">
        <f>data!AC78</f>
        <v>575.26622434914634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4.9399999999999995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0.01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HOLY FAMILY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81.73</v>
      </c>
      <c r="F138" s="26">
        <f>data!AH60</f>
        <v>0</v>
      </c>
      <c r="G138" s="26">
        <f>data!AI60</f>
        <v>0</v>
      </c>
      <c r="H138" s="26">
        <f>data!AJ60</f>
        <v>20.759999999999998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6210928.5900000008</v>
      </c>
      <c r="F139" s="14">
        <f>data!AH61</f>
        <v>0</v>
      </c>
      <c r="G139" s="14">
        <f>data!AI61</f>
        <v>0</v>
      </c>
      <c r="H139" s="14">
        <f>data!AJ61</f>
        <v>2009026.92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582656</v>
      </c>
      <c r="F140" s="14">
        <f>data!AH62</f>
        <v>0</v>
      </c>
      <c r="G140" s="14">
        <f>data!AI62</f>
        <v>0</v>
      </c>
      <c r="H140" s="14">
        <f>data!AJ62</f>
        <v>188470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521834.30000000005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16021.309999999996</v>
      </c>
      <c r="D142" s="14">
        <f>data!AF64</f>
        <v>0</v>
      </c>
      <c r="E142" s="14">
        <f>data!AG64</f>
        <v>827751.09999999986</v>
      </c>
      <c r="F142" s="14">
        <f>data!AH64</f>
        <v>0</v>
      </c>
      <c r="G142" s="14">
        <f>data!AI64</f>
        <v>0</v>
      </c>
      <c r="H142" s="14">
        <f>data!AJ64</f>
        <v>522561.20999999996</v>
      </c>
      <c r="I142" s="14">
        <f>data!AK64</f>
        <v>300.3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15508.669999999998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1270805.1200000001</v>
      </c>
      <c r="D144" s="14">
        <f>data!AF66</f>
        <v>0</v>
      </c>
      <c r="E144" s="14">
        <f>data!AG66</f>
        <v>125549.81</v>
      </c>
      <c r="F144" s="14">
        <f>data!AH66</f>
        <v>0</v>
      </c>
      <c r="G144" s="14">
        <f>data!AI66</f>
        <v>0</v>
      </c>
      <c r="H144" s="14">
        <f>data!AJ66</f>
        <v>375845.91</v>
      </c>
      <c r="I144" s="14">
        <f>data!AK66</f>
        <v>447811.86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45059</v>
      </c>
      <c r="D145" s="14">
        <f>data!AF67</f>
        <v>0</v>
      </c>
      <c r="E145" s="14">
        <f>data!AG67</f>
        <v>240049</v>
      </c>
      <c r="F145" s="14">
        <f>data!AH67</f>
        <v>0</v>
      </c>
      <c r="G145" s="14">
        <f>data!AI67</f>
        <v>0</v>
      </c>
      <c r="H145" s="14">
        <f>data!AJ67</f>
        <v>2113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286506.27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81.049999999999955</v>
      </c>
      <c r="D147" s="14">
        <f>data!AF69</f>
        <v>0</v>
      </c>
      <c r="E147" s="14">
        <f>data!AG69</f>
        <v>21988.269999999997</v>
      </c>
      <c r="F147" s="14">
        <f>data!AH69</f>
        <v>0</v>
      </c>
      <c r="G147" s="14">
        <f>data!AI69</f>
        <v>0</v>
      </c>
      <c r="H147" s="14">
        <f>data!AJ69</f>
        <v>155796.27000000005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-836.04</v>
      </c>
      <c r="D148" s="14">
        <f>-data!AF70</f>
        <v>0</v>
      </c>
      <c r="E148" s="14">
        <f>-data!AG70</f>
        <v>-32243.63</v>
      </c>
      <c r="F148" s="14">
        <f>-data!AH70</f>
        <v>0</v>
      </c>
      <c r="G148" s="14">
        <f>-data!AI70</f>
        <v>0</v>
      </c>
      <c r="H148" s="14">
        <f>-data!AJ70</f>
        <v>-8528.43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1331130.4400000002</v>
      </c>
      <c r="D149" s="14">
        <f>data!AF71</f>
        <v>0</v>
      </c>
      <c r="E149" s="14">
        <f>data!AG71</f>
        <v>8498513.4399999995</v>
      </c>
      <c r="F149" s="14">
        <f>data!AH71</f>
        <v>0</v>
      </c>
      <c r="G149" s="14">
        <f>data!AI71</f>
        <v>0</v>
      </c>
      <c r="H149" s="14">
        <f>data!AJ71</f>
        <v>3547299.82</v>
      </c>
      <c r="I149" s="14">
        <f>data!AK71</f>
        <v>448112.16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989905</v>
      </c>
      <c r="D151" s="48">
        <f>+data!M697</f>
        <v>0</v>
      </c>
      <c r="E151" s="48">
        <f>+data!M698</f>
        <v>7941303</v>
      </c>
      <c r="F151" s="48">
        <f>+data!M699</f>
        <v>0</v>
      </c>
      <c r="G151" s="48">
        <f>+data!M700</f>
        <v>0</v>
      </c>
      <c r="H151" s="48">
        <f>+data!M701</f>
        <v>1840868</v>
      </c>
      <c r="I151" s="48">
        <f>+data!M702</f>
        <v>235853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2878209.77</v>
      </c>
      <c r="D152" s="14">
        <f>data!AF73</f>
        <v>0</v>
      </c>
      <c r="E152" s="14">
        <f>data!AG73</f>
        <v>25645161.259999998</v>
      </c>
      <c r="F152" s="14">
        <f>data!AH73</f>
        <v>0</v>
      </c>
      <c r="G152" s="14">
        <f>data!AI73</f>
        <v>0</v>
      </c>
      <c r="H152" s="14">
        <f>data!AJ73</f>
        <v>712136.96000000008</v>
      </c>
      <c r="I152" s="14">
        <f>data!AK73</f>
        <v>1825137.0599999998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1226330.08</v>
      </c>
      <c r="D153" s="14">
        <f>data!AF74</f>
        <v>0</v>
      </c>
      <c r="E153" s="14">
        <f>data!AG74</f>
        <v>58221840.469999999</v>
      </c>
      <c r="F153" s="14">
        <f>data!AH74</f>
        <v>0</v>
      </c>
      <c r="G153" s="14">
        <f>data!AI74</f>
        <v>0</v>
      </c>
      <c r="H153" s="14">
        <f>data!AJ74</f>
        <v>10119254.740000002</v>
      </c>
      <c r="I153" s="14">
        <f>data!AK74</f>
        <v>170393.53000000003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4104539.85</v>
      </c>
      <c r="D154" s="14">
        <f>data!AF75</f>
        <v>0</v>
      </c>
      <c r="E154" s="14">
        <f>data!AG75</f>
        <v>83867001.729999989</v>
      </c>
      <c r="F154" s="14">
        <f>data!AH75</f>
        <v>0</v>
      </c>
      <c r="G154" s="14">
        <f>data!AI75</f>
        <v>0</v>
      </c>
      <c r="H154" s="14">
        <f>data!AJ75</f>
        <v>10831391.700000003</v>
      </c>
      <c r="I154" s="14">
        <f>data!AK75</f>
        <v>1995530.5899999999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2275.9</v>
      </c>
      <c r="D156" s="14">
        <f>data!AF76</f>
        <v>0</v>
      </c>
      <c r="E156" s="14">
        <f>data!AG76</f>
        <v>12124.639999999998</v>
      </c>
      <c r="F156" s="14">
        <f>data!AH76</f>
        <v>0</v>
      </c>
      <c r="G156" s="14">
        <f>data!AI76</f>
        <v>0</v>
      </c>
      <c r="H156" s="14">
        <f>data!AJ76</f>
        <v>106.72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687.58712685976832</v>
      </c>
      <c r="D158" s="14">
        <f>data!AF78</f>
        <v>0</v>
      </c>
      <c r="E158" s="14">
        <f>data!AG78</f>
        <v>3663.0547835181769</v>
      </c>
      <c r="F158" s="14">
        <f>data!AH78</f>
        <v>0</v>
      </c>
      <c r="G158" s="14">
        <f>data!AI78</f>
        <v>0</v>
      </c>
      <c r="H158" s="14">
        <f>data!AJ78</f>
        <v>32.241881531910217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45.18</v>
      </c>
      <c r="F160" s="26">
        <f>data!AH80</f>
        <v>0</v>
      </c>
      <c r="G160" s="26">
        <f>data!AI80</f>
        <v>0</v>
      </c>
      <c r="H160" s="26">
        <f>data!AJ80</f>
        <v>1.05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HOLY FAMILY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14.860000000000001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656052.43000000005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61545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1694.69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108857.36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4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16699.64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138662.43999999997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52356.43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6255.01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-9505.130000000001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-170142.84000000003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130855.99999999997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731623.03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67803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373422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448762.57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58690.19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872244.36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507452.76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872244.36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0.88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HOLY FAMILY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165587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41.09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1570802.91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147359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997824.20000000007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21862.68</v>
      </c>
      <c r="I208" s="14">
        <f>data!AY66</f>
        <v>439876.20999999996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187690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41328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-906622.86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21862.68</v>
      </c>
      <c r="I213" s="14">
        <f>data!AY71</f>
        <v>2478257.46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1956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135769.06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135769.06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9480.0400000000027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HOLY FAMILY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217104.36999999991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1.86</v>
      </c>
      <c r="E234" s="26">
        <f>data!BB60</f>
        <v>7.25</v>
      </c>
      <c r="F234" s="26">
        <f>data!BC60</f>
        <v>0</v>
      </c>
      <c r="G234" s="26">
        <f>data!BD60</f>
        <v>0</v>
      </c>
      <c r="H234" s="26">
        <f>data!BE60</f>
        <v>27.249999999999996</v>
      </c>
      <c r="I234" s="26">
        <f>data!BF60</f>
        <v>31.53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63795.95</v>
      </c>
      <c r="E235" s="14">
        <f>data!BB61</f>
        <v>487326.66999999993</v>
      </c>
      <c r="F235" s="14">
        <f>data!BC61</f>
        <v>0</v>
      </c>
      <c r="G235" s="14">
        <f>data!BD61</f>
        <v>0</v>
      </c>
      <c r="H235" s="14">
        <f>data!BE61</f>
        <v>1824386.76</v>
      </c>
      <c r="I235" s="14">
        <f>data!BF61</f>
        <v>1176138.3500000001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5985</v>
      </c>
      <c r="E236" s="14">
        <f>data!BB62</f>
        <v>45717</v>
      </c>
      <c r="F236" s="14">
        <f>data!BC62</f>
        <v>0</v>
      </c>
      <c r="G236" s="14">
        <f>data!BD62</f>
        <v>0</v>
      </c>
      <c r="H236" s="14">
        <f>data!BE62</f>
        <v>171148</v>
      </c>
      <c r="I236" s="14">
        <f>data!BF62</f>
        <v>110335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13647.9</v>
      </c>
      <c r="E238" s="14">
        <f>data!BB64</f>
        <v>3219.0400000000004</v>
      </c>
      <c r="F238" s="14">
        <f>data!BC64</f>
        <v>0</v>
      </c>
      <c r="G238" s="14">
        <f>data!BD64</f>
        <v>-3183.2200000000007</v>
      </c>
      <c r="H238" s="14">
        <f>data!BE64</f>
        <v>510085.89</v>
      </c>
      <c r="I238" s="14">
        <f>data!BF64</f>
        <v>199161.19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1431117.25</v>
      </c>
      <c r="I239" s="14">
        <f>data!BF65</f>
        <v>158869.23999999996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471557.04</v>
      </c>
      <c r="E240" s="14">
        <f>data!BB66</f>
        <v>65424.26</v>
      </c>
      <c r="F240" s="14">
        <f>data!BC66</f>
        <v>0</v>
      </c>
      <c r="G240" s="14">
        <f>data!BD66</f>
        <v>49237.929999999993</v>
      </c>
      <c r="H240" s="14">
        <f>data!BE66</f>
        <v>1734490.3599999999</v>
      </c>
      <c r="I240" s="14">
        <f>data!BF66</f>
        <v>11139.46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16633</v>
      </c>
      <c r="E241" s="14">
        <f>data!BB67</f>
        <v>8223</v>
      </c>
      <c r="F241" s="14">
        <f>data!BC67</f>
        <v>0</v>
      </c>
      <c r="G241" s="14">
        <f>data!BD67</f>
        <v>33055</v>
      </c>
      <c r="H241" s="14">
        <f>data!BE67</f>
        <v>573382</v>
      </c>
      <c r="I241" s="14">
        <f>data!BF67</f>
        <v>44925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9762.27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858.45</v>
      </c>
      <c r="F243" s="14">
        <f>data!BC69</f>
        <v>0</v>
      </c>
      <c r="G243" s="14">
        <f>data!BD69</f>
        <v>0</v>
      </c>
      <c r="H243" s="14">
        <f>data!BE69</f>
        <v>33065.58</v>
      </c>
      <c r="I243" s="14">
        <f>data!BF69</f>
        <v>5533.9900000000007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-102464.19999999998</v>
      </c>
      <c r="E244" s="14">
        <f>-data!BB70</f>
        <v>-3343.25</v>
      </c>
      <c r="F244" s="14">
        <f>-data!BC70</f>
        <v>0</v>
      </c>
      <c r="G244" s="14">
        <f>-data!BD70</f>
        <v>0</v>
      </c>
      <c r="H244" s="14">
        <f>-data!BE70</f>
        <v>-232514.39</v>
      </c>
      <c r="I244" s="14">
        <f>-data!BF70</f>
        <v>-487.52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469154.69000000006</v>
      </c>
      <c r="E245" s="14">
        <f>data!BB71</f>
        <v>607425.16999999993</v>
      </c>
      <c r="F245" s="14">
        <f>data!BC71</f>
        <v>0</v>
      </c>
      <c r="G245" s="14">
        <f>data!BD71</f>
        <v>79109.709999999992</v>
      </c>
      <c r="H245" s="14">
        <f>data!BE71</f>
        <v>6054923.7199999997</v>
      </c>
      <c r="I245" s="14">
        <f>data!BF71</f>
        <v>1705614.71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840.12</v>
      </c>
      <c r="E252" s="85">
        <f>data!BB76</f>
        <v>415.36</v>
      </c>
      <c r="F252" s="85">
        <f>data!BC76</f>
        <v>0</v>
      </c>
      <c r="G252" s="85">
        <f>data!BD76</f>
        <v>1669.58</v>
      </c>
      <c r="H252" s="85">
        <f>data!BE76</f>
        <v>28961.040000000001</v>
      </c>
      <c r="I252" s="85">
        <f>data!BF76</f>
        <v>2269.1000000000004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253.81418208947164</v>
      </c>
      <c r="E254" s="85">
        <f>data!BB78</f>
        <v>125.48714311370155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HOLY FAMILY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1526.97</v>
      </c>
      <c r="D270" s="14">
        <f>data!BH64</f>
        <v>161.64999999999998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6.5</v>
      </c>
      <c r="D271" s="14">
        <f>data!BH65</f>
        <v>458.37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126.18</v>
      </c>
      <c r="D272" s="14">
        <f>data!BH66</f>
        <v>63244.73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4982</v>
      </c>
      <c r="D273" s="14">
        <f>data!BH67</f>
        <v>32557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156206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47172.579999999994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40910.050000000003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6641.65</v>
      </c>
      <c r="D277" s="14">
        <f>data!BH71</f>
        <v>184504.38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156206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251.66000000000003</v>
      </c>
      <c r="D284" s="85">
        <f>data!BH76</f>
        <v>1644.45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7889.8399999999983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496.81561174240784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2383.6514859981867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HOLY FAMILY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4.2399999999999993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0.85000000000000009</v>
      </c>
      <c r="I298" s="26">
        <f>data!BT60</f>
        <v>3.9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634480.9800000001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41325.839999999997</v>
      </c>
      <c r="I299" s="14">
        <f>data!BT61</f>
        <v>277099.64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59522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3877</v>
      </c>
      <c r="I300" s="14">
        <f>data!BT62</f>
        <v>25995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1640815.8199999998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17334.099999999999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163.6</v>
      </c>
      <c r="I302" s="14">
        <f>data!BT64</f>
        <v>924.57999999999993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119808.71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2.5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203652.90999999995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9368.42</v>
      </c>
      <c r="I304" s="14">
        <f>data!BT66</f>
        <v>4523.08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105743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25003</v>
      </c>
      <c r="I305" s="14">
        <f>data!BT67</f>
        <v>25876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178008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353613.33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771.6600000000002</v>
      </c>
      <c r="I307" s="14">
        <f>data!BT69</f>
        <v>3390.51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-27857.1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-14.91</v>
      </c>
      <c r="I308" s="14">
        <f>-data!BT70</f>
        <v>-109.55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3285121.75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80494.609999999986</v>
      </c>
      <c r="I309" s="14">
        <f>data!BT71</f>
        <v>337701.76000000007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5341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1262.8799999999999</v>
      </c>
      <c r="I316" s="85">
        <f>data!BT76</f>
        <v>1306.9699999999998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381.53698790309949</v>
      </c>
      <c r="I318" s="85">
        <f>data!BT78</f>
        <v>394.85730796252523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HOLY FAMILY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1.1700000000000002</v>
      </c>
      <c r="E330" s="26">
        <f>data!BW60</f>
        <v>5.46</v>
      </c>
      <c r="F330" s="26">
        <f>data!BX60</f>
        <v>0</v>
      </c>
      <c r="G330" s="26">
        <f>data!BY60</f>
        <v>29.630000000000003</v>
      </c>
      <c r="H330" s="26">
        <f>data!BZ60</f>
        <v>0</v>
      </c>
      <c r="I330" s="26">
        <f>data!CA60</f>
        <v>0.01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49468.77</v>
      </c>
      <c r="E331" s="86">
        <f>data!BW61</f>
        <v>440644.79</v>
      </c>
      <c r="F331" s="86">
        <f>data!BX61</f>
        <v>0</v>
      </c>
      <c r="G331" s="86">
        <f>data!BY61</f>
        <v>2236136.08</v>
      </c>
      <c r="H331" s="86">
        <f>data!BZ61</f>
        <v>0</v>
      </c>
      <c r="I331" s="86">
        <f>data!CA61</f>
        <v>1317.99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4641</v>
      </c>
      <c r="E332" s="86">
        <f>data!BW62</f>
        <v>41338</v>
      </c>
      <c r="F332" s="86">
        <f>data!BX62</f>
        <v>0</v>
      </c>
      <c r="G332" s="86">
        <f>data!BY62</f>
        <v>209775</v>
      </c>
      <c r="H332" s="86">
        <f>data!BZ62</f>
        <v>0</v>
      </c>
      <c r="I332" s="86">
        <f>data!CA62</f>
        <v>124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1376563.34</v>
      </c>
      <c r="F333" s="86">
        <f>data!BX63</f>
        <v>0</v>
      </c>
      <c r="G333" s="86">
        <f>data!BY63</f>
        <v>9684.2000000000007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92.550000000000011</v>
      </c>
      <c r="E334" s="86">
        <f>data!BW64</f>
        <v>1296.6500000000001</v>
      </c>
      <c r="F334" s="86">
        <f>data!BX64</f>
        <v>0</v>
      </c>
      <c r="G334" s="86">
        <f>data!BY64</f>
        <v>11736.239999999998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390.71</v>
      </c>
      <c r="F335" s="86">
        <f>data!BX65</f>
        <v>0</v>
      </c>
      <c r="G335" s="86">
        <f>data!BY65</f>
        <v>1365.42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148.32</v>
      </c>
      <c r="E336" s="86">
        <f>data!BW66</f>
        <v>864831.45000000007</v>
      </c>
      <c r="F336" s="86">
        <f>data!BX66</f>
        <v>0</v>
      </c>
      <c r="G336" s="86">
        <f>data!BY66</f>
        <v>1096106.1100000001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104995</v>
      </c>
      <c r="E337" s="86">
        <f>data!BW67</f>
        <v>20689</v>
      </c>
      <c r="F337" s="86">
        <f>data!BX67</f>
        <v>0</v>
      </c>
      <c r="G337" s="86">
        <f>data!BY67</f>
        <v>32570</v>
      </c>
      <c r="H337" s="86">
        <f>data!BZ67</f>
        <v>0</v>
      </c>
      <c r="I337" s="86">
        <f>data!CA67</f>
        <v>91583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162.88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844.28</v>
      </c>
      <c r="E339" s="86">
        <f>data!BW69</f>
        <v>22037.440000000002</v>
      </c>
      <c r="F339" s="86">
        <f>data!BX69</f>
        <v>0</v>
      </c>
      <c r="G339" s="86">
        <f>data!BY69</f>
        <v>66675.75</v>
      </c>
      <c r="H339" s="86">
        <f>data!BZ69</f>
        <v>0</v>
      </c>
      <c r="I339" s="86">
        <f>data!CA69</f>
        <v>16737.580000000002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-4670.7000000000007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160189.92000000001</v>
      </c>
      <c r="E341" s="14">
        <f>data!BW71</f>
        <v>2763283.5599999996</v>
      </c>
      <c r="F341" s="14">
        <f>data!BX71</f>
        <v>0</v>
      </c>
      <c r="G341" s="14">
        <f>data!BY71</f>
        <v>3664048.8000000007</v>
      </c>
      <c r="H341" s="14">
        <f>data!BZ71</f>
        <v>0</v>
      </c>
      <c r="I341" s="14">
        <f>data!CA71</f>
        <v>109762.57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5303.2099999999991</v>
      </c>
      <c r="E348" s="85">
        <f>data!BW76</f>
        <v>1045</v>
      </c>
      <c r="F348" s="85">
        <f>data!BX76</f>
        <v>0</v>
      </c>
      <c r="G348" s="85">
        <f>data!BY76</f>
        <v>1645.1000000000001</v>
      </c>
      <c r="H348" s="85">
        <f>data!BZ76</f>
        <v>0</v>
      </c>
      <c r="I348" s="85">
        <f>data!CA76</f>
        <v>4625.7800000000007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1602.1876739021886</v>
      </c>
      <c r="E350" s="85">
        <f>data!BW78</f>
        <v>315.71182721932331</v>
      </c>
      <c r="F350" s="85">
        <f>data!BX78</f>
        <v>0</v>
      </c>
      <c r="G350" s="85">
        <f>data!BY78</f>
        <v>497.01198752010407</v>
      </c>
      <c r="H350" s="85">
        <f>data!BZ78</f>
        <v>0</v>
      </c>
      <c r="I350" s="85">
        <f>data!CA78</f>
        <v>1397.5248383871785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HOLY FAMILY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5.19</v>
      </c>
      <c r="E362" s="217"/>
      <c r="F362" s="211"/>
      <c r="G362" s="211"/>
      <c r="H362" s="211"/>
      <c r="I362" s="87">
        <f>data!CE60</f>
        <v>777.71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272339.86000000004</v>
      </c>
      <c r="E363" s="218"/>
      <c r="F363" s="219"/>
      <c r="G363" s="219"/>
      <c r="H363" s="219"/>
      <c r="I363" s="86">
        <f>data!CE61</f>
        <v>59115849.820000008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25549</v>
      </c>
      <c r="E364" s="218"/>
      <c r="F364" s="219"/>
      <c r="G364" s="219"/>
      <c r="H364" s="219"/>
      <c r="I364" s="86">
        <f>data!CE62</f>
        <v>5545744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26500</v>
      </c>
      <c r="E365" s="218"/>
      <c r="F365" s="219"/>
      <c r="G365" s="219"/>
      <c r="H365" s="219"/>
      <c r="I365" s="86">
        <f>data!CE63</f>
        <v>5555257.5700000003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35331.480000000003</v>
      </c>
      <c r="E366" s="218"/>
      <c r="F366" s="219"/>
      <c r="G366" s="219"/>
      <c r="H366" s="219"/>
      <c r="I366" s="86">
        <f>data!CE64</f>
        <v>36274834.179999985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1194.2200000000007</v>
      </c>
      <c r="E367" s="218"/>
      <c r="F367" s="219"/>
      <c r="G367" s="219"/>
      <c r="H367" s="219"/>
      <c r="I367" s="86">
        <f>data!CE65</f>
        <v>1745642.41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7317.5</v>
      </c>
      <c r="E368" s="218"/>
      <c r="F368" s="219"/>
      <c r="G368" s="219"/>
      <c r="H368" s="219"/>
      <c r="I368" s="86">
        <f>data!CE66</f>
        <v>25645185.34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302386</v>
      </c>
      <c r="E369" s="218"/>
      <c r="F369" s="219"/>
      <c r="G369" s="219"/>
      <c r="H369" s="219"/>
      <c r="I369" s="86">
        <f>data!CE67</f>
        <v>4298319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1118767.8599999999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63711820.243751995</v>
      </c>
      <c r="E371" s="86">
        <f>data!CD69</f>
        <v>9463103.3100000005</v>
      </c>
      <c r="F371" s="219"/>
      <c r="G371" s="219"/>
      <c r="H371" s="219"/>
      <c r="I371" s="86">
        <f>data!CE69</f>
        <v>74290431.373751998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-3624726.9799999995</v>
      </c>
      <c r="E372" s="229">
        <f>data!CD70</f>
        <v>0</v>
      </c>
      <c r="F372" s="220"/>
      <c r="G372" s="220"/>
      <c r="H372" s="220"/>
      <c r="I372" s="14">
        <f>-data!CE70</f>
        <v>-5437430.4899999993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60757711.323752001</v>
      </c>
      <c r="E373" s="86">
        <f>data!CD71</f>
        <v>9463103.3100000005</v>
      </c>
      <c r="F373" s="219"/>
      <c r="G373" s="219"/>
      <c r="H373" s="219"/>
      <c r="I373" s="14">
        <f>data!CE71</f>
        <v>208152601.063752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320727418.89999992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296066699.89999998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616794118.79999995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15273.25</v>
      </c>
      <c r="E380" s="214"/>
      <c r="F380" s="211"/>
      <c r="G380" s="211"/>
      <c r="H380" s="211"/>
      <c r="I380" s="14">
        <f>data!CE76</f>
        <v>217104.36999999991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165587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46483.264412047531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1014588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258.24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Providence Holy Family Year End Report</dc:title>
  <dc:subject>2018 Providence Holy Family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2019-06-05T21:20:06Z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