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workbookProtection workbookAlgorithmName="SHA-512" workbookHashValue="4C6JLB5Up62HdmSGuIYzqPZlqvUSf/3mKemWjwguHhy/fvFWLktI+JjyvxQWMDd40CkRi+EP+o7dLmqwMXutkQ==" workbookSaltValue="HLB40xo1tsOKTtHoRy2jWg==" workbookSpinCount="100000" lockStructure="1"/>
  <bookViews>
    <workbookView xWindow="0" yWindow="0" windowWidth="23040" windowHeight="10824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data!$DR$823:$DR$868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</workbook>
</file>

<file path=xl/calcChain.xml><?xml version="1.0" encoding="utf-8"?>
<calcChain xmlns="http://schemas.openxmlformats.org/spreadsheetml/2006/main">
  <c r="C359" i="1" l="1"/>
  <c r="D177" i="1" l="1"/>
  <c r="CE70" i="1" l="1"/>
  <c r="CE69" i="1"/>
  <c r="CE78" i="1" l="1"/>
  <c r="CE76" i="1" l="1"/>
  <c r="CF76" i="1" s="1"/>
  <c r="C26" i="6" l="1"/>
  <c r="C27" i="6"/>
  <c r="D328" i="10" l="1"/>
  <c r="D327" i="10"/>
  <c r="D329" i="10" s="1"/>
  <c r="F493" i="1" l="1"/>
  <c r="D493" i="1"/>
  <c r="B493" i="1"/>
  <c r="CD72" i="10" l="1"/>
  <c r="B575" i="1" s="1"/>
  <c r="CE61" i="10"/>
  <c r="BI48" i="10" s="1"/>
  <c r="BI62" i="10" s="1"/>
  <c r="CE77" i="10"/>
  <c r="CA48" i="10"/>
  <c r="CA62" i="10" s="1"/>
  <c r="P48" i="10"/>
  <c r="P62" i="10" s="1"/>
  <c r="O816" i="10"/>
  <c r="M816" i="10"/>
  <c r="L816" i="10"/>
  <c r="K816" i="10"/>
  <c r="J816" i="10"/>
  <c r="I816" i="10"/>
  <c r="H816" i="10"/>
  <c r="G816" i="10"/>
  <c r="F816" i="10"/>
  <c r="E816" i="10"/>
  <c r="D816" i="10"/>
  <c r="W812" i="10"/>
  <c r="W814" i="10" s="1"/>
  <c r="Y812" i="10"/>
  <c r="Y814" i="10" s="1"/>
  <c r="X812" i="10"/>
  <c r="X814" i="10" s="1"/>
  <c r="V812" i="10"/>
  <c r="V814" i="10" s="1"/>
  <c r="U812" i="10"/>
  <c r="U814" i="10" s="1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B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B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B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B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T733" i="10"/>
  <c r="S733" i="10"/>
  <c r="R733" i="10"/>
  <c r="Q733" i="10"/>
  <c r="P733" i="10"/>
  <c r="O733" i="10"/>
  <c r="M733" i="10"/>
  <c r="L733" i="10"/>
  <c r="K733" i="10"/>
  <c r="I733" i="10"/>
  <c r="H733" i="10"/>
  <c r="G733" i="10"/>
  <c r="F733" i="10"/>
  <c r="D733" i="10"/>
  <c r="C733" i="10"/>
  <c r="B733" i="10"/>
  <c r="A733" i="10"/>
  <c r="CF729" i="10"/>
  <c r="CE729" i="10"/>
  <c r="CD729" i="10"/>
  <c r="CC729" i="10"/>
  <c r="CB729" i="10"/>
  <c r="CA729" i="10"/>
  <c r="BZ729" i="10"/>
  <c r="BY729" i="10"/>
  <c r="BX729" i="10"/>
  <c r="BW729" i="10"/>
  <c r="BV729" i="10"/>
  <c r="BU729" i="10"/>
  <c r="BT729" i="10"/>
  <c r="BS729" i="10"/>
  <c r="BR729" i="10"/>
  <c r="BQ729" i="10"/>
  <c r="BP729" i="10"/>
  <c r="BO729" i="10"/>
  <c r="BN729" i="10"/>
  <c r="BM729" i="10"/>
  <c r="BL729" i="10"/>
  <c r="BK729" i="10"/>
  <c r="BJ729" i="10"/>
  <c r="BF729" i="10"/>
  <c r="BE729" i="10"/>
  <c r="BB729" i="10"/>
  <c r="BA729" i="10"/>
  <c r="AZ729" i="10"/>
  <c r="AY729" i="10"/>
  <c r="AX729" i="10"/>
  <c r="AW729" i="10"/>
  <c r="AV729" i="10"/>
  <c r="AU729" i="10"/>
  <c r="AT729" i="10"/>
  <c r="AS729" i="10"/>
  <c r="AR729" i="10"/>
  <c r="AQ729" i="10"/>
  <c r="AP729" i="10"/>
  <c r="AO729" i="10"/>
  <c r="AN729" i="10"/>
  <c r="AM729" i="10"/>
  <c r="AL729" i="10"/>
  <c r="AK729" i="10"/>
  <c r="AJ729" i="10"/>
  <c r="AI729" i="10"/>
  <c r="AH729" i="10"/>
  <c r="AG729" i="10"/>
  <c r="AF729" i="10"/>
  <c r="AE729" i="10"/>
  <c r="AD729" i="10"/>
  <c r="AC729" i="10"/>
  <c r="AB729" i="10"/>
  <c r="AA729" i="10"/>
  <c r="Z729" i="10"/>
  <c r="Y729" i="10"/>
  <c r="X729" i="10"/>
  <c r="W729" i="10"/>
  <c r="V729" i="10"/>
  <c r="U729" i="10"/>
  <c r="T729" i="10"/>
  <c r="S729" i="10"/>
  <c r="R729" i="10"/>
  <c r="Q729" i="10"/>
  <c r="P729" i="10"/>
  <c r="O729" i="10"/>
  <c r="N729" i="10"/>
  <c r="M729" i="10"/>
  <c r="L729" i="10"/>
  <c r="K729" i="10"/>
  <c r="J729" i="10"/>
  <c r="I729" i="10"/>
  <c r="H729" i="10"/>
  <c r="G729" i="10"/>
  <c r="F729" i="10"/>
  <c r="E729" i="10"/>
  <c r="D729" i="10"/>
  <c r="C729" i="10"/>
  <c r="B729" i="10"/>
  <c r="A729" i="10"/>
  <c r="BR725" i="10"/>
  <c r="BQ725" i="10"/>
  <c r="BP725" i="10"/>
  <c r="BO725" i="10"/>
  <c r="BN725" i="10"/>
  <c r="BM725" i="10"/>
  <c r="BL725" i="10"/>
  <c r="BK725" i="10"/>
  <c r="BJ725" i="10"/>
  <c r="BI725" i="10"/>
  <c r="BH725" i="10"/>
  <c r="BG725" i="10"/>
  <c r="BF725" i="10"/>
  <c r="BE725" i="10"/>
  <c r="BD725" i="10"/>
  <c r="BC725" i="10"/>
  <c r="BB725" i="10"/>
  <c r="BA725" i="10"/>
  <c r="AZ725" i="10"/>
  <c r="AY725" i="10"/>
  <c r="AX725" i="10"/>
  <c r="AW725" i="10"/>
  <c r="AV725" i="10"/>
  <c r="AU725" i="10"/>
  <c r="AT725" i="10"/>
  <c r="AS725" i="10"/>
  <c r="AR725" i="10"/>
  <c r="AQ725" i="10"/>
  <c r="AP725" i="10"/>
  <c r="AO725" i="10"/>
  <c r="AN725" i="10"/>
  <c r="AM725" i="10"/>
  <c r="AL725" i="10"/>
  <c r="AK725" i="10"/>
  <c r="AJ725" i="10"/>
  <c r="AI725" i="10"/>
  <c r="AH725" i="10"/>
  <c r="AG725" i="10"/>
  <c r="AF725" i="10"/>
  <c r="AE725" i="10"/>
  <c r="AD725" i="10"/>
  <c r="AC725" i="10"/>
  <c r="AB725" i="10"/>
  <c r="AA725" i="10"/>
  <c r="Z725" i="10"/>
  <c r="Y725" i="10"/>
  <c r="X725" i="10"/>
  <c r="W725" i="10"/>
  <c r="V725" i="10"/>
  <c r="U725" i="10"/>
  <c r="S725" i="10"/>
  <c r="R725" i="10"/>
  <c r="Q725" i="10"/>
  <c r="P725" i="10"/>
  <c r="O725" i="10"/>
  <c r="N725" i="10"/>
  <c r="M725" i="10"/>
  <c r="L725" i="10"/>
  <c r="K725" i="10"/>
  <c r="J725" i="10"/>
  <c r="I725" i="10"/>
  <c r="H725" i="10"/>
  <c r="G725" i="10"/>
  <c r="F725" i="10"/>
  <c r="E725" i="10"/>
  <c r="D725" i="10"/>
  <c r="C725" i="10"/>
  <c r="B725" i="10"/>
  <c r="A725" i="10"/>
  <c r="CC721" i="10"/>
  <c r="CB721" i="10"/>
  <c r="CA721" i="10"/>
  <c r="BZ721" i="10"/>
  <c r="BY721" i="10"/>
  <c r="BX721" i="10"/>
  <c r="BW721" i="10"/>
  <c r="BV721" i="10"/>
  <c r="BU721" i="10"/>
  <c r="BT721" i="10"/>
  <c r="BS721" i="10"/>
  <c r="BR721" i="10"/>
  <c r="BQ721" i="10"/>
  <c r="BP721" i="10"/>
  <c r="BO721" i="10"/>
  <c r="BN721" i="10"/>
  <c r="BM721" i="10"/>
  <c r="BL721" i="10"/>
  <c r="BK721" i="10"/>
  <c r="BJ721" i="10"/>
  <c r="BI721" i="10"/>
  <c r="BH721" i="10"/>
  <c r="BG721" i="10"/>
  <c r="BF721" i="10"/>
  <c r="BE721" i="10"/>
  <c r="BD721" i="10"/>
  <c r="BC721" i="10"/>
  <c r="BB721" i="10"/>
  <c r="BA721" i="10"/>
  <c r="AZ721" i="10"/>
  <c r="AY721" i="10"/>
  <c r="AX721" i="10"/>
  <c r="AW721" i="10"/>
  <c r="AV721" i="10"/>
  <c r="AR721" i="10"/>
  <c r="AQ721" i="10"/>
  <c r="AP721" i="10"/>
  <c r="AO721" i="10"/>
  <c r="AN721" i="10"/>
  <c r="AM721" i="10"/>
  <c r="AL721" i="10"/>
  <c r="AK721" i="10"/>
  <c r="AJ721" i="10"/>
  <c r="AI721" i="10"/>
  <c r="AH721" i="10"/>
  <c r="AG721" i="10"/>
  <c r="AF721" i="10"/>
  <c r="AE721" i="10"/>
  <c r="AD721" i="10"/>
  <c r="AC721" i="10"/>
  <c r="AB721" i="10"/>
  <c r="AA721" i="10"/>
  <c r="Z721" i="10"/>
  <c r="Y721" i="10"/>
  <c r="X721" i="10"/>
  <c r="W721" i="10"/>
  <c r="V721" i="10"/>
  <c r="U721" i="10"/>
  <c r="T721" i="10"/>
  <c r="S721" i="10"/>
  <c r="R721" i="10"/>
  <c r="Q721" i="10"/>
  <c r="P721" i="10"/>
  <c r="O721" i="10"/>
  <c r="N721" i="10"/>
  <c r="M721" i="10"/>
  <c r="L721" i="10"/>
  <c r="K721" i="10"/>
  <c r="J721" i="10"/>
  <c r="I721" i="10"/>
  <c r="H721" i="10"/>
  <c r="G721" i="10"/>
  <c r="F721" i="10"/>
  <c r="E721" i="10"/>
  <c r="D721" i="10"/>
  <c r="C721" i="10"/>
  <c r="B721" i="10"/>
  <c r="A721" i="10"/>
  <c r="C614" i="10"/>
  <c r="E549" i="10"/>
  <c r="E545" i="10"/>
  <c r="E544" i="10"/>
  <c r="E543" i="10"/>
  <c r="E539" i="10"/>
  <c r="F539" i="10"/>
  <c r="E538" i="10"/>
  <c r="F538" i="10"/>
  <c r="E537" i="10"/>
  <c r="H537" i="10"/>
  <c r="E536" i="10"/>
  <c r="H536" i="10"/>
  <c r="H535" i="10"/>
  <c r="E535" i="10"/>
  <c r="F535" i="10"/>
  <c r="E534" i="10"/>
  <c r="E533" i="10"/>
  <c r="H533" i="10"/>
  <c r="E532" i="10"/>
  <c r="H532" i="10"/>
  <c r="E531" i="10"/>
  <c r="F531" i="10"/>
  <c r="E530" i="10"/>
  <c r="F530" i="10"/>
  <c r="E529" i="10"/>
  <c r="E528" i="10"/>
  <c r="E527" i="10"/>
  <c r="F527" i="10"/>
  <c r="E526" i="10"/>
  <c r="F526" i="10"/>
  <c r="E525" i="10"/>
  <c r="E524" i="10"/>
  <c r="E523" i="10"/>
  <c r="E522" i="10"/>
  <c r="F522" i="10"/>
  <c r="E521" i="10"/>
  <c r="E519" i="10"/>
  <c r="F518" i="10"/>
  <c r="E518" i="10"/>
  <c r="E517" i="10"/>
  <c r="E516" i="10"/>
  <c r="E515" i="10"/>
  <c r="E514" i="10"/>
  <c r="F514" i="10"/>
  <c r="E513" i="10"/>
  <c r="F512" i="10"/>
  <c r="F511" i="10"/>
  <c r="E510" i="10"/>
  <c r="F510" i="10"/>
  <c r="E509" i="10"/>
  <c r="F509" i="10"/>
  <c r="E508" i="10"/>
  <c r="F508" i="10"/>
  <c r="E507" i="10"/>
  <c r="F506" i="10"/>
  <c r="E506" i="10"/>
  <c r="H506" i="10"/>
  <c r="H505" i="10"/>
  <c r="E505" i="10"/>
  <c r="F505" i="10"/>
  <c r="H504" i="10"/>
  <c r="E504" i="10"/>
  <c r="F504" i="10"/>
  <c r="E503" i="10"/>
  <c r="H503" i="10"/>
  <c r="F502" i="10"/>
  <c r="E502" i="10"/>
  <c r="H502" i="10"/>
  <c r="H501" i="10"/>
  <c r="E501" i="10"/>
  <c r="F501" i="10"/>
  <c r="E500" i="10"/>
  <c r="F500" i="10"/>
  <c r="E499" i="10"/>
  <c r="H499" i="10"/>
  <c r="F498" i="10"/>
  <c r="E498" i="10"/>
  <c r="H498" i="10"/>
  <c r="E497" i="10"/>
  <c r="F497" i="10"/>
  <c r="H496" i="10"/>
  <c r="E496" i="10"/>
  <c r="F496" i="10"/>
  <c r="E495" i="10"/>
  <c r="G492" i="10"/>
  <c r="E492" i="10"/>
  <c r="C492" i="10"/>
  <c r="A492" i="10"/>
  <c r="B477" i="10"/>
  <c r="D274" i="10"/>
  <c r="D276" i="10" s="1"/>
  <c r="B474" i="10"/>
  <c r="E203" i="10"/>
  <c r="C473" i="10" s="1"/>
  <c r="B473" i="10"/>
  <c r="B472" i="10"/>
  <c r="B471" i="10"/>
  <c r="B470" i="10"/>
  <c r="B469" i="10"/>
  <c r="B468" i="10"/>
  <c r="B467" i="10"/>
  <c r="B463" i="10"/>
  <c r="B462" i="10"/>
  <c r="C458" i="10"/>
  <c r="B458" i="10"/>
  <c r="B457" i="10"/>
  <c r="B454" i="10"/>
  <c r="B453" i="10"/>
  <c r="B452" i="10"/>
  <c r="C446" i="10"/>
  <c r="C445" i="10"/>
  <c r="D235" i="10"/>
  <c r="B445" i="10" s="1"/>
  <c r="C444" i="10"/>
  <c r="D389" i="10"/>
  <c r="B441" i="10" s="1"/>
  <c r="CE70" i="10"/>
  <c r="B437" i="10"/>
  <c r="B439" i="10"/>
  <c r="C439" i="10"/>
  <c r="C438" i="10"/>
  <c r="B438" i="10"/>
  <c r="C437" i="10"/>
  <c r="D191" i="10"/>
  <c r="D436" i="10" s="1"/>
  <c r="B436" i="10"/>
  <c r="B435" i="10"/>
  <c r="B434" i="10"/>
  <c r="B433" i="10"/>
  <c r="B432" i="10"/>
  <c r="B431" i="10"/>
  <c r="CE65" i="10"/>
  <c r="H815" i="10" s="1"/>
  <c r="B430" i="10"/>
  <c r="B429" i="10"/>
  <c r="B428" i="10"/>
  <c r="D174" i="10"/>
  <c r="D427" i="10" s="1"/>
  <c r="B427" i="10"/>
  <c r="B426" i="10"/>
  <c r="D423" i="10"/>
  <c r="B423" i="10"/>
  <c r="B422" i="10"/>
  <c r="D420" i="10"/>
  <c r="B420" i="10"/>
  <c r="B419" i="10"/>
  <c r="D417" i="10"/>
  <c r="B417" i="10"/>
  <c r="B416" i="10"/>
  <c r="D414" i="10"/>
  <c r="B414" i="10"/>
  <c r="B413" i="10"/>
  <c r="A411" i="10"/>
  <c r="D370" i="10"/>
  <c r="D365" i="10"/>
  <c r="D360" i="10"/>
  <c r="N816" i="10" s="1"/>
  <c r="D318" i="10"/>
  <c r="D313" i="10"/>
  <c r="D289" i="10"/>
  <c r="D282" i="10"/>
  <c r="D264" i="10"/>
  <c r="D259" i="10"/>
  <c r="D228" i="10"/>
  <c r="B444" i="10" s="1"/>
  <c r="D239" i="10"/>
  <c r="B446" i="10" s="1"/>
  <c r="D218" i="10"/>
  <c r="C218" i="10"/>
  <c r="D432" i="10" s="1"/>
  <c r="B218" i="10"/>
  <c r="E217" i="10"/>
  <c r="E216" i="10"/>
  <c r="E215" i="10"/>
  <c r="E214" i="10"/>
  <c r="E213" i="10"/>
  <c r="E210" i="10"/>
  <c r="E211" i="10"/>
  <c r="E212" i="10"/>
  <c r="D205" i="10"/>
  <c r="C205" i="10"/>
  <c r="B205" i="10"/>
  <c r="E204" i="10"/>
  <c r="C474" i="10" s="1"/>
  <c r="E202" i="10"/>
  <c r="E201" i="10"/>
  <c r="E200" i="10"/>
  <c r="C471" i="10" s="1"/>
  <c r="E199" i="10"/>
  <c r="C470" i="10" s="1"/>
  <c r="E198" i="10"/>
  <c r="C469" i="10" s="1"/>
  <c r="E197" i="10"/>
  <c r="E196" i="10"/>
  <c r="C467" i="10" s="1"/>
  <c r="D187" i="10"/>
  <c r="D182" i="10"/>
  <c r="D434" i="10" s="1"/>
  <c r="D178" i="10"/>
  <c r="D433" i="10" s="1"/>
  <c r="E155" i="10"/>
  <c r="E154" i="10"/>
  <c r="E153" i="10"/>
  <c r="E152" i="10"/>
  <c r="C420" i="10" s="1"/>
  <c r="E151" i="10"/>
  <c r="C419" i="10" s="1"/>
  <c r="E149" i="10"/>
  <c r="E148" i="10"/>
  <c r="E147" i="10"/>
  <c r="E146" i="10"/>
  <c r="C417" i="10" s="1"/>
  <c r="E145" i="10"/>
  <c r="C416" i="10" s="1"/>
  <c r="E143" i="10"/>
  <c r="E142" i="10"/>
  <c r="E141" i="10"/>
  <c r="E140" i="10"/>
  <c r="C414" i="10" s="1"/>
  <c r="E139" i="10"/>
  <c r="C413" i="10" s="1"/>
  <c r="E128" i="10"/>
  <c r="CE81" i="10"/>
  <c r="L611" i="10" s="1"/>
  <c r="CF80" i="10"/>
  <c r="CE80" i="10"/>
  <c r="S815" i="10" s="1"/>
  <c r="CE79" i="10"/>
  <c r="CE78" i="10"/>
  <c r="CF78" i="10" s="1"/>
  <c r="AV76" i="10"/>
  <c r="N778" i="10" s="1"/>
  <c r="AU76" i="10"/>
  <c r="N777" i="10" s="1"/>
  <c r="AT76" i="10"/>
  <c r="N776" i="10" s="1"/>
  <c r="AS76" i="10"/>
  <c r="N775" i="10" s="1"/>
  <c r="AR76" i="10"/>
  <c r="N774" i="10" s="1"/>
  <c r="AQ76" i="10"/>
  <c r="N773" i="10" s="1"/>
  <c r="AP76" i="10"/>
  <c r="N772" i="10" s="1"/>
  <c r="AO76" i="10"/>
  <c r="N771" i="10" s="1"/>
  <c r="AN76" i="10"/>
  <c r="N770" i="10" s="1"/>
  <c r="AM76" i="10"/>
  <c r="N769" i="10" s="1"/>
  <c r="AL76" i="10"/>
  <c r="N768" i="10" s="1"/>
  <c r="AK76" i="10"/>
  <c r="N767" i="10" s="1"/>
  <c r="AJ76" i="10"/>
  <c r="N766" i="10" s="1"/>
  <c r="AI76" i="10"/>
  <c r="N765" i="10" s="1"/>
  <c r="AH76" i="10"/>
  <c r="N764" i="10" s="1"/>
  <c r="AG76" i="10"/>
  <c r="N763" i="10" s="1"/>
  <c r="AF76" i="10"/>
  <c r="N762" i="10" s="1"/>
  <c r="AE76" i="10"/>
  <c r="N761" i="10" s="1"/>
  <c r="AD76" i="10"/>
  <c r="N760" i="10" s="1"/>
  <c r="AC76" i="10"/>
  <c r="N759" i="10" s="1"/>
  <c r="AB76" i="10"/>
  <c r="N758" i="10" s="1"/>
  <c r="AA76" i="10"/>
  <c r="N757" i="10" s="1"/>
  <c r="Z76" i="10"/>
  <c r="N756" i="10" s="1"/>
  <c r="Y76" i="10"/>
  <c r="N755" i="10" s="1"/>
  <c r="X76" i="10"/>
  <c r="N754" i="10" s="1"/>
  <c r="W76" i="10"/>
  <c r="N753" i="10" s="1"/>
  <c r="V76" i="10"/>
  <c r="N752" i="10" s="1"/>
  <c r="U76" i="10"/>
  <c r="N751" i="10" s="1"/>
  <c r="T76" i="10"/>
  <c r="N750" i="10" s="1"/>
  <c r="S76" i="10"/>
  <c r="N749" i="10" s="1"/>
  <c r="R76" i="10"/>
  <c r="N748" i="10" s="1"/>
  <c r="Q76" i="10"/>
  <c r="N747" i="10" s="1"/>
  <c r="P76" i="10"/>
  <c r="N746" i="10" s="1"/>
  <c r="O76" i="10"/>
  <c r="N745" i="10" s="1"/>
  <c r="N76" i="10"/>
  <c r="N744" i="10" s="1"/>
  <c r="M76" i="10"/>
  <c r="N743" i="10" s="1"/>
  <c r="L76" i="10"/>
  <c r="N742" i="10" s="1"/>
  <c r="K76" i="10"/>
  <c r="N741" i="10" s="1"/>
  <c r="J76" i="10"/>
  <c r="N740" i="10" s="1"/>
  <c r="I76" i="10"/>
  <c r="N739" i="10" s="1"/>
  <c r="H76" i="10"/>
  <c r="N738" i="10" s="1"/>
  <c r="G76" i="10"/>
  <c r="N737" i="10" s="1"/>
  <c r="F76" i="10"/>
  <c r="N736" i="10" s="1"/>
  <c r="E76" i="10"/>
  <c r="N735" i="10" s="1"/>
  <c r="D76" i="10"/>
  <c r="C76" i="10"/>
  <c r="N733" i="10" s="1"/>
  <c r="CE75" i="10"/>
  <c r="C463" i="10" s="1"/>
  <c r="CE74" i="10"/>
  <c r="C462" i="10" s="1"/>
  <c r="C574" i="10"/>
  <c r="CE71" i="10"/>
  <c r="CE69" i="10"/>
  <c r="CE68" i="10"/>
  <c r="K815" i="10" s="1"/>
  <c r="CE66" i="10"/>
  <c r="I815" i="10" s="1"/>
  <c r="CE64" i="10"/>
  <c r="F611" i="10" s="1"/>
  <c r="CE63" i="10"/>
  <c r="F815" i="10" s="1"/>
  <c r="CE60" i="10"/>
  <c r="C815" i="10" s="1"/>
  <c r="B53" i="10"/>
  <c r="CE51" i="10"/>
  <c r="B49" i="10"/>
  <c r="CE47" i="10"/>
  <c r="H531" i="10"/>
  <c r="F516" i="10"/>
  <c r="F523" i="10"/>
  <c r="H526" i="10"/>
  <c r="H527" i="10"/>
  <c r="F534" i="10"/>
  <c r="H538" i="10"/>
  <c r="H539" i="10"/>
  <c r="F549" i="10"/>
  <c r="D815" i="10"/>
  <c r="C426" i="10"/>
  <c r="F515" i="10"/>
  <c r="F519" i="10"/>
  <c r="F520" i="10"/>
  <c r="F524" i="10"/>
  <c r="F528" i="10"/>
  <c r="F532" i="10"/>
  <c r="F536" i="10"/>
  <c r="F544" i="10"/>
  <c r="F495" i="10"/>
  <c r="F499" i="10"/>
  <c r="F503" i="10"/>
  <c r="F507" i="10"/>
  <c r="F513" i="10"/>
  <c r="F517" i="10"/>
  <c r="F543" i="10"/>
  <c r="F545" i="10"/>
  <c r="F521" i="10"/>
  <c r="F525" i="10"/>
  <c r="F529" i="10"/>
  <c r="F533" i="10"/>
  <c r="F537" i="10"/>
  <c r="A493" i="1"/>
  <c r="C115" i="8"/>
  <c r="C444" i="1"/>
  <c r="D367" i="1"/>
  <c r="C119" i="8" s="1"/>
  <c r="D221" i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I363" i="9" s="1"/>
  <c r="CE65" i="1"/>
  <c r="C431" i="1" s="1"/>
  <c r="CE63" i="1"/>
  <c r="C429" i="1" s="1"/>
  <c r="CE66" i="1"/>
  <c r="I368" i="9" s="1"/>
  <c r="CE68" i="1"/>
  <c r="I370" i="9" s="1"/>
  <c r="D75" i="1"/>
  <c r="AR75" i="1"/>
  <c r="I186" i="9" s="1"/>
  <c r="AS75" i="1"/>
  <c r="AT75" i="1"/>
  <c r="D218" i="9" s="1"/>
  <c r="AU75" i="1"/>
  <c r="AQ75" i="1"/>
  <c r="H186" i="9" s="1"/>
  <c r="AO75" i="1"/>
  <c r="AN75" i="1"/>
  <c r="AM75" i="1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F90" i="9" s="1"/>
  <c r="R75" i="1"/>
  <c r="Q75" i="1"/>
  <c r="P75" i="1"/>
  <c r="I58" i="9" s="1"/>
  <c r="O75" i="1"/>
  <c r="N75" i="1"/>
  <c r="G58" i="9" s="1"/>
  <c r="M75" i="1"/>
  <c r="F58" i="9" s="1"/>
  <c r="L75" i="1"/>
  <c r="E58" i="9" s="1"/>
  <c r="I75" i="1"/>
  <c r="H75" i="1"/>
  <c r="H26" i="9" s="1"/>
  <c r="G75" i="1"/>
  <c r="F75" i="1"/>
  <c r="F26" i="9" s="1"/>
  <c r="AV75" i="1"/>
  <c r="AP75" i="1"/>
  <c r="AJ75" i="1"/>
  <c r="AL75" i="1"/>
  <c r="C186" i="9" s="1"/>
  <c r="AK75" i="1"/>
  <c r="I154" i="9" s="1"/>
  <c r="AG75" i="1"/>
  <c r="E154" i="9" s="1"/>
  <c r="AE75" i="1"/>
  <c r="AC75" i="1"/>
  <c r="H122" i="9" s="1"/>
  <c r="AB75" i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I377" i="9" s="1"/>
  <c r="C75" i="1"/>
  <c r="C26" i="9" s="1"/>
  <c r="CE80" i="1"/>
  <c r="I371" i="9"/>
  <c r="D361" i="1"/>
  <c r="D372" i="1"/>
  <c r="C125" i="8" s="1"/>
  <c r="D260" i="1"/>
  <c r="D265" i="1"/>
  <c r="C22" i="8" s="1"/>
  <c r="D275" i="1"/>
  <c r="D277" i="1" s="1"/>
  <c r="C35" i="8" s="1"/>
  <c r="D290" i="1"/>
  <c r="C49" i="8" s="1"/>
  <c r="D314" i="1"/>
  <c r="D319" i="1"/>
  <c r="C74" i="8" s="1"/>
  <c r="D328" i="1"/>
  <c r="D329" i="1"/>
  <c r="C85" i="8" s="1"/>
  <c r="D229" i="1"/>
  <c r="B445" i="1" s="1"/>
  <c r="D236" i="1"/>
  <c r="D240" i="1"/>
  <c r="B447" i="1" s="1"/>
  <c r="E209" i="1"/>
  <c r="F24" i="6" s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F31" i="6" s="1"/>
  <c r="D217" i="1"/>
  <c r="E32" i="6" s="1"/>
  <c r="C217" i="1"/>
  <c r="E196" i="1"/>
  <c r="C469" i="1" s="1"/>
  <c r="E197" i="1"/>
  <c r="C470" i="1" s="1"/>
  <c r="E198" i="1"/>
  <c r="E199" i="1"/>
  <c r="F11" i="6" s="1"/>
  <c r="E200" i="1"/>
  <c r="E201" i="1"/>
  <c r="F13" i="6" s="1"/>
  <c r="E202" i="1"/>
  <c r="C474" i="1" s="1"/>
  <c r="E203" i="1"/>
  <c r="C475" i="1" s="1"/>
  <c r="D204" i="1"/>
  <c r="E16" i="6" s="1"/>
  <c r="B204" i="1"/>
  <c r="D190" i="1"/>
  <c r="D437" i="1" s="1"/>
  <c r="D186" i="1"/>
  <c r="D181" i="1"/>
  <c r="D435" i="1" s="1"/>
  <c r="C20" i="5"/>
  <c r="E154" i="1"/>
  <c r="F28" i="4" s="1"/>
  <c r="E153" i="1"/>
  <c r="E28" i="4" s="1"/>
  <c r="E152" i="1"/>
  <c r="D28" i="4" s="1"/>
  <c r="E151" i="1"/>
  <c r="C28" i="4" s="1"/>
  <c r="E150" i="1"/>
  <c r="E148" i="1"/>
  <c r="E147" i="1"/>
  <c r="E146" i="1"/>
  <c r="D19" i="4" s="1"/>
  <c r="E145" i="1"/>
  <c r="C19" i="4" s="1"/>
  <c r="E144" i="1"/>
  <c r="E141" i="1"/>
  <c r="E140" i="1"/>
  <c r="D10" i="4" s="1"/>
  <c r="E139" i="1"/>
  <c r="C415" i="1" s="1"/>
  <c r="E127" i="1"/>
  <c r="G34" i="3" s="1"/>
  <c r="CF79" i="1"/>
  <c r="B53" i="1"/>
  <c r="CE51" i="1"/>
  <c r="B49" i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C472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7" i="1"/>
  <c r="C446" i="1"/>
  <c r="C445" i="1"/>
  <c r="B438" i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2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7" i="4"/>
  <c r="D26" i="4"/>
  <c r="D25" i="4"/>
  <c r="C27" i="4"/>
  <c r="C26" i="4"/>
  <c r="C25" i="4"/>
  <c r="B27" i="4"/>
  <c r="B26" i="4"/>
  <c r="B25" i="4"/>
  <c r="G18" i="4"/>
  <c r="G17" i="4"/>
  <c r="G16" i="4"/>
  <c r="F19" i="4"/>
  <c r="F18" i="4"/>
  <c r="F17" i="4"/>
  <c r="F16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5" i="6"/>
  <c r="D15" i="6"/>
  <c r="E14" i="6"/>
  <c r="D14" i="6"/>
  <c r="E13" i="6"/>
  <c r="D13" i="6"/>
  <c r="E12" i="6"/>
  <c r="E11" i="6"/>
  <c r="D11" i="6"/>
  <c r="E10" i="6"/>
  <c r="D10" i="6"/>
  <c r="F9" i="6"/>
  <c r="E9" i="6"/>
  <c r="D9" i="6"/>
  <c r="E8" i="6"/>
  <c r="D8" i="6"/>
  <c r="E7" i="6"/>
  <c r="D7" i="6"/>
  <c r="C31" i="6"/>
  <c r="C30" i="6"/>
  <c r="C29" i="6"/>
  <c r="C25" i="6"/>
  <c r="C24" i="6"/>
  <c r="C16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D436" i="1"/>
  <c r="C34" i="5"/>
  <c r="D366" i="9"/>
  <c r="CE64" i="1"/>
  <c r="F612" i="1" s="1"/>
  <c r="D368" i="9"/>
  <c r="C276" i="9"/>
  <c r="I372" i="9"/>
  <c r="CE77" i="1"/>
  <c r="I29" i="9"/>
  <c r="C95" i="9"/>
  <c r="CE79" i="1"/>
  <c r="J612" i="1" s="1"/>
  <c r="E142" i="1"/>
  <c r="F10" i="4" s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B441" i="1" s="1"/>
  <c r="D283" i="1"/>
  <c r="C42" i="8" s="1"/>
  <c r="C40" i="8"/>
  <c r="E515" i="1"/>
  <c r="H73" i="9"/>
  <c r="E105" i="9"/>
  <c r="E519" i="1"/>
  <c r="E528" i="1"/>
  <c r="G137" i="9"/>
  <c r="C9" i="5"/>
  <c r="D173" i="1"/>
  <c r="C14" i="5" s="1"/>
  <c r="AU48" i="1"/>
  <c r="AU62" i="1" s="1"/>
  <c r="CD71" i="1"/>
  <c r="E373" i="9" s="1"/>
  <c r="AG48" i="1"/>
  <c r="AG62" i="1" s="1"/>
  <c r="K48" i="1"/>
  <c r="K62" i="1" s="1"/>
  <c r="C615" i="1"/>
  <c r="E372" i="9"/>
  <c r="BP48" i="1"/>
  <c r="BP62" i="1" s="1"/>
  <c r="AX48" i="1"/>
  <c r="AX62" i="1" s="1"/>
  <c r="C421" i="1" l="1"/>
  <c r="C218" i="9"/>
  <c r="I26" i="9"/>
  <c r="N48" i="1"/>
  <c r="N62" i="1" s="1"/>
  <c r="AK48" i="1"/>
  <c r="AK62" i="1" s="1"/>
  <c r="B476" i="1"/>
  <c r="G612" i="1"/>
  <c r="CF77" i="1"/>
  <c r="C68" i="8"/>
  <c r="C16" i="8"/>
  <c r="D292" i="1"/>
  <c r="CB48" i="1"/>
  <c r="CB62" i="1" s="1"/>
  <c r="C364" i="9" s="1"/>
  <c r="B444" i="1"/>
  <c r="F8" i="6"/>
  <c r="O815" i="10"/>
  <c r="G122" i="9"/>
  <c r="AP48" i="1"/>
  <c r="AP62" i="1" s="1"/>
  <c r="I48" i="1"/>
  <c r="I62" i="1" s="1"/>
  <c r="I12" i="9" s="1"/>
  <c r="M48" i="1"/>
  <c r="M62" i="1" s="1"/>
  <c r="F44" i="9" s="1"/>
  <c r="BM48" i="1"/>
  <c r="BM62" i="1" s="1"/>
  <c r="I268" i="9" s="1"/>
  <c r="AS48" i="1"/>
  <c r="AS62" i="1" s="1"/>
  <c r="C204" i="9" s="1"/>
  <c r="BB48" i="1"/>
  <c r="BB62" i="1" s="1"/>
  <c r="E236" i="9" s="1"/>
  <c r="F48" i="1"/>
  <c r="F62" i="1" s="1"/>
  <c r="BJ48" i="1"/>
  <c r="BJ62" i="1" s="1"/>
  <c r="F268" i="9" s="1"/>
  <c r="BU48" i="1"/>
  <c r="BU62" i="1" s="1"/>
  <c r="C332" i="9" s="1"/>
  <c r="Z48" i="1"/>
  <c r="Z62" i="1" s="1"/>
  <c r="BV48" i="1"/>
  <c r="BV62" i="1" s="1"/>
  <c r="D332" i="9" s="1"/>
  <c r="AI48" i="1"/>
  <c r="AI62" i="1" s="1"/>
  <c r="D48" i="1"/>
  <c r="D62" i="1" s="1"/>
  <c r="D12" i="9" s="1"/>
  <c r="AD48" i="1"/>
  <c r="AD62" i="1" s="1"/>
  <c r="I108" i="9" s="1"/>
  <c r="BG48" i="1"/>
  <c r="BG62" i="1" s="1"/>
  <c r="H48" i="1"/>
  <c r="H62" i="1" s="1"/>
  <c r="BX48" i="1"/>
  <c r="BX62" i="1" s="1"/>
  <c r="AJ48" i="1"/>
  <c r="AJ62" i="1" s="1"/>
  <c r="H140" i="9" s="1"/>
  <c r="BO48" i="1"/>
  <c r="BO62" i="1" s="1"/>
  <c r="D300" i="9" s="1"/>
  <c r="O48" i="1"/>
  <c r="O62" i="1" s="1"/>
  <c r="AB48" i="1"/>
  <c r="AB62" i="1" s="1"/>
  <c r="T815" i="10"/>
  <c r="C433" i="10"/>
  <c r="T48" i="10"/>
  <c r="T62" i="10" s="1"/>
  <c r="BO48" i="10"/>
  <c r="BO62" i="10" s="1"/>
  <c r="E797" i="10" s="1"/>
  <c r="BW48" i="10"/>
  <c r="BW62" i="10" s="1"/>
  <c r="E805" i="10" s="1"/>
  <c r="L48" i="10"/>
  <c r="L62" i="10" s="1"/>
  <c r="E742" i="10" s="1"/>
  <c r="BS48" i="10"/>
  <c r="BS62" i="10" s="1"/>
  <c r="E801" i="10" s="1"/>
  <c r="I48" i="10"/>
  <c r="I62" i="10" s="1"/>
  <c r="E739" i="10" s="1"/>
  <c r="BY48" i="10"/>
  <c r="BY62" i="10" s="1"/>
  <c r="W48" i="10"/>
  <c r="W62" i="10" s="1"/>
  <c r="E753" i="10" s="1"/>
  <c r="AA48" i="10"/>
  <c r="AA62" i="10" s="1"/>
  <c r="E757" i="10" s="1"/>
  <c r="AC48" i="10"/>
  <c r="AC62" i="10" s="1"/>
  <c r="E759" i="10" s="1"/>
  <c r="D48" i="10"/>
  <c r="D62" i="10" s="1"/>
  <c r="E734" i="10" s="1"/>
  <c r="AM48" i="10"/>
  <c r="AM62" i="10" s="1"/>
  <c r="E769" i="10" s="1"/>
  <c r="J48" i="10"/>
  <c r="J62" i="10" s="1"/>
  <c r="E740" i="10" s="1"/>
  <c r="AI48" i="10"/>
  <c r="AI62" i="10" s="1"/>
  <c r="E765" i="10" s="1"/>
  <c r="N48" i="10"/>
  <c r="N62" i="10" s="1"/>
  <c r="E744" i="10" s="1"/>
  <c r="AU48" i="10"/>
  <c r="AU62" i="10" s="1"/>
  <c r="E777" i="10" s="1"/>
  <c r="Q48" i="10"/>
  <c r="Q62" i="10" s="1"/>
  <c r="E747" i="10" s="1"/>
  <c r="AS48" i="10"/>
  <c r="AS62" i="10" s="1"/>
  <c r="E775" i="10" s="1"/>
  <c r="E48" i="10"/>
  <c r="E62" i="10" s="1"/>
  <c r="E735" i="10" s="1"/>
  <c r="V48" i="10"/>
  <c r="V62" i="10" s="1"/>
  <c r="E752" i="10" s="1"/>
  <c r="AY48" i="10"/>
  <c r="AY62" i="10" s="1"/>
  <c r="E781" i="10" s="1"/>
  <c r="K48" i="10"/>
  <c r="K62" i="10" s="1"/>
  <c r="E741" i="10" s="1"/>
  <c r="X48" i="10"/>
  <c r="X62" i="10" s="1"/>
  <c r="E754" i="10" s="1"/>
  <c r="BE48" i="10"/>
  <c r="BE62" i="10" s="1"/>
  <c r="E787" i="10" s="1"/>
  <c r="BA48" i="10"/>
  <c r="BA62" i="10" s="1"/>
  <c r="E783" i="10" s="1"/>
  <c r="BG48" i="10"/>
  <c r="BG62" i="10" s="1"/>
  <c r="E789" i="10" s="1"/>
  <c r="G48" i="10"/>
  <c r="G62" i="10" s="1"/>
  <c r="E737" i="10" s="1"/>
  <c r="S48" i="10"/>
  <c r="S62" i="10" s="1"/>
  <c r="E749" i="10" s="1"/>
  <c r="AK48" i="10"/>
  <c r="AK62" i="10" s="1"/>
  <c r="E767" i="10" s="1"/>
  <c r="BU48" i="10"/>
  <c r="BU62" i="10" s="1"/>
  <c r="E803" i="10" s="1"/>
  <c r="C48" i="10"/>
  <c r="C62" i="10" s="1"/>
  <c r="E733" i="10" s="1"/>
  <c r="F48" i="10"/>
  <c r="F62" i="10" s="1"/>
  <c r="E736" i="10" s="1"/>
  <c r="O48" i="10"/>
  <c r="O62" i="10" s="1"/>
  <c r="E745" i="10" s="1"/>
  <c r="Y48" i="10"/>
  <c r="Y62" i="10" s="1"/>
  <c r="E755" i="10" s="1"/>
  <c r="AO48" i="10"/>
  <c r="AO62" i="10" s="1"/>
  <c r="BK48" i="10"/>
  <c r="BK62" i="10" s="1"/>
  <c r="E793" i="10" s="1"/>
  <c r="G10" i="4"/>
  <c r="T814" i="10"/>
  <c r="B464" i="10"/>
  <c r="G815" i="10"/>
  <c r="U48" i="10"/>
  <c r="U62" i="10" s="1"/>
  <c r="E751" i="10" s="1"/>
  <c r="AG48" i="10"/>
  <c r="AG62" i="10" s="1"/>
  <c r="E763" i="10" s="1"/>
  <c r="AW48" i="10"/>
  <c r="BM48" i="10"/>
  <c r="BM62" i="10" s="1"/>
  <c r="C448" i="1"/>
  <c r="C33" i="8"/>
  <c r="I381" i="9"/>
  <c r="B465" i="1"/>
  <c r="D368" i="1"/>
  <c r="C120" i="8" s="1"/>
  <c r="E10" i="4"/>
  <c r="C464" i="1"/>
  <c r="D463" i="1"/>
  <c r="F15" i="6"/>
  <c r="C434" i="1"/>
  <c r="C430" i="10"/>
  <c r="B475" i="10"/>
  <c r="C432" i="1"/>
  <c r="D463" i="10"/>
  <c r="K814" i="10"/>
  <c r="G611" i="10"/>
  <c r="J611" i="10"/>
  <c r="C472" i="10"/>
  <c r="H814" i="10"/>
  <c r="R814" i="10"/>
  <c r="Q814" i="10"/>
  <c r="H48" i="10"/>
  <c r="H62" i="10" s="1"/>
  <c r="M48" i="10"/>
  <c r="M62" i="10" s="1"/>
  <c r="R48" i="10"/>
  <c r="R62" i="10" s="1"/>
  <c r="E748" i="10" s="1"/>
  <c r="AE48" i="10"/>
  <c r="AE62" i="10" s="1"/>
  <c r="E761" i="10" s="1"/>
  <c r="AQ48" i="10"/>
  <c r="AQ62" i="10" s="1"/>
  <c r="BC48" i="10"/>
  <c r="BC62" i="10" s="1"/>
  <c r="BQ48" i="10"/>
  <c r="BQ62" i="10" s="1"/>
  <c r="E799" i="10" s="1"/>
  <c r="C575" i="1"/>
  <c r="C440" i="1"/>
  <c r="B440" i="1"/>
  <c r="C141" i="8"/>
  <c r="V48" i="1"/>
  <c r="V62" i="1" s="1"/>
  <c r="AR48" i="1"/>
  <c r="AR62" i="1" s="1"/>
  <c r="BT48" i="1"/>
  <c r="BT62" i="1" s="1"/>
  <c r="C48" i="1"/>
  <c r="C62" i="1" s="1"/>
  <c r="C12" i="9" s="1"/>
  <c r="AY48" i="1"/>
  <c r="AY62" i="1" s="1"/>
  <c r="BE48" i="1"/>
  <c r="BE62" i="1" s="1"/>
  <c r="H236" i="9" s="1"/>
  <c r="BS48" i="1"/>
  <c r="BS62" i="1" s="1"/>
  <c r="AF48" i="1"/>
  <c r="AF62" i="1" s="1"/>
  <c r="BF48" i="1"/>
  <c r="BF62" i="1" s="1"/>
  <c r="BW48" i="1"/>
  <c r="BW62" i="1" s="1"/>
  <c r="E332" i="9" s="1"/>
  <c r="E48" i="1"/>
  <c r="L48" i="1"/>
  <c r="L62" i="1" s="1"/>
  <c r="E44" i="9" s="1"/>
  <c r="AH48" i="1"/>
  <c r="AH62" i="1" s="1"/>
  <c r="BH48" i="1"/>
  <c r="BH62" i="1" s="1"/>
  <c r="CC48" i="1"/>
  <c r="CC62" i="1" s="1"/>
  <c r="U48" i="1"/>
  <c r="U62" i="1" s="1"/>
  <c r="G76" i="9" s="1"/>
  <c r="AM48" i="1"/>
  <c r="AM62" i="1" s="1"/>
  <c r="P48" i="1"/>
  <c r="P62" i="1" s="1"/>
  <c r="J48" i="1"/>
  <c r="J62" i="1" s="1"/>
  <c r="AN48" i="1"/>
  <c r="AN62" i="1" s="1"/>
  <c r="BL48" i="1"/>
  <c r="BL62" i="1" s="1"/>
  <c r="AA48" i="1"/>
  <c r="AA62" i="1" s="1"/>
  <c r="F108" i="9" s="1"/>
  <c r="Y48" i="1"/>
  <c r="Y62" i="1" s="1"/>
  <c r="BA48" i="1"/>
  <c r="BA62" i="1" s="1"/>
  <c r="AE48" i="1"/>
  <c r="AE62" i="1" s="1"/>
  <c r="D44" i="9"/>
  <c r="C430" i="1"/>
  <c r="I366" i="9"/>
  <c r="D428" i="1"/>
  <c r="C10" i="4"/>
  <c r="B10" i="4"/>
  <c r="E140" i="9"/>
  <c r="I612" i="1"/>
  <c r="I382" i="9"/>
  <c r="C473" i="1"/>
  <c r="F12" i="6"/>
  <c r="E186" i="9"/>
  <c r="E19" i="4"/>
  <c r="G19" i="4"/>
  <c r="D612" i="1"/>
  <c r="I380" i="9"/>
  <c r="BW52" i="1"/>
  <c r="BW67" i="1" s="1"/>
  <c r="G186" i="9"/>
  <c r="C457" i="10"/>
  <c r="M815" i="10"/>
  <c r="E809" i="10"/>
  <c r="I140" i="9"/>
  <c r="H58" i="9"/>
  <c r="E300" i="9"/>
  <c r="C417" i="1"/>
  <c r="B19" i="4"/>
  <c r="D433" i="1"/>
  <c r="D32" i="6"/>
  <c r="C84" i="8"/>
  <c r="D330" i="1"/>
  <c r="C86" i="8" s="1"/>
  <c r="P814" i="10"/>
  <c r="R815" i="10"/>
  <c r="I611" i="10"/>
  <c r="G814" i="10"/>
  <c r="D814" i="10"/>
  <c r="O814" i="10"/>
  <c r="C154" i="9"/>
  <c r="I90" i="9"/>
  <c r="BK48" i="1"/>
  <c r="BK62" i="1" s="1"/>
  <c r="AC48" i="1"/>
  <c r="AC62" i="1" s="1"/>
  <c r="H108" i="9" s="1"/>
  <c r="BC48" i="1"/>
  <c r="BC62" i="1" s="1"/>
  <c r="C427" i="1"/>
  <c r="S48" i="1"/>
  <c r="S62" i="1" s="1"/>
  <c r="BY48" i="1"/>
  <c r="BY62" i="1" s="1"/>
  <c r="G332" i="9" s="1"/>
  <c r="BD48" i="1"/>
  <c r="BD62" i="1" s="1"/>
  <c r="AT48" i="1"/>
  <c r="AT62" i="1" s="1"/>
  <c r="R48" i="1"/>
  <c r="R62" i="1" s="1"/>
  <c r="W48" i="1"/>
  <c r="W62" i="1" s="1"/>
  <c r="X48" i="1"/>
  <c r="X62" i="1" s="1"/>
  <c r="G48" i="1"/>
  <c r="BI48" i="1"/>
  <c r="BI62" i="1" s="1"/>
  <c r="BQ48" i="1"/>
  <c r="BQ62" i="1" s="1"/>
  <c r="AW48" i="1"/>
  <c r="AW62" i="1" s="1"/>
  <c r="Q48" i="1"/>
  <c r="Q62" i="1" s="1"/>
  <c r="CA48" i="1"/>
  <c r="CA62" i="1" s="1"/>
  <c r="BR48" i="1"/>
  <c r="BR62" i="1" s="1"/>
  <c r="AV48" i="1"/>
  <c r="AV62" i="1" s="1"/>
  <c r="AL48" i="1"/>
  <c r="AL62" i="1" s="1"/>
  <c r="C172" i="9" s="1"/>
  <c r="C431" i="10"/>
  <c r="AZ48" i="1"/>
  <c r="AZ62" i="1" s="1"/>
  <c r="BN48" i="1"/>
  <c r="BN62" i="1" s="1"/>
  <c r="AQ48" i="1"/>
  <c r="AQ62" i="1" s="1"/>
  <c r="AO48" i="1"/>
  <c r="AO62" i="1" s="1"/>
  <c r="BZ48" i="1"/>
  <c r="BZ62" i="1" s="1"/>
  <c r="T48" i="1"/>
  <c r="T62" i="1" s="1"/>
  <c r="D186" i="9"/>
  <c r="N734" i="10"/>
  <c r="CE76" i="10"/>
  <c r="K611" i="10" s="1"/>
  <c r="F814" i="10"/>
  <c r="C458" i="1"/>
  <c r="H611" i="10"/>
  <c r="BI729" i="10"/>
  <c r="C90" i="9"/>
  <c r="E218" i="9"/>
  <c r="G28" i="4"/>
  <c r="I365" i="9"/>
  <c r="D5" i="7"/>
  <c r="C429" i="10"/>
  <c r="Q815" i="10"/>
  <c r="D462" i="10"/>
  <c r="D338" i="10"/>
  <c r="C481" i="10" s="1"/>
  <c r="D291" i="10"/>
  <c r="D340" i="10" s="1"/>
  <c r="C480" i="10" s="1"/>
  <c r="I362" i="9"/>
  <c r="E218" i="10"/>
  <c r="C477" i="10" s="1"/>
  <c r="B440" i="10"/>
  <c r="C814" i="10"/>
  <c r="M814" i="10"/>
  <c r="L814" i="10"/>
  <c r="I814" i="10"/>
  <c r="S814" i="10"/>
  <c r="H204" i="9"/>
  <c r="G44" i="9"/>
  <c r="B446" i="1"/>
  <c r="D242" i="1"/>
  <c r="C418" i="1"/>
  <c r="D438" i="1"/>
  <c r="F14" i="6"/>
  <c r="C471" i="1"/>
  <c r="F10" i="6"/>
  <c r="D26" i="9"/>
  <c r="CE75" i="1"/>
  <c r="CF77" i="10"/>
  <c r="CA52" i="10" s="1"/>
  <c r="CA67" i="10" s="1"/>
  <c r="J809" i="10" s="1"/>
  <c r="P815" i="10"/>
  <c r="D611" i="10"/>
  <c r="E204" i="9"/>
  <c r="F7" i="6"/>
  <c r="E204" i="1"/>
  <c r="C468" i="1"/>
  <c r="I383" i="9"/>
  <c r="D22" i="7"/>
  <c r="C40" i="5"/>
  <c r="C420" i="1"/>
  <c r="B28" i="4"/>
  <c r="F186" i="9"/>
  <c r="I376" i="9"/>
  <c r="C463" i="1"/>
  <c r="D58" i="9"/>
  <c r="G26" i="9"/>
  <c r="E217" i="1"/>
  <c r="I384" i="9"/>
  <c r="L612" i="1"/>
  <c r="F218" i="9"/>
  <c r="D90" i="9"/>
  <c r="E791" i="10"/>
  <c r="E807" i="10"/>
  <c r="D464" i="1"/>
  <c r="H154" i="9"/>
  <c r="I367" i="9"/>
  <c r="D434" i="1"/>
  <c r="C58" i="9"/>
  <c r="C468" i="10"/>
  <c r="E205" i="10"/>
  <c r="C475" i="10" s="1"/>
  <c r="C440" i="10"/>
  <c r="L815" i="10"/>
  <c r="N814" i="10"/>
  <c r="D435" i="10"/>
  <c r="D437" i="10"/>
  <c r="C428" i="10"/>
  <c r="C447" i="10"/>
  <c r="D366" i="10"/>
  <c r="D371" i="10" s="1"/>
  <c r="D390" i="10" s="1"/>
  <c r="D392" i="10" s="1"/>
  <c r="D395" i="10" s="1"/>
  <c r="E746" i="10"/>
  <c r="E750" i="10"/>
  <c r="D241" i="10"/>
  <c r="B447" i="10" s="1"/>
  <c r="CC48" i="10"/>
  <c r="CC62" i="10" s="1"/>
  <c r="CB48" i="10"/>
  <c r="CB62" i="10" s="1"/>
  <c r="BZ48" i="10"/>
  <c r="BZ62" i="10" s="1"/>
  <c r="BX48" i="10"/>
  <c r="BX62" i="10" s="1"/>
  <c r="BV48" i="10"/>
  <c r="BV62" i="10" s="1"/>
  <c r="BT48" i="10"/>
  <c r="BT62" i="10" s="1"/>
  <c r="BR48" i="10"/>
  <c r="BR62" i="10" s="1"/>
  <c r="BP48" i="10"/>
  <c r="BP62" i="10" s="1"/>
  <c r="BN48" i="10"/>
  <c r="BN62" i="10" s="1"/>
  <c r="BL48" i="10"/>
  <c r="BL62" i="10" s="1"/>
  <c r="BJ48" i="10"/>
  <c r="BJ62" i="10" s="1"/>
  <c r="BH48" i="10"/>
  <c r="BH62" i="10" s="1"/>
  <c r="BF48" i="10"/>
  <c r="BF62" i="10" s="1"/>
  <c r="BD48" i="10"/>
  <c r="BD62" i="10" s="1"/>
  <c r="BB48" i="10"/>
  <c r="BB62" i="10" s="1"/>
  <c r="AZ48" i="10"/>
  <c r="AZ62" i="10" s="1"/>
  <c r="AX48" i="10"/>
  <c r="AX62" i="10" s="1"/>
  <c r="AV48" i="10"/>
  <c r="AV62" i="10" s="1"/>
  <c r="AT48" i="10"/>
  <c r="AT62" i="10" s="1"/>
  <c r="AR48" i="10"/>
  <c r="AR62" i="10" s="1"/>
  <c r="AP48" i="10"/>
  <c r="AP62" i="10" s="1"/>
  <c r="AN48" i="10"/>
  <c r="AN62" i="10" s="1"/>
  <c r="AL48" i="10"/>
  <c r="AL62" i="10" s="1"/>
  <c r="AJ48" i="10"/>
  <c r="AJ62" i="10" s="1"/>
  <c r="AH48" i="10"/>
  <c r="AH62" i="10" s="1"/>
  <c r="AF48" i="10"/>
  <c r="AF62" i="10" s="1"/>
  <c r="AD48" i="10"/>
  <c r="AD62" i="10" s="1"/>
  <c r="AB48" i="10"/>
  <c r="AB62" i="10" s="1"/>
  <c r="Z48" i="10"/>
  <c r="Z62" i="10" s="1"/>
  <c r="D464" i="10" l="1"/>
  <c r="D339" i="1"/>
  <c r="E62" i="1"/>
  <c r="E12" i="9" s="1"/>
  <c r="F332" i="9"/>
  <c r="G108" i="9"/>
  <c r="G172" i="9"/>
  <c r="C268" i="9"/>
  <c r="H12" i="9"/>
  <c r="I236" i="9"/>
  <c r="E108" i="9"/>
  <c r="G140" i="9"/>
  <c r="H44" i="9"/>
  <c r="D465" i="1"/>
  <c r="F12" i="9"/>
  <c r="AW62" i="10"/>
  <c r="E779" i="10" s="1"/>
  <c r="J52" i="10"/>
  <c r="J67" i="10" s="1"/>
  <c r="CE48" i="10"/>
  <c r="E771" i="10"/>
  <c r="E795" i="10"/>
  <c r="CA72" i="10"/>
  <c r="C646" i="10" s="1"/>
  <c r="D373" i="1"/>
  <c r="C126" i="8" s="1"/>
  <c r="H76" i="9"/>
  <c r="BW71" i="1"/>
  <c r="C568" i="1" s="1"/>
  <c r="C44" i="9"/>
  <c r="I300" i="9"/>
  <c r="E738" i="10"/>
  <c r="E743" i="10"/>
  <c r="E785" i="10"/>
  <c r="AP52" i="10"/>
  <c r="AP67" i="10" s="1"/>
  <c r="J772" i="10" s="1"/>
  <c r="C482" i="1"/>
  <c r="E773" i="10"/>
  <c r="BV52" i="10"/>
  <c r="BV67" i="10" s="1"/>
  <c r="J804" i="10" s="1"/>
  <c r="C140" i="9"/>
  <c r="D172" i="9"/>
  <c r="I204" i="9"/>
  <c r="F140" i="9"/>
  <c r="I172" i="9"/>
  <c r="D140" i="9"/>
  <c r="I44" i="9"/>
  <c r="D268" i="9"/>
  <c r="E172" i="9"/>
  <c r="H300" i="9"/>
  <c r="D236" i="9"/>
  <c r="D108" i="9"/>
  <c r="D364" i="9"/>
  <c r="H268" i="9"/>
  <c r="I76" i="9"/>
  <c r="C108" i="9"/>
  <c r="D204" i="9"/>
  <c r="G300" i="9"/>
  <c r="G62" i="1"/>
  <c r="CE48" i="1"/>
  <c r="BQ52" i="1"/>
  <c r="BQ67" i="1" s="1"/>
  <c r="F305" i="9" s="1"/>
  <c r="BF52" i="1"/>
  <c r="BF67" i="1" s="1"/>
  <c r="I241" i="9" s="1"/>
  <c r="BN52" i="1"/>
  <c r="BN67" i="1" s="1"/>
  <c r="T52" i="1"/>
  <c r="T67" i="1" s="1"/>
  <c r="G52" i="1"/>
  <c r="G67" i="1" s="1"/>
  <c r="AX52" i="1"/>
  <c r="AX67" i="1" s="1"/>
  <c r="BZ52" i="1"/>
  <c r="BZ67" i="1" s="1"/>
  <c r="H337" i="9" s="1"/>
  <c r="BX52" i="1"/>
  <c r="BX67" i="1" s="1"/>
  <c r="R52" i="1"/>
  <c r="R67" i="1" s="1"/>
  <c r="D81" i="9" s="1"/>
  <c r="BT52" i="1"/>
  <c r="BT67" i="1" s="1"/>
  <c r="X52" i="1"/>
  <c r="X67" i="1" s="1"/>
  <c r="C113" i="9" s="1"/>
  <c r="CA52" i="1"/>
  <c r="CA67" i="1" s="1"/>
  <c r="I337" i="9" s="1"/>
  <c r="BB52" i="1"/>
  <c r="BB67" i="1" s="1"/>
  <c r="E337" i="9"/>
  <c r="K52" i="1"/>
  <c r="K67" i="1" s="1"/>
  <c r="K71" i="1" s="1"/>
  <c r="C504" i="1" s="1"/>
  <c r="G504" i="1" s="1"/>
  <c r="BG52" i="1"/>
  <c r="BG67" i="1" s="1"/>
  <c r="BG71" i="1" s="1"/>
  <c r="C618" i="1" s="1"/>
  <c r="AM52" i="1"/>
  <c r="AM67" i="1" s="1"/>
  <c r="BR52" i="1"/>
  <c r="BR67" i="1" s="1"/>
  <c r="M52" i="1"/>
  <c r="M67" i="1" s="1"/>
  <c r="F52" i="1"/>
  <c r="F67" i="1" s="1"/>
  <c r="BX52" i="10"/>
  <c r="BX67" i="10" s="1"/>
  <c r="J806" i="10" s="1"/>
  <c r="Y52" i="10"/>
  <c r="Y67" i="10" s="1"/>
  <c r="H332" i="9"/>
  <c r="I332" i="9"/>
  <c r="D76" i="9"/>
  <c r="G268" i="9"/>
  <c r="AZ52" i="1"/>
  <c r="AZ67" i="1" s="1"/>
  <c r="AZ71" i="1" s="1"/>
  <c r="I52" i="1"/>
  <c r="I67" i="1" s="1"/>
  <c r="I71" i="1" s="1"/>
  <c r="C674" i="1" s="1"/>
  <c r="N52" i="1"/>
  <c r="N67" i="1" s="1"/>
  <c r="N71" i="1" s="1"/>
  <c r="G53" i="9" s="1"/>
  <c r="AU52" i="1"/>
  <c r="AU67" i="1" s="1"/>
  <c r="AU71" i="1" s="1"/>
  <c r="BI52" i="1"/>
  <c r="BI67" i="1" s="1"/>
  <c r="BI71" i="1" s="1"/>
  <c r="BK52" i="1"/>
  <c r="BK67" i="1" s="1"/>
  <c r="BK71" i="1" s="1"/>
  <c r="G236" i="9"/>
  <c r="BU52" i="1"/>
  <c r="BU67" i="1" s="1"/>
  <c r="BU71" i="1" s="1"/>
  <c r="C341" i="9" s="1"/>
  <c r="F300" i="9"/>
  <c r="AO52" i="1"/>
  <c r="AO67" i="1" s="1"/>
  <c r="AO71" i="1" s="1"/>
  <c r="BS52" i="1"/>
  <c r="BS67" i="1" s="1"/>
  <c r="BS71" i="1" s="1"/>
  <c r="H52" i="1"/>
  <c r="H67" i="1" s="1"/>
  <c r="H71" i="1" s="1"/>
  <c r="H21" i="9" s="1"/>
  <c r="AA52" i="1"/>
  <c r="AA67" i="1" s="1"/>
  <c r="CB52" i="1"/>
  <c r="CB67" i="1" s="1"/>
  <c r="BD52" i="1"/>
  <c r="BD67" i="1" s="1"/>
  <c r="G241" i="9" s="1"/>
  <c r="AT52" i="10"/>
  <c r="AT67" i="10" s="1"/>
  <c r="J776" i="10" s="1"/>
  <c r="C236" i="9"/>
  <c r="E268" i="9"/>
  <c r="E76" i="9"/>
  <c r="O52" i="1"/>
  <c r="O67" i="1" s="1"/>
  <c r="O71" i="1" s="1"/>
  <c r="C680" i="1" s="1"/>
  <c r="BP52" i="1"/>
  <c r="BP67" i="1" s="1"/>
  <c r="BP71" i="1" s="1"/>
  <c r="AV52" i="1"/>
  <c r="AV67" i="1" s="1"/>
  <c r="AV71" i="1" s="1"/>
  <c r="BO52" i="1"/>
  <c r="BO67" i="1" s="1"/>
  <c r="BO71" i="1" s="1"/>
  <c r="C560" i="1" s="1"/>
  <c r="AP52" i="1"/>
  <c r="AP67" i="1" s="1"/>
  <c r="AP71" i="1" s="1"/>
  <c r="C535" i="1" s="1"/>
  <c r="G535" i="1" s="1"/>
  <c r="F172" i="9"/>
  <c r="V52" i="1"/>
  <c r="V67" i="1" s="1"/>
  <c r="V71" i="1" s="1"/>
  <c r="H85" i="9" s="1"/>
  <c r="BH52" i="1"/>
  <c r="BH67" i="1" s="1"/>
  <c r="BH71" i="1" s="1"/>
  <c r="D277" i="9" s="1"/>
  <c r="AW52" i="1"/>
  <c r="AW67" i="1" s="1"/>
  <c r="AJ52" i="1"/>
  <c r="AJ67" i="1" s="1"/>
  <c r="AJ71" i="1" s="1"/>
  <c r="H149" i="9" s="1"/>
  <c r="D52" i="1"/>
  <c r="D67" i="1" s="1"/>
  <c r="BM52" i="1"/>
  <c r="BM67" i="1" s="1"/>
  <c r="N815" i="10"/>
  <c r="AB52" i="10"/>
  <c r="AB67" i="10" s="1"/>
  <c r="J758" i="10" s="1"/>
  <c r="BZ52" i="10"/>
  <c r="BZ67" i="10" s="1"/>
  <c r="J808" i="10" s="1"/>
  <c r="C300" i="9"/>
  <c r="Z52" i="1"/>
  <c r="Z67" i="1" s="1"/>
  <c r="Z71" i="1" s="1"/>
  <c r="AL52" i="1"/>
  <c r="AL67" i="1" s="1"/>
  <c r="AL71" i="1" s="1"/>
  <c r="C703" i="1" s="1"/>
  <c r="AS52" i="1"/>
  <c r="AS67" i="1" s="1"/>
  <c r="AS71" i="1" s="1"/>
  <c r="Q52" i="1"/>
  <c r="Q67" i="1" s="1"/>
  <c r="Q71" i="1" s="1"/>
  <c r="AN52" i="1"/>
  <c r="AN67" i="1" s="1"/>
  <c r="AN71" i="1" s="1"/>
  <c r="C705" i="1" s="1"/>
  <c r="C76" i="9"/>
  <c r="BE52" i="1"/>
  <c r="BE67" i="1" s="1"/>
  <c r="H241" i="9" s="1"/>
  <c r="G204" i="9"/>
  <c r="Y52" i="1"/>
  <c r="Y67" i="1" s="1"/>
  <c r="Y71" i="1" s="1"/>
  <c r="BV52" i="1"/>
  <c r="BV67" i="1" s="1"/>
  <c r="AY52" i="1"/>
  <c r="AY67" i="1" s="1"/>
  <c r="H172" i="9"/>
  <c r="C464" i="10"/>
  <c r="AR52" i="10"/>
  <c r="AR67" i="10" s="1"/>
  <c r="J774" i="10" s="1"/>
  <c r="I52" i="10"/>
  <c r="I67" i="10" s="1"/>
  <c r="F204" i="9"/>
  <c r="F236" i="9"/>
  <c r="AC52" i="1"/>
  <c r="AC67" i="1" s="1"/>
  <c r="AC71" i="1" s="1"/>
  <c r="C522" i="1" s="1"/>
  <c r="G522" i="1" s="1"/>
  <c r="AF52" i="1"/>
  <c r="AF67" i="1" s="1"/>
  <c r="AF71" i="1" s="1"/>
  <c r="AH52" i="1"/>
  <c r="AH67" i="1" s="1"/>
  <c r="AH71" i="1" s="1"/>
  <c r="C527" i="1" s="1"/>
  <c r="G527" i="1" s="1"/>
  <c r="AG52" i="1"/>
  <c r="AG67" i="1" s="1"/>
  <c r="AG71" i="1" s="1"/>
  <c r="C526" i="1" s="1"/>
  <c r="G526" i="1" s="1"/>
  <c r="S52" i="1"/>
  <c r="S67" i="1" s="1"/>
  <c r="S71" i="1" s="1"/>
  <c r="BJ52" i="1"/>
  <c r="BJ67" i="1" s="1"/>
  <c r="BJ71" i="1" s="1"/>
  <c r="F277" i="9" s="1"/>
  <c r="P52" i="1"/>
  <c r="P67" i="1" s="1"/>
  <c r="P71" i="1" s="1"/>
  <c r="L52" i="1"/>
  <c r="L67" i="1" s="1"/>
  <c r="L71" i="1" s="1"/>
  <c r="W52" i="1"/>
  <c r="W67" i="1" s="1"/>
  <c r="W71" i="1" s="1"/>
  <c r="AT52" i="1"/>
  <c r="AT67" i="1" s="1"/>
  <c r="AT71" i="1" s="1"/>
  <c r="E52" i="1"/>
  <c r="E67" i="1" s="1"/>
  <c r="E71" i="1" s="1"/>
  <c r="AQ52" i="1"/>
  <c r="AQ67" i="1" s="1"/>
  <c r="AQ71" i="1" s="1"/>
  <c r="C536" i="1" s="1"/>
  <c r="G536" i="1" s="1"/>
  <c r="AB52" i="1"/>
  <c r="AB67" i="1" s="1"/>
  <c r="AB71" i="1" s="1"/>
  <c r="C693" i="1" s="1"/>
  <c r="AD52" i="1"/>
  <c r="AD67" i="1" s="1"/>
  <c r="AD71" i="1" s="1"/>
  <c r="I117" i="9" s="1"/>
  <c r="BA52" i="1"/>
  <c r="BA67" i="1" s="1"/>
  <c r="BA71" i="1" s="1"/>
  <c r="BC52" i="1"/>
  <c r="BC67" i="1" s="1"/>
  <c r="BC71" i="1" s="1"/>
  <c r="U52" i="1"/>
  <c r="U67" i="1" s="1"/>
  <c r="U71" i="1" s="1"/>
  <c r="C514" i="1" s="1"/>
  <c r="G514" i="1" s="1"/>
  <c r="BL52" i="1"/>
  <c r="BL67" i="1" s="1"/>
  <c r="BL71" i="1" s="1"/>
  <c r="AI52" i="1"/>
  <c r="AI67" i="1" s="1"/>
  <c r="AI71" i="1" s="1"/>
  <c r="G149" i="9" s="1"/>
  <c r="AK52" i="1"/>
  <c r="AK67" i="1" s="1"/>
  <c r="BY52" i="1"/>
  <c r="BY67" i="1" s="1"/>
  <c r="G337" i="9" s="1"/>
  <c r="BH52" i="10"/>
  <c r="BH67" i="10" s="1"/>
  <c r="J790" i="10" s="1"/>
  <c r="Q52" i="10"/>
  <c r="Q67" i="10" s="1"/>
  <c r="F76" i="9"/>
  <c r="J52" i="1"/>
  <c r="J67" i="1" s="1"/>
  <c r="J71" i="1" s="1"/>
  <c r="C503" i="1" s="1"/>
  <c r="G503" i="1" s="1"/>
  <c r="AR52" i="1"/>
  <c r="AR67" i="1" s="1"/>
  <c r="AR71" i="1" s="1"/>
  <c r="C537" i="1" s="1"/>
  <c r="G537" i="1" s="1"/>
  <c r="AE52" i="1"/>
  <c r="AE67" i="1" s="1"/>
  <c r="AE71" i="1" s="1"/>
  <c r="CC52" i="1"/>
  <c r="CC67" i="1" s="1"/>
  <c r="CC71" i="1" s="1"/>
  <c r="C620" i="1" s="1"/>
  <c r="C52" i="1"/>
  <c r="E758" i="10"/>
  <c r="E774" i="10"/>
  <c r="E798" i="10"/>
  <c r="AW52" i="10"/>
  <c r="AW67" i="10" s="1"/>
  <c r="J779" i="10" s="1"/>
  <c r="BE52" i="10"/>
  <c r="BE67" i="10" s="1"/>
  <c r="BU52" i="10"/>
  <c r="BU67" i="10" s="1"/>
  <c r="CC52" i="10"/>
  <c r="CC67" i="10" s="1"/>
  <c r="J811" i="10" s="1"/>
  <c r="D27" i="7"/>
  <c r="B448" i="1"/>
  <c r="E768" i="10"/>
  <c r="E776" i="10"/>
  <c r="E784" i="10"/>
  <c r="E792" i="10"/>
  <c r="E800" i="10"/>
  <c r="E808" i="10"/>
  <c r="D341" i="1"/>
  <c r="C481" i="1" s="1"/>
  <c r="C50" i="8"/>
  <c r="AF52" i="10"/>
  <c r="AF67" i="10" s="1"/>
  <c r="J762" i="10" s="1"/>
  <c r="AV52" i="10"/>
  <c r="AV67" i="10" s="1"/>
  <c r="J778" i="10" s="1"/>
  <c r="BL52" i="10"/>
  <c r="BL67" i="10" s="1"/>
  <c r="J794" i="10" s="1"/>
  <c r="CB52" i="10"/>
  <c r="CB67" i="10" s="1"/>
  <c r="J810" i="10" s="1"/>
  <c r="AX52" i="10"/>
  <c r="AX67" i="10" s="1"/>
  <c r="J780" i="10" s="1"/>
  <c r="BB52" i="10"/>
  <c r="BB67" i="10" s="1"/>
  <c r="J784" i="10" s="1"/>
  <c r="C52" i="10"/>
  <c r="K52" i="10"/>
  <c r="K67" i="10" s="1"/>
  <c r="S52" i="10"/>
  <c r="S67" i="10" s="1"/>
  <c r="D52" i="10"/>
  <c r="D67" i="10" s="1"/>
  <c r="L52" i="10"/>
  <c r="L67" i="10" s="1"/>
  <c r="T52" i="10"/>
  <c r="T67" i="10" s="1"/>
  <c r="AA52" i="10"/>
  <c r="AA67" i="10" s="1"/>
  <c r="AI52" i="10"/>
  <c r="AI67" i="10" s="1"/>
  <c r="AQ52" i="10"/>
  <c r="AQ67" i="10" s="1"/>
  <c r="J773" i="10" s="1"/>
  <c r="AY52" i="10"/>
  <c r="AY67" i="10" s="1"/>
  <c r="BG52" i="10"/>
  <c r="BG67" i="10" s="1"/>
  <c r="BO52" i="10"/>
  <c r="BO67" i="10" s="1"/>
  <c r="BW52" i="10"/>
  <c r="BW67" i="10" s="1"/>
  <c r="I378" i="9"/>
  <c r="K612" i="1"/>
  <c r="C465" i="1"/>
  <c r="E766" i="10"/>
  <c r="E790" i="10"/>
  <c r="F32" i="6"/>
  <c r="C478" i="1"/>
  <c r="R52" i="10"/>
  <c r="R67" i="10" s="1"/>
  <c r="AG52" i="10"/>
  <c r="AG67" i="10" s="1"/>
  <c r="BM52" i="10"/>
  <c r="BM67" i="10" s="1"/>
  <c r="J795" i="10" s="1"/>
  <c r="E760" i="10"/>
  <c r="E770" i="10"/>
  <c r="E786" i="10"/>
  <c r="E802" i="10"/>
  <c r="E810" i="10"/>
  <c r="C476" i="1"/>
  <c r="F16" i="6"/>
  <c r="AJ52" i="10"/>
  <c r="AJ67" i="10" s="1"/>
  <c r="J766" i="10" s="1"/>
  <c r="AZ52" i="10"/>
  <c r="AZ67" i="10" s="1"/>
  <c r="J782" i="10" s="1"/>
  <c r="BP52" i="10"/>
  <c r="BP67" i="10" s="1"/>
  <c r="J798" i="10" s="1"/>
  <c r="Z52" i="10"/>
  <c r="Z67" i="10" s="1"/>
  <c r="J756" i="10" s="1"/>
  <c r="BF52" i="10"/>
  <c r="BF67" i="10" s="1"/>
  <c r="J788" i="10" s="1"/>
  <c r="AD52" i="10"/>
  <c r="AD67" i="10" s="1"/>
  <c r="J760" i="10" s="1"/>
  <c r="BJ52" i="10"/>
  <c r="BJ67" i="10" s="1"/>
  <c r="J792" i="10" s="1"/>
  <c r="E52" i="10"/>
  <c r="E67" i="10" s="1"/>
  <c r="M52" i="10"/>
  <c r="M67" i="10" s="1"/>
  <c r="J743" i="10" s="1"/>
  <c r="U52" i="10"/>
  <c r="U67" i="10" s="1"/>
  <c r="F52" i="10"/>
  <c r="F67" i="10" s="1"/>
  <c r="N52" i="10"/>
  <c r="N67" i="10" s="1"/>
  <c r="V52" i="10"/>
  <c r="V67" i="10" s="1"/>
  <c r="AC52" i="10"/>
  <c r="AC67" i="10" s="1"/>
  <c r="AK52" i="10"/>
  <c r="AK67" i="10" s="1"/>
  <c r="AS52" i="10"/>
  <c r="AS67" i="10" s="1"/>
  <c r="BA52" i="10"/>
  <c r="BA67" i="10" s="1"/>
  <c r="BI52" i="10"/>
  <c r="BI67" i="10" s="1"/>
  <c r="BQ52" i="10"/>
  <c r="BQ67" i="10" s="1"/>
  <c r="BY52" i="10"/>
  <c r="BY67" i="10" s="1"/>
  <c r="E782" i="10"/>
  <c r="E806" i="10"/>
  <c r="AO52" i="10"/>
  <c r="AO67" i="10" s="1"/>
  <c r="J771" i="10" s="1"/>
  <c r="AF72" i="10"/>
  <c r="B525" i="1" s="1"/>
  <c r="E762" i="10"/>
  <c r="E778" i="10"/>
  <c r="E794" i="10"/>
  <c r="Z72" i="10"/>
  <c r="B519" i="1" s="1"/>
  <c r="E756" i="10"/>
  <c r="E764" i="10"/>
  <c r="AP72" i="10"/>
  <c r="B535" i="1" s="1"/>
  <c r="E772" i="10"/>
  <c r="E780" i="10"/>
  <c r="E788" i="10"/>
  <c r="E796" i="10"/>
  <c r="E804" i="10"/>
  <c r="E811" i="10"/>
  <c r="AN52" i="10"/>
  <c r="AN67" i="10" s="1"/>
  <c r="J770" i="10" s="1"/>
  <c r="BD52" i="10"/>
  <c r="BD67" i="10" s="1"/>
  <c r="J786" i="10" s="1"/>
  <c r="BT52" i="10"/>
  <c r="BT67" i="10" s="1"/>
  <c r="J802" i="10" s="1"/>
  <c r="AH52" i="10"/>
  <c r="AH67" i="10" s="1"/>
  <c r="J764" i="10" s="1"/>
  <c r="BN52" i="10"/>
  <c r="BN67" i="10" s="1"/>
  <c r="J796" i="10" s="1"/>
  <c r="AL52" i="10"/>
  <c r="AL67" i="10" s="1"/>
  <c r="J768" i="10" s="1"/>
  <c r="BR52" i="10"/>
  <c r="BR67" i="10" s="1"/>
  <c r="J800" i="10" s="1"/>
  <c r="G52" i="10"/>
  <c r="G67" i="10" s="1"/>
  <c r="O52" i="10"/>
  <c r="O67" i="10" s="1"/>
  <c r="W52" i="10"/>
  <c r="W67" i="10" s="1"/>
  <c r="H52" i="10"/>
  <c r="H67" i="10" s="1"/>
  <c r="J738" i="10" s="1"/>
  <c r="P52" i="10"/>
  <c r="P67" i="10" s="1"/>
  <c r="X52" i="10"/>
  <c r="X67" i="10" s="1"/>
  <c r="AE52" i="10"/>
  <c r="AE67" i="10" s="1"/>
  <c r="AM52" i="10"/>
  <c r="AM67" i="10" s="1"/>
  <c r="AU52" i="10"/>
  <c r="AU67" i="10" s="1"/>
  <c r="BC52" i="10"/>
  <c r="BC67" i="10" s="1"/>
  <c r="J785" i="10" s="1"/>
  <c r="BK52" i="10"/>
  <c r="BK67" i="10" s="1"/>
  <c r="BS52" i="10"/>
  <c r="BS67" i="10" s="1"/>
  <c r="AB72" i="10" l="1"/>
  <c r="B521" i="1" s="1"/>
  <c r="AT72" i="10"/>
  <c r="B539" i="1" s="1"/>
  <c r="BV72" i="10"/>
  <c r="B567" i="1" s="1"/>
  <c r="C643" i="1"/>
  <c r="E341" i="9"/>
  <c r="CC72" i="10"/>
  <c r="B574" i="1" s="1"/>
  <c r="BL72" i="10"/>
  <c r="B557" i="1" s="1"/>
  <c r="D391" i="1"/>
  <c r="C142" i="8" s="1"/>
  <c r="C102" i="8"/>
  <c r="BX72" i="10"/>
  <c r="B569" i="1" s="1"/>
  <c r="BR72" i="10"/>
  <c r="B563" i="1" s="1"/>
  <c r="H72" i="10"/>
  <c r="C500" i="10" s="1"/>
  <c r="AW72" i="10"/>
  <c r="B542" i="1" s="1"/>
  <c r="AZ72" i="10"/>
  <c r="B545" i="1" s="1"/>
  <c r="CB72" i="10"/>
  <c r="B573" i="1" s="1"/>
  <c r="AL72" i="10"/>
  <c r="B531" i="1" s="1"/>
  <c r="AV72" i="10"/>
  <c r="B541" i="1" s="1"/>
  <c r="AR72" i="10"/>
  <c r="B537" i="1" s="1"/>
  <c r="CE62" i="10"/>
  <c r="E814" i="10"/>
  <c r="C571" i="10"/>
  <c r="B572" i="1"/>
  <c r="J767" i="10"/>
  <c r="AK72" i="10"/>
  <c r="J789" i="10"/>
  <c r="BG72" i="10"/>
  <c r="J749" i="10"/>
  <c r="S72" i="10"/>
  <c r="BZ72" i="10"/>
  <c r="B571" i="1" s="1"/>
  <c r="BP72" i="10"/>
  <c r="B561" i="1" s="1"/>
  <c r="J769" i="10"/>
  <c r="AM72" i="10"/>
  <c r="J761" i="10"/>
  <c r="AE72" i="10"/>
  <c r="BN72" i="10"/>
  <c r="B559" i="1" s="1"/>
  <c r="AH72" i="10"/>
  <c r="B527" i="1" s="1"/>
  <c r="J759" i="10"/>
  <c r="AC72" i="10"/>
  <c r="AN72" i="10"/>
  <c r="B533" i="1" s="1"/>
  <c r="J781" i="10"/>
  <c r="AY72" i="10"/>
  <c r="J741" i="10"/>
  <c r="K72" i="10"/>
  <c r="J747" i="10"/>
  <c r="Q72" i="10"/>
  <c r="AQ72" i="10"/>
  <c r="B536" i="1" s="1"/>
  <c r="J746" i="10"/>
  <c r="P72" i="10"/>
  <c r="BF72" i="10"/>
  <c r="B551" i="1" s="1"/>
  <c r="J807" i="10"/>
  <c r="BY72" i="10"/>
  <c r="J744" i="10"/>
  <c r="N72" i="10"/>
  <c r="AD72" i="10"/>
  <c r="B523" i="1" s="1"/>
  <c r="J765" i="10"/>
  <c r="AI72" i="10"/>
  <c r="J755" i="10"/>
  <c r="Y72" i="10"/>
  <c r="BC72" i="10"/>
  <c r="B548" i="1" s="1"/>
  <c r="J739" i="10"/>
  <c r="I72" i="10"/>
  <c r="J757" i="10"/>
  <c r="AA72" i="10"/>
  <c r="BJ72" i="10"/>
  <c r="B555" i="1" s="1"/>
  <c r="M72" i="10"/>
  <c r="J754" i="10"/>
  <c r="X72" i="10"/>
  <c r="J752" i="10"/>
  <c r="V72" i="10"/>
  <c r="J801" i="10"/>
  <c r="BS72" i="10"/>
  <c r="J736" i="10"/>
  <c r="F72" i="10"/>
  <c r="J793" i="10"/>
  <c r="BK72" i="10"/>
  <c r="J753" i="10"/>
  <c r="W72" i="10"/>
  <c r="AX72" i="10"/>
  <c r="B543" i="1" s="1"/>
  <c r="J791" i="10"/>
  <c r="BI72" i="10"/>
  <c r="J751" i="10"/>
  <c r="U72" i="10"/>
  <c r="BT72" i="10"/>
  <c r="B565" i="1" s="1"/>
  <c r="BH72" i="10"/>
  <c r="B553" i="1" s="1"/>
  <c r="J750" i="10"/>
  <c r="T72" i="10"/>
  <c r="J740" i="10"/>
  <c r="J72" i="10"/>
  <c r="J799" i="10"/>
  <c r="BQ72" i="10"/>
  <c r="J745" i="10"/>
  <c r="O72" i="10"/>
  <c r="J783" i="10"/>
  <c r="BA72" i="10"/>
  <c r="J763" i="10"/>
  <c r="AG72" i="10"/>
  <c r="J805" i="10"/>
  <c r="BW72" i="10"/>
  <c r="J742" i="10"/>
  <c r="L72" i="10"/>
  <c r="BB72" i="10"/>
  <c r="B547" i="1" s="1"/>
  <c r="J803" i="10"/>
  <c r="BU72" i="10"/>
  <c r="BM72" i="10"/>
  <c r="J777" i="10"/>
  <c r="AU72" i="10"/>
  <c r="J737" i="10"/>
  <c r="G72" i="10"/>
  <c r="J775" i="10"/>
  <c r="AS72" i="10"/>
  <c r="J735" i="10"/>
  <c r="E72" i="10"/>
  <c r="BD72" i="10"/>
  <c r="B549" i="1" s="1"/>
  <c r="J748" i="10"/>
  <c r="R72" i="10"/>
  <c r="AJ72" i="10"/>
  <c r="B529" i="1" s="1"/>
  <c r="J797" i="10"/>
  <c r="BO72" i="10"/>
  <c r="J734" i="10"/>
  <c r="D72" i="10"/>
  <c r="J787" i="10"/>
  <c r="BE72" i="10"/>
  <c r="AO72" i="10"/>
  <c r="C641" i="1"/>
  <c r="C687" i="1"/>
  <c r="C515" i="1"/>
  <c r="G515" i="1" s="1"/>
  <c r="C277" i="9"/>
  <c r="BQ71" i="1"/>
  <c r="C623" i="1" s="1"/>
  <c r="C566" i="1"/>
  <c r="R71" i="1"/>
  <c r="C511" i="1" s="1"/>
  <c r="G511" i="1" s="1"/>
  <c r="C502" i="1"/>
  <c r="G502" i="1" s="1"/>
  <c r="I21" i="9"/>
  <c r="BN71" i="1"/>
  <c r="C559" i="1" s="1"/>
  <c r="H53" i="9"/>
  <c r="C695" i="1"/>
  <c r="C305" i="9"/>
  <c r="C505" i="1"/>
  <c r="G505" i="1" s="1"/>
  <c r="C677" i="1"/>
  <c r="AW71" i="1"/>
  <c r="G213" i="9" s="1"/>
  <c r="AM71" i="1"/>
  <c r="BY71" i="1"/>
  <c r="G341" i="9" s="1"/>
  <c r="C552" i="1"/>
  <c r="C501" i="1"/>
  <c r="G501" i="1" s="1"/>
  <c r="C508" i="1"/>
  <c r="G508" i="1" s="1"/>
  <c r="C627" i="1"/>
  <c r="G181" i="9"/>
  <c r="C707" i="1"/>
  <c r="D309" i="9"/>
  <c r="E149" i="9"/>
  <c r="C700" i="1"/>
  <c r="D53" i="9"/>
  <c r="C528" i="1"/>
  <c r="G528" i="1" s="1"/>
  <c r="C690" i="1"/>
  <c r="D117" i="9"/>
  <c r="C518" i="1"/>
  <c r="G518" i="1" s="1"/>
  <c r="C639" i="1"/>
  <c r="H309" i="9"/>
  <c r="C564" i="1"/>
  <c r="D149" i="9"/>
  <c r="C697" i="1"/>
  <c r="C525" i="1"/>
  <c r="G525" i="1" s="1"/>
  <c r="C524" i="1"/>
  <c r="G524" i="1" s="1"/>
  <c r="C696" i="1"/>
  <c r="C149" i="9"/>
  <c r="C539" i="1"/>
  <c r="G539" i="1" s="1"/>
  <c r="D213" i="9"/>
  <c r="C711" i="1"/>
  <c r="C688" i="1"/>
  <c r="I85" i="9"/>
  <c r="C516" i="1"/>
  <c r="G516" i="1" s="1"/>
  <c r="C498" i="1"/>
  <c r="G498" i="1" s="1"/>
  <c r="E21" i="9"/>
  <c r="C670" i="1"/>
  <c r="H277" i="9"/>
  <c r="C637" i="1"/>
  <c r="C557" i="1"/>
  <c r="C523" i="1"/>
  <c r="G523" i="1" s="1"/>
  <c r="T71" i="1"/>
  <c r="F85" i="9" s="1"/>
  <c r="C698" i="1"/>
  <c r="E117" i="9"/>
  <c r="C519" i="1"/>
  <c r="G519" i="1" s="1"/>
  <c r="C691" i="1"/>
  <c r="CB71" i="1"/>
  <c r="H209" i="9"/>
  <c r="AX71" i="1"/>
  <c r="BE71" i="1"/>
  <c r="C614" i="1" s="1"/>
  <c r="D615" i="1" s="1"/>
  <c r="D710" i="1" s="1"/>
  <c r="AK71" i="1"/>
  <c r="BD71" i="1"/>
  <c r="C624" i="1" s="1"/>
  <c r="E241" i="9"/>
  <c r="BB71" i="1"/>
  <c r="C529" i="1"/>
  <c r="G529" i="1" s="1"/>
  <c r="BR71" i="1"/>
  <c r="C626" i="1" s="1"/>
  <c r="C555" i="1"/>
  <c r="C617" i="1"/>
  <c r="D337" i="9"/>
  <c r="BV71" i="1"/>
  <c r="G117" i="9"/>
  <c r="BM71" i="1"/>
  <c r="E309" i="9"/>
  <c r="C561" i="1"/>
  <c r="C621" i="1"/>
  <c r="CA71" i="1"/>
  <c r="C572" i="1" s="1"/>
  <c r="X71" i="1"/>
  <c r="AA71" i="1"/>
  <c r="C520" i="1" s="1"/>
  <c r="G520" i="1" s="1"/>
  <c r="C673" i="1"/>
  <c r="C521" i="1"/>
  <c r="G521" i="1" s="1"/>
  <c r="D71" i="1"/>
  <c r="BZ71" i="1"/>
  <c r="H341" i="9" s="1"/>
  <c r="F17" i="9"/>
  <c r="F71" i="1"/>
  <c r="BF71" i="1"/>
  <c r="AY71" i="1"/>
  <c r="C544" i="1" s="1"/>
  <c r="G544" i="1" s="1"/>
  <c r="BT71" i="1"/>
  <c r="C640" i="1" s="1"/>
  <c r="C679" i="1"/>
  <c r="C507" i="1"/>
  <c r="G507" i="1" s="1"/>
  <c r="C710" i="1"/>
  <c r="C213" i="9"/>
  <c r="C538" i="1"/>
  <c r="G538" i="1" s="1"/>
  <c r="C540" i="1"/>
  <c r="G540" i="1" s="1"/>
  <c r="C712" i="1"/>
  <c r="E213" i="9"/>
  <c r="F49" i="9"/>
  <c r="M71" i="1"/>
  <c r="BX71" i="1"/>
  <c r="C701" i="1"/>
  <c r="C676" i="1"/>
  <c r="C675" i="1"/>
  <c r="C699" i="1"/>
  <c r="C53" i="9"/>
  <c r="C709" i="1"/>
  <c r="I181" i="9"/>
  <c r="E53" i="9"/>
  <c r="F149" i="9"/>
  <c r="C636" i="1"/>
  <c r="C553" i="1"/>
  <c r="C181" i="9"/>
  <c r="I53" i="9"/>
  <c r="C509" i="1"/>
  <c r="G509" i="1" s="1"/>
  <c r="C681" i="1"/>
  <c r="D373" i="9"/>
  <c r="G85" i="9"/>
  <c r="C574" i="1"/>
  <c r="C686" i="1"/>
  <c r="E181" i="9"/>
  <c r="C630" i="1"/>
  <c r="D245" i="9"/>
  <c r="C546" i="1"/>
  <c r="G546" i="1" s="1"/>
  <c r="C533" i="1"/>
  <c r="G533" i="1" s="1"/>
  <c r="H117" i="9"/>
  <c r="C694" i="1"/>
  <c r="C531" i="1"/>
  <c r="G531" i="1" s="1"/>
  <c r="G12" i="9"/>
  <c r="CE62" i="1"/>
  <c r="G71" i="1"/>
  <c r="F337" i="9"/>
  <c r="F81" i="9"/>
  <c r="G17" i="9"/>
  <c r="G305" i="9"/>
  <c r="C708" i="1"/>
  <c r="H181" i="9"/>
  <c r="D177" i="9"/>
  <c r="G209" i="9"/>
  <c r="I305" i="9"/>
  <c r="C369" i="9"/>
  <c r="I209" i="9"/>
  <c r="I273" i="9"/>
  <c r="D17" i="9"/>
  <c r="I145" i="9"/>
  <c r="I81" i="9"/>
  <c r="F113" i="9"/>
  <c r="D369" i="9"/>
  <c r="H273" i="9"/>
  <c r="D209" i="9"/>
  <c r="H113" i="9"/>
  <c r="F181" i="9"/>
  <c r="C706" i="1"/>
  <c r="C534" i="1"/>
  <c r="G534" i="1" s="1"/>
  <c r="H49" i="9"/>
  <c r="C145" i="9"/>
  <c r="C628" i="1"/>
  <c r="C245" i="9"/>
  <c r="C545" i="1"/>
  <c r="G545" i="1" s="1"/>
  <c r="I177" i="9"/>
  <c r="F241" i="9"/>
  <c r="E49" i="9"/>
  <c r="E145" i="9"/>
  <c r="C713" i="1"/>
  <c r="F213" i="9"/>
  <c r="C541" i="1"/>
  <c r="E177" i="9"/>
  <c r="H145" i="9"/>
  <c r="D305" i="9"/>
  <c r="H17" i="9"/>
  <c r="G273" i="9"/>
  <c r="C635" i="1"/>
  <c r="G277" i="9"/>
  <c r="C556" i="1"/>
  <c r="C49" i="9"/>
  <c r="D241" i="9"/>
  <c r="I49" i="9"/>
  <c r="F145" i="9"/>
  <c r="C81" i="9"/>
  <c r="G177" i="9"/>
  <c r="F209" i="9"/>
  <c r="H305" i="9"/>
  <c r="E273" i="9"/>
  <c r="I113" i="9"/>
  <c r="F273" i="9"/>
  <c r="D145" i="9"/>
  <c r="C633" i="1"/>
  <c r="F245" i="9"/>
  <c r="C548" i="1"/>
  <c r="C209" i="9"/>
  <c r="D273" i="9"/>
  <c r="E305" i="9"/>
  <c r="C634" i="1"/>
  <c r="C554" i="1"/>
  <c r="E277" i="9"/>
  <c r="F177" i="9"/>
  <c r="C337" i="9"/>
  <c r="E209" i="9"/>
  <c r="C273" i="9"/>
  <c r="G81" i="9"/>
  <c r="E85" i="9"/>
  <c r="C684" i="1"/>
  <c r="C512" i="1"/>
  <c r="G512" i="1" s="1"/>
  <c r="G113" i="9"/>
  <c r="E81" i="9"/>
  <c r="C177" i="9"/>
  <c r="H81" i="9"/>
  <c r="G49" i="9"/>
  <c r="D49" i="9"/>
  <c r="H177" i="9"/>
  <c r="E113" i="9"/>
  <c r="I17" i="9"/>
  <c r="C67" i="1"/>
  <c r="C71" i="1" s="1"/>
  <c r="C668" i="1" s="1"/>
  <c r="CE52" i="1"/>
  <c r="G145" i="9"/>
  <c r="E17" i="9"/>
  <c r="D113" i="9"/>
  <c r="C85" i="9"/>
  <c r="C510" i="1"/>
  <c r="G510" i="1" s="1"/>
  <c r="C682" i="1"/>
  <c r="C241" i="9"/>
  <c r="C619" i="10"/>
  <c r="C573" i="10"/>
  <c r="C696" i="10"/>
  <c r="C524" i="10"/>
  <c r="C641" i="10"/>
  <c r="C566" i="10"/>
  <c r="C534" i="10"/>
  <c r="C706" i="10"/>
  <c r="C518" i="10"/>
  <c r="C690" i="10"/>
  <c r="C67" i="10"/>
  <c r="C72" i="10" s="1"/>
  <c r="CE52" i="10"/>
  <c r="C710" i="10"/>
  <c r="C538" i="10"/>
  <c r="G538" i="10" s="1"/>
  <c r="C520" i="10"/>
  <c r="C692" i="10"/>
  <c r="C556" i="10" l="1"/>
  <c r="C627" i="10"/>
  <c r="C544" i="10"/>
  <c r="H544" i="10" s="1"/>
  <c r="C636" i="10"/>
  <c r="D393" i="1"/>
  <c r="C146" i="8" s="1"/>
  <c r="C645" i="1"/>
  <c r="C645" i="10"/>
  <c r="C643" i="10"/>
  <c r="C540" i="10"/>
  <c r="C568" i="10"/>
  <c r="C552" i="10"/>
  <c r="C635" i="10"/>
  <c r="C672" i="10"/>
  <c r="B501" i="1"/>
  <c r="F501" i="1" s="1"/>
  <c r="C562" i="10"/>
  <c r="C541" i="10"/>
  <c r="C630" i="10"/>
  <c r="C625" i="10"/>
  <c r="C712" i="10"/>
  <c r="C702" i="10"/>
  <c r="C708" i="10"/>
  <c r="C621" i="10"/>
  <c r="C572" i="10"/>
  <c r="C536" i="10"/>
  <c r="G536" i="10" s="1"/>
  <c r="C530" i="10"/>
  <c r="H530" i="10" s="1"/>
  <c r="C698" i="10"/>
  <c r="C700" i="10"/>
  <c r="C570" i="10"/>
  <c r="C528" i="10"/>
  <c r="G528" i="10" s="1"/>
  <c r="H528" i="10" s="1"/>
  <c r="C526" i="10"/>
  <c r="G526" i="10" s="1"/>
  <c r="C639" i="10"/>
  <c r="E815" i="10"/>
  <c r="C427" i="10"/>
  <c r="C620" i="10"/>
  <c r="C546" i="10"/>
  <c r="C560" i="10"/>
  <c r="C616" i="10"/>
  <c r="C554" i="10"/>
  <c r="C548" i="10"/>
  <c r="C532" i="10"/>
  <c r="G532" i="10" s="1"/>
  <c r="C623" i="10"/>
  <c r="C704" i="10"/>
  <c r="C535" i="10"/>
  <c r="G535" i="10" s="1"/>
  <c r="C618" i="10"/>
  <c r="C707" i="10"/>
  <c r="C542" i="10"/>
  <c r="C615" i="10"/>
  <c r="C522" i="10"/>
  <c r="H522" i="10" s="1"/>
  <c r="C564" i="10"/>
  <c r="C694" i="10"/>
  <c r="C631" i="10"/>
  <c r="C632" i="10"/>
  <c r="B558" i="1"/>
  <c r="C637" i="10"/>
  <c r="C557" i="10"/>
  <c r="B534" i="1"/>
  <c r="C705" i="10"/>
  <c r="C533" i="10"/>
  <c r="G533" i="10" s="1"/>
  <c r="C682" i="10"/>
  <c r="B511" i="1"/>
  <c r="C510" i="10"/>
  <c r="B550" i="1"/>
  <c r="C613" i="10"/>
  <c r="C549" i="10"/>
  <c r="B540" i="1"/>
  <c r="C539" i="10"/>
  <c r="G539" i="10" s="1"/>
  <c r="C711" i="10"/>
  <c r="C642" i="10"/>
  <c r="C567" i="10"/>
  <c r="B568" i="1"/>
  <c r="B562" i="1"/>
  <c r="C561" i="10"/>
  <c r="C622" i="10"/>
  <c r="B514" i="1"/>
  <c r="C513" i="10"/>
  <c r="C685" i="10"/>
  <c r="C634" i="10"/>
  <c r="B556" i="1"/>
  <c r="C555" i="10"/>
  <c r="B517" i="1"/>
  <c r="C688" i="10"/>
  <c r="C516" i="10"/>
  <c r="B570" i="1"/>
  <c r="C569" i="10"/>
  <c r="C644" i="10"/>
  <c r="B504" i="1"/>
  <c r="C503" i="10"/>
  <c r="G503" i="10" s="1"/>
  <c r="C675" i="10"/>
  <c r="B512" i="1"/>
  <c r="C511" i="10"/>
  <c r="C683" i="10"/>
  <c r="C558" i="10"/>
  <c r="C547" i="10"/>
  <c r="B518" i="1"/>
  <c r="C689" i="10"/>
  <c r="C517" i="10"/>
  <c r="C695" i="10"/>
  <c r="B524" i="1"/>
  <c r="C523" i="10"/>
  <c r="C668" i="10"/>
  <c r="C496" i="10"/>
  <c r="G496" i="10" s="1"/>
  <c r="B497" i="1"/>
  <c r="B526" i="1"/>
  <c r="C697" i="10"/>
  <c r="C525" i="10"/>
  <c r="C670" i="10"/>
  <c r="B499" i="1"/>
  <c r="C498" i="10"/>
  <c r="G498" i="10" s="1"/>
  <c r="B506" i="1"/>
  <c r="C677" i="10"/>
  <c r="C505" i="10"/>
  <c r="G505" i="10" s="1"/>
  <c r="B552" i="1"/>
  <c r="C551" i="10"/>
  <c r="C617" i="10"/>
  <c r="B566" i="1"/>
  <c r="C565" i="10"/>
  <c r="C640" i="10"/>
  <c r="B528" i="1"/>
  <c r="C699" i="10"/>
  <c r="C527" i="10"/>
  <c r="G527" i="10" s="1"/>
  <c r="B509" i="1"/>
  <c r="C508" i="10"/>
  <c r="C680" i="10"/>
  <c r="B532" i="1"/>
  <c r="C531" i="10"/>
  <c r="G531" i="10" s="1"/>
  <c r="C703" i="10"/>
  <c r="B554" i="1"/>
  <c r="C633" i="10"/>
  <c r="C553" i="10"/>
  <c r="C628" i="10"/>
  <c r="C559" i="10"/>
  <c r="B560" i="1"/>
  <c r="C626" i="10"/>
  <c r="B538" i="1"/>
  <c r="C537" i="10"/>
  <c r="G537" i="10" s="1"/>
  <c r="C709" i="10"/>
  <c r="B546" i="1"/>
  <c r="C545" i="10"/>
  <c r="C629" i="10"/>
  <c r="B513" i="1"/>
  <c r="C684" i="10"/>
  <c r="C512" i="10"/>
  <c r="C563" i="10"/>
  <c r="B564" i="1"/>
  <c r="C638" i="10"/>
  <c r="C691" i="10"/>
  <c r="C519" i="10"/>
  <c r="B520" i="1"/>
  <c r="B530" i="1"/>
  <c r="C701" i="10"/>
  <c r="C529" i="10"/>
  <c r="B498" i="1"/>
  <c r="C669" i="10"/>
  <c r="C497" i="10"/>
  <c r="B496" i="1"/>
  <c r="C495" i="10"/>
  <c r="C667" i="10"/>
  <c r="C550" i="10"/>
  <c r="B522" i="1"/>
  <c r="C693" i="10"/>
  <c r="C521" i="10"/>
  <c r="B503" i="1"/>
  <c r="C502" i="10"/>
  <c r="G502" i="10" s="1"/>
  <c r="C674" i="10"/>
  <c r="B544" i="1"/>
  <c r="C624" i="10"/>
  <c r="C543" i="10"/>
  <c r="B500" i="1"/>
  <c r="C499" i="10"/>
  <c r="G499" i="10" s="1"/>
  <c r="C671" i="10"/>
  <c r="C676" i="10"/>
  <c r="B505" i="1"/>
  <c r="C504" i="10"/>
  <c r="G504" i="10" s="1"/>
  <c r="B508" i="1"/>
  <c r="C507" i="10"/>
  <c r="C679" i="10"/>
  <c r="B516" i="1"/>
  <c r="C515" i="10"/>
  <c r="C687" i="10"/>
  <c r="C686" i="10"/>
  <c r="C514" i="10"/>
  <c r="B515" i="1"/>
  <c r="B502" i="1"/>
  <c r="C673" i="10"/>
  <c r="C501" i="10"/>
  <c r="G501" i="10" s="1"/>
  <c r="B507" i="1"/>
  <c r="C506" i="10"/>
  <c r="G506" i="10" s="1"/>
  <c r="C678" i="10"/>
  <c r="B510" i="1"/>
  <c r="C681" i="10"/>
  <c r="C509" i="10"/>
  <c r="C619" i="1"/>
  <c r="C646" i="1"/>
  <c r="F309" i="9"/>
  <c r="C683" i="1"/>
  <c r="D85" i="9"/>
  <c r="C309" i="9"/>
  <c r="C562" i="1"/>
  <c r="G245" i="9"/>
  <c r="C571" i="1"/>
  <c r="C685" i="1"/>
  <c r="C631" i="1"/>
  <c r="C542" i="1"/>
  <c r="C570" i="1"/>
  <c r="C532" i="1"/>
  <c r="G532" i="1" s="1"/>
  <c r="D181" i="9"/>
  <c r="C704" i="1"/>
  <c r="C692" i="1"/>
  <c r="F117" i="9"/>
  <c r="I341" i="9"/>
  <c r="C513" i="1"/>
  <c r="G513" i="1" s="1"/>
  <c r="C563" i="1"/>
  <c r="C550" i="1"/>
  <c r="G550" i="1" s="1"/>
  <c r="C549" i="1"/>
  <c r="G309" i="9"/>
  <c r="C647" i="1"/>
  <c r="I309" i="9"/>
  <c r="H245" i="9"/>
  <c r="C565" i="1"/>
  <c r="C569" i="1"/>
  <c r="F341" i="9"/>
  <c r="C644" i="1"/>
  <c r="F21" i="9"/>
  <c r="C499" i="1"/>
  <c r="G499" i="1" s="1"/>
  <c r="C671" i="1"/>
  <c r="C678" i="1"/>
  <c r="C506" i="1"/>
  <c r="G506" i="1" s="1"/>
  <c r="F53" i="9"/>
  <c r="H536" i="1"/>
  <c r="F536" i="1"/>
  <c r="C689" i="1"/>
  <c r="C517" i="1"/>
  <c r="G517" i="1" s="1"/>
  <c r="C117" i="9"/>
  <c r="C638" i="1"/>
  <c r="C558" i="1"/>
  <c r="I277" i="9"/>
  <c r="C669" i="1"/>
  <c r="D21" i="9"/>
  <c r="C497" i="1"/>
  <c r="G497" i="1" s="1"/>
  <c r="C567" i="1"/>
  <c r="C642" i="1"/>
  <c r="D341" i="9"/>
  <c r="C530" i="1"/>
  <c r="G530" i="1" s="1"/>
  <c r="I149" i="9"/>
  <c r="C702" i="1"/>
  <c r="G500" i="10"/>
  <c r="H500" i="10"/>
  <c r="C625" i="1"/>
  <c r="I213" i="9"/>
  <c r="C622" i="1"/>
  <c r="C373" i="9"/>
  <c r="C573" i="1"/>
  <c r="I245" i="9"/>
  <c r="C629" i="1"/>
  <c r="C551" i="1"/>
  <c r="C616" i="1"/>
  <c r="C543" i="1"/>
  <c r="H213" i="9"/>
  <c r="C496" i="1"/>
  <c r="G496" i="1" s="1"/>
  <c r="C21" i="9"/>
  <c r="E245" i="9"/>
  <c r="C547" i="1"/>
  <c r="C632" i="1"/>
  <c r="D639" i="1"/>
  <c r="D683" i="1"/>
  <c r="D684" i="1"/>
  <c r="D695" i="1"/>
  <c r="D704" i="1"/>
  <c r="D635" i="1"/>
  <c r="D712" i="1"/>
  <c r="D693" i="1"/>
  <c r="D675" i="1"/>
  <c r="D694" i="1"/>
  <c r="D688" i="1"/>
  <c r="D682" i="1"/>
  <c r="D624" i="1"/>
  <c r="D628" i="1"/>
  <c r="D634" i="1"/>
  <c r="D623" i="1"/>
  <c r="D677" i="1"/>
  <c r="D647" i="1"/>
  <c r="D689" i="1"/>
  <c r="D687" i="1"/>
  <c r="D625" i="1"/>
  <c r="D705" i="1"/>
  <c r="D632" i="1"/>
  <c r="D620" i="1"/>
  <c r="D627" i="1"/>
  <c r="D713" i="1"/>
  <c r="D622" i="1"/>
  <c r="D669" i="1"/>
  <c r="D668" i="1"/>
  <c r="D681" i="1"/>
  <c r="D711" i="1"/>
  <c r="D617" i="1"/>
  <c r="D709" i="1"/>
  <c r="D642" i="1"/>
  <c r="D641" i="1"/>
  <c r="D703" i="1"/>
  <c r="D678" i="1"/>
  <c r="D716" i="1"/>
  <c r="D616" i="1"/>
  <c r="D629" i="1"/>
  <c r="D680" i="1"/>
  <c r="D631" i="1"/>
  <c r="D707" i="1"/>
  <c r="D692" i="1"/>
  <c r="D691" i="1"/>
  <c r="D685" i="1"/>
  <c r="D636" i="1"/>
  <c r="D626" i="1"/>
  <c r="D673" i="1"/>
  <c r="D674" i="1"/>
  <c r="D643" i="1"/>
  <c r="D644" i="1"/>
  <c r="D706" i="1"/>
  <c r="D672" i="1"/>
  <c r="D679" i="1"/>
  <c r="D670" i="1"/>
  <c r="D708" i="1"/>
  <c r="D686" i="1"/>
  <c r="D621" i="1"/>
  <c r="D690" i="1"/>
  <c r="D671" i="1"/>
  <c r="D619" i="1"/>
  <c r="D645" i="1"/>
  <c r="D676" i="1"/>
  <c r="D698" i="1"/>
  <c r="D702" i="1"/>
  <c r="D640" i="1"/>
  <c r="D637" i="1"/>
  <c r="D699" i="1"/>
  <c r="D618" i="1"/>
  <c r="D633" i="1"/>
  <c r="D700" i="1"/>
  <c r="D646" i="1"/>
  <c r="D696" i="1"/>
  <c r="D630" i="1"/>
  <c r="D701" i="1"/>
  <c r="D638" i="1"/>
  <c r="D697" i="1"/>
  <c r="C672" i="1"/>
  <c r="C500" i="1"/>
  <c r="G500" i="1" s="1"/>
  <c r="G21" i="9"/>
  <c r="I364" i="9"/>
  <c r="C428" i="1"/>
  <c r="CE67" i="1"/>
  <c r="C17" i="9"/>
  <c r="J733" i="10"/>
  <c r="J814" i="10" s="1"/>
  <c r="CE67" i="10"/>
  <c r="CE72" i="10" s="1"/>
  <c r="C715" i="10" s="1"/>
  <c r="H545" i="1"/>
  <c r="F545" i="1"/>
  <c r="G534" i="10"/>
  <c r="H534" i="10"/>
  <c r="H525" i="1"/>
  <c r="F525" i="1"/>
  <c r="F529" i="1"/>
  <c r="H529" i="1" s="1"/>
  <c r="F521" i="1"/>
  <c r="H521" i="1"/>
  <c r="H518" i="10"/>
  <c r="G518" i="10"/>
  <c r="H535" i="1"/>
  <c r="F535" i="1"/>
  <c r="H533" i="1"/>
  <c r="F533" i="1"/>
  <c r="G520" i="10"/>
  <c r="H520" i="10"/>
  <c r="H527" i="1"/>
  <c r="F527" i="1"/>
  <c r="F539" i="1"/>
  <c r="H539" i="1"/>
  <c r="F519" i="1"/>
  <c r="H519" i="1"/>
  <c r="H524" i="10"/>
  <c r="G524" i="10"/>
  <c r="F523" i="1"/>
  <c r="H523" i="1"/>
  <c r="F537" i="1"/>
  <c r="H537" i="1"/>
  <c r="F531" i="1"/>
  <c r="H531" i="1" s="1"/>
  <c r="G544" i="10" l="1"/>
  <c r="D396" i="1"/>
  <c r="C151" i="8" s="1"/>
  <c r="CE71" i="1"/>
  <c r="I373" i="9" s="1"/>
  <c r="C433" i="1"/>
  <c r="C441" i="1" s="1"/>
  <c r="H501" i="1"/>
  <c r="G530" i="10"/>
  <c r="G522" i="10"/>
  <c r="H521" i="10"/>
  <c r="G521" i="10"/>
  <c r="F507" i="1"/>
  <c r="H507" i="1"/>
  <c r="G515" i="10"/>
  <c r="H515" i="10" s="1"/>
  <c r="F503" i="1"/>
  <c r="H503" i="1" s="1"/>
  <c r="G497" i="10"/>
  <c r="H497" i="10" s="1"/>
  <c r="G545" i="10"/>
  <c r="H545" i="10"/>
  <c r="G508" i="10"/>
  <c r="H508" i="10" s="1"/>
  <c r="F524" i="1"/>
  <c r="H524" i="1" s="1"/>
  <c r="G513" i="10"/>
  <c r="H513" i="10" s="1"/>
  <c r="F511" i="1"/>
  <c r="H511" i="1" s="1"/>
  <c r="F516" i="1"/>
  <c r="H516" i="1" s="1"/>
  <c r="G525" i="10"/>
  <c r="H525" i="10" s="1"/>
  <c r="F500" i="1"/>
  <c r="H500" i="1"/>
  <c r="F498" i="1"/>
  <c r="H498" i="1" s="1"/>
  <c r="G517" i="10"/>
  <c r="H517" i="10" s="1"/>
  <c r="F512" i="1"/>
  <c r="H512" i="1"/>
  <c r="H540" i="1"/>
  <c r="F540" i="1"/>
  <c r="G509" i="10"/>
  <c r="H509" i="10" s="1"/>
  <c r="F502" i="1"/>
  <c r="H502" i="1"/>
  <c r="G507" i="10"/>
  <c r="H507" i="10" s="1"/>
  <c r="G543" i="10"/>
  <c r="H543" i="10" s="1"/>
  <c r="F522" i="1"/>
  <c r="H522" i="1" s="1"/>
  <c r="G529" i="10"/>
  <c r="H529" i="10"/>
  <c r="F526" i="1"/>
  <c r="H526" i="1" s="1"/>
  <c r="F517" i="1"/>
  <c r="H517" i="1" s="1"/>
  <c r="G549" i="10"/>
  <c r="H549" i="10" s="1"/>
  <c r="F546" i="1"/>
  <c r="H546" i="1"/>
  <c r="F514" i="1"/>
  <c r="H514" i="1" s="1"/>
  <c r="F515" i="1"/>
  <c r="H515" i="1"/>
  <c r="F508" i="1"/>
  <c r="H508" i="1" s="1"/>
  <c r="G512" i="10"/>
  <c r="H512" i="10"/>
  <c r="F538" i="1"/>
  <c r="H538" i="1"/>
  <c r="F528" i="1"/>
  <c r="H528" i="1"/>
  <c r="F497" i="1"/>
  <c r="H497" i="1"/>
  <c r="F518" i="1"/>
  <c r="H518" i="1" s="1"/>
  <c r="D614" i="10"/>
  <c r="C647" i="10"/>
  <c r="M715" i="10" s="1"/>
  <c r="Z815" i="10" s="1"/>
  <c r="C714" i="10"/>
  <c r="F534" i="1"/>
  <c r="H534" i="1" s="1"/>
  <c r="F510" i="1"/>
  <c r="H510" i="1" s="1"/>
  <c r="G514" i="10"/>
  <c r="H514" i="10"/>
  <c r="F544" i="1"/>
  <c r="H544" i="1" s="1"/>
  <c r="F530" i="1"/>
  <c r="H530" i="1" s="1"/>
  <c r="F506" i="1"/>
  <c r="H506" i="1"/>
  <c r="F504" i="1"/>
  <c r="H504" i="1" s="1"/>
  <c r="F550" i="1"/>
  <c r="H550" i="1" s="1"/>
  <c r="F509" i="1"/>
  <c r="H509" i="1" s="1"/>
  <c r="H511" i="10"/>
  <c r="G511" i="10"/>
  <c r="F505" i="1"/>
  <c r="H505" i="1" s="1"/>
  <c r="G495" i="10"/>
  <c r="H495" i="10"/>
  <c r="F520" i="1"/>
  <c r="H520" i="1"/>
  <c r="F513" i="1"/>
  <c r="H513" i="1"/>
  <c r="F532" i="1"/>
  <c r="H532" i="1"/>
  <c r="G516" i="10"/>
  <c r="H516" i="10" s="1"/>
  <c r="H496" i="1"/>
  <c r="F496" i="1"/>
  <c r="H519" i="10"/>
  <c r="G519" i="10"/>
  <c r="F499" i="1"/>
  <c r="H499" i="1"/>
  <c r="G523" i="10"/>
  <c r="H523" i="10"/>
  <c r="G510" i="10"/>
  <c r="H510" i="10" s="1"/>
  <c r="C648" i="1"/>
  <c r="M716" i="1" s="1"/>
  <c r="C715" i="1"/>
  <c r="E623" i="1"/>
  <c r="E716" i="1" s="1"/>
  <c r="D715" i="1"/>
  <c r="E612" i="1"/>
  <c r="I369" i="9"/>
  <c r="J815" i="10"/>
  <c r="C432" i="10"/>
  <c r="C441" i="10" s="1"/>
  <c r="C716" i="1" l="1"/>
  <c r="D667" i="10"/>
  <c r="D709" i="10"/>
  <c r="D705" i="10"/>
  <c r="D702" i="10"/>
  <c r="D626" i="10"/>
  <c r="D697" i="10"/>
  <c r="D616" i="10"/>
  <c r="D680" i="10"/>
  <c r="D674" i="10"/>
  <c r="D631" i="10"/>
  <c r="D686" i="10"/>
  <c r="D639" i="10"/>
  <c r="D617" i="10"/>
  <c r="D687" i="10"/>
  <c r="D681" i="10"/>
  <c r="D699" i="10"/>
  <c r="D641" i="10"/>
  <c r="D693" i="10"/>
  <c r="D701" i="10"/>
  <c r="D645" i="10"/>
  <c r="D694" i="10"/>
  <c r="D711" i="10"/>
  <c r="D712" i="10"/>
  <c r="D624" i="10"/>
  <c r="D678" i="10"/>
  <c r="D635" i="10"/>
  <c r="D692" i="10"/>
  <c r="D715" i="10"/>
  <c r="D638" i="10"/>
  <c r="D627" i="10"/>
  <c r="D623" i="10"/>
  <c r="D670" i="10"/>
  <c r="D703" i="10"/>
  <c r="D646" i="10"/>
  <c r="D622" i="10"/>
  <c r="D689" i="10"/>
  <c r="D706" i="10"/>
  <c r="D632" i="10"/>
  <c r="D672" i="10"/>
  <c r="D691" i="10"/>
  <c r="D629" i="10"/>
  <c r="D642" i="10"/>
  <c r="D698" i="10"/>
  <c r="D630" i="10"/>
  <c r="D682" i="10"/>
  <c r="D643" i="10"/>
  <c r="D644" i="10"/>
  <c r="D688" i="10"/>
  <c r="D637" i="10"/>
  <c r="D625" i="10"/>
  <c r="D695" i="10"/>
  <c r="D618" i="10"/>
  <c r="D700" i="10"/>
  <c r="D707" i="10"/>
  <c r="D636" i="10"/>
  <c r="D690" i="10"/>
  <c r="D708" i="10"/>
  <c r="D685" i="10"/>
  <c r="D676" i="10"/>
  <c r="D677" i="10"/>
  <c r="D679" i="10"/>
  <c r="D633" i="10"/>
  <c r="D620" i="10"/>
  <c r="D710" i="10"/>
  <c r="D671" i="10"/>
  <c r="D675" i="10"/>
  <c r="D683" i="10"/>
  <c r="D704" i="10"/>
  <c r="D621" i="10"/>
  <c r="D696" i="10"/>
  <c r="D668" i="10"/>
  <c r="D640" i="10"/>
  <c r="D673" i="10"/>
  <c r="D684" i="10"/>
  <c r="D628" i="10"/>
  <c r="D619" i="10"/>
  <c r="D634" i="10"/>
  <c r="D669" i="10"/>
  <c r="D615" i="10"/>
  <c r="E639" i="1"/>
  <c r="E644" i="1"/>
  <c r="E699" i="1"/>
  <c r="E675" i="1"/>
  <c r="E673" i="1"/>
  <c r="E646" i="1"/>
  <c r="E707" i="1"/>
  <c r="E685" i="1"/>
  <c r="E708" i="1"/>
  <c r="E702" i="1"/>
  <c r="E696" i="1"/>
  <c r="E712" i="1"/>
  <c r="E668" i="1"/>
  <c r="E642" i="1"/>
  <c r="E680" i="1"/>
  <c r="E687" i="1"/>
  <c r="E706" i="1"/>
  <c r="E640" i="1"/>
  <c r="E698" i="1"/>
  <c r="E674" i="1"/>
  <c r="E643" i="1"/>
  <c r="E686" i="1"/>
  <c r="E688" i="1"/>
  <c r="E692" i="1"/>
  <c r="E669" i="1"/>
  <c r="E711" i="1"/>
  <c r="E671" i="1"/>
  <c r="E628" i="1"/>
  <c r="E645" i="1"/>
  <c r="E713" i="1"/>
  <c r="E704" i="1"/>
  <c r="E683" i="1"/>
  <c r="E625" i="1"/>
  <c r="E636" i="1"/>
  <c r="E705" i="1"/>
  <c r="E678" i="1"/>
  <c r="E682" i="1"/>
  <c r="E641" i="1"/>
  <c r="E670" i="1"/>
  <c r="E629" i="1"/>
  <c r="E695" i="1"/>
  <c r="E632" i="1"/>
  <c r="E677" i="1"/>
  <c r="E700" i="1"/>
  <c r="E635" i="1"/>
  <c r="E633" i="1"/>
  <c r="E703" i="1"/>
  <c r="E631" i="1"/>
  <c r="E634" i="1"/>
  <c r="E647" i="1"/>
  <c r="E627" i="1"/>
  <c r="E676" i="1"/>
  <c r="E637" i="1"/>
  <c r="E694" i="1"/>
  <c r="E710" i="1"/>
  <c r="E701" i="1"/>
  <c r="E638" i="1"/>
  <c r="E691" i="1"/>
  <c r="E709" i="1"/>
  <c r="E630" i="1"/>
  <c r="E689" i="1"/>
  <c r="E679" i="1"/>
  <c r="E626" i="1"/>
  <c r="E624" i="1"/>
  <c r="F624" i="1" s="1"/>
  <c r="F710" i="1" s="1"/>
  <c r="E693" i="1"/>
  <c r="E690" i="1"/>
  <c r="E681" i="1"/>
  <c r="E684" i="1"/>
  <c r="E697" i="1"/>
  <c r="E672" i="1"/>
  <c r="E622" i="10" l="1"/>
  <c r="D714" i="10"/>
  <c r="E611" i="10"/>
  <c r="F628" i="1"/>
  <c r="F647" i="1"/>
  <c r="F693" i="1"/>
  <c r="F691" i="1"/>
  <c r="F677" i="1"/>
  <c r="F635" i="1"/>
  <c r="F694" i="1"/>
  <c r="F705" i="1"/>
  <c r="F627" i="1"/>
  <c r="F674" i="1"/>
  <c r="F634" i="1"/>
  <c r="F709" i="1"/>
  <c r="F638" i="1"/>
  <c r="F632" i="1"/>
  <c r="F633" i="1"/>
  <c r="F671" i="1"/>
  <c r="F675" i="1"/>
  <c r="E715" i="1"/>
  <c r="F685" i="1"/>
  <c r="F698" i="1"/>
  <c r="F629" i="1"/>
  <c r="F700" i="1"/>
  <c r="F712" i="1"/>
  <c r="F640" i="1"/>
  <c r="F643" i="1"/>
  <c r="F696" i="1"/>
  <c r="F708" i="1"/>
  <c r="F690" i="1"/>
  <c r="F688" i="1"/>
  <c r="F716" i="1"/>
  <c r="F684" i="1"/>
  <c r="F676" i="1"/>
  <c r="F711" i="1"/>
  <c r="F642" i="1"/>
  <c r="F679" i="1"/>
  <c r="F678" i="1"/>
  <c r="F637" i="1"/>
  <c r="F669" i="1"/>
  <c r="F641" i="1"/>
  <c r="F687" i="1"/>
  <c r="F703" i="1"/>
  <c r="F713" i="1"/>
  <c r="F673" i="1"/>
  <c r="F689" i="1"/>
  <c r="F670" i="1"/>
  <c r="F680" i="1"/>
  <c r="F692" i="1"/>
  <c r="F626" i="1"/>
  <c r="F686" i="1"/>
  <c r="F639" i="1"/>
  <c r="F644" i="1"/>
  <c r="F672" i="1"/>
  <c r="F683" i="1"/>
  <c r="F699" i="1"/>
  <c r="F631" i="1"/>
  <c r="F682" i="1"/>
  <c r="F695" i="1"/>
  <c r="F697" i="1"/>
  <c r="F625" i="1"/>
  <c r="G625" i="1" s="1"/>
  <c r="G682" i="1" s="1"/>
  <c r="F630" i="1"/>
  <c r="F702" i="1"/>
  <c r="F681" i="1"/>
  <c r="F636" i="1"/>
  <c r="F668" i="1"/>
  <c r="F701" i="1"/>
  <c r="F645" i="1"/>
  <c r="F706" i="1"/>
  <c r="F646" i="1"/>
  <c r="F707" i="1"/>
  <c r="F704" i="1"/>
  <c r="E691" i="10" l="1"/>
  <c r="E715" i="10"/>
  <c r="E698" i="10"/>
  <c r="E695" i="10"/>
  <c r="E672" i="10"/>
  <c r="E641" i="10"/>
  <c r="E637" i="10"/>
  <c r="E703" i="10"/>
  <c r="E712" i="10"/>
  <c r="E624" i="10"/>
  <c r="E670" i="10"/>
  <c r="E640" i="10"/>
  <c r="E623" i="10"/>
  <c r="F623" i="10" s="1"/>
  <c r="F670" i="10" s="1"/>
  <c r="E685" i="10"/>
  <c r="E696" i="10"/>
  <c r="E680" i="10"/>
  <c r="E700" i="10"/>
  <c r="E669" i="10"/>
  <c r="E671" i="10"/>
  <c r="E694" i="10"/>
  <c r="E645" i="10"/>
  <c r="E632" i="10"/>
  <c r="E639" i="10"/>
  <c r="E705" i="10"/>
  <c r="E709" i="10"/>
  <c r="E711" i="10"/>
  <c r="E706" i="10"/>
  <c r="E626" i="10"/>
  <c r="E681" i="10"/>
  <c r="E628" i="10"/>
  <c r="E683" i="10"/>
  <c r="E704" i="10"/>
  <c r="E625" i="10"/>
  <c r="E699" i="10"/>
  <c r="E646" i="10"/>
  <c r="E642" i="10"/>
  <c r="E633" i="10"/>
  <c r="E631" i="10"/>
  <c r="E630" i="10"/>
  <c r="E688" i="10"/>
  <c r="E638" i="10"/>
  <c r="E674" i="10"/>
  <c r="E710" i="10"/>
  <c r="E687" i="10"/>
  <c r="E675" i="10"/>
  <c r="E689" i="10"/>
  <c r="E677" i="10"/>
  <c r="E676" i="10"/>
  <c r="E690" i="10"/>
  <c r="E635" i="10"/>
  <c r="E684" i="10"/>
  <c r="E678" i="10"/>
  <c r="E708" i="10"/>
  <c r="E668" i="10"/>
  <c r="E667" i="10"/>
  <c r="E629" i="10"/>
  <c r="E682" i="10"/>
  <c r="E644" i="10"/>
  <c r="E636" i="10"/>
  <c r="E643" i="10"/>
  <c r="E627" i="10"/>
  <c r="E707" i="10"/>
  <c r="E634" i="10"/>
  <c r="E692" i="10"/>
  <c r="E679" i="10"/>
  <c r="E673" i="10"/>
  <c r="E702" i="10"/>
  <c r="E686" i="10"/>
  <c r="E701" i="10"/>
  <c r="E693" i="10"/>
  <c r="E697" i="10"/>
  <c r="G647" i="1"/>
  <c r="G668" i="1"/>
  <c r="G678" i="1"/>
  <c r="G670" i="1"/>
  <c r="G645" i="1"/>
  <c r="G640" i="1"/>
  <c r="G679" i="1"/>
  <c r="G629" i="1"/>
  <c r="G687" i="1"/>
  <c r="G630" i="1"/>
  <c r="G644" i="1"/>
  <c r="G700" i="1"/>
  <c r="G671" i="1"/>
  <c r="G693" i="1"/>
  <c r="G690" i="1"/>
  <c r="G711" i="1"/>
  <c r="G669" i="1"/>
  <c r="G637" i="1"/>
  <c r="G708" i="1"/>
  <c r="G695" i="1"/>
  <c r="G642" i="1"/>
  <c r="G680" i="1"/>
  <c r="G641" i="1"/>
  <c r="G688" i="1"/>
  <c r="G643" i="1"/>
  <c r="G707" i="1"/>
  <c r="G683" i="1"/>
  <c r="G705" i="1"/>
  <c r="G627" i="1"/>
  <c r="G699" i="1"/>
  <c r="G626" i="1"/>
  <c r="G713" i="1"/>
  <c r="G702" i="1"/>
  <c r="G633" i="1"/>
  <c r="G696" i="1"/>
  <c r="G703" i="1"/>
  <c r="G673" i="1"/>
  <c r="F715" i="1"/>
  <c r="G686" i="1"/>
  <c r="G638" i="1"/>
  <c r="G639" i="1"/>
  <c r="G706" i="1"/>
  <c r="G712" i="1"/>
  <c r="G689" i="1"/>
  <c r="G709" i="1"/>
  <c r="G634" i="1"/>
  <c r="G677" i="1"/>
  <c r="G632" i="1"/>
  <c r="G701" i="1"/>
  <c r="G676" i="1"/>
  <c r="G636" i="1"/>
  <c r="G692" i="1"/>
  <c r="G697" i="1"/>
  <c r="G635" i="1"/>
  <c r="G672" i="1"/>
  <c r="G646" i="1"/>
  <c r="G716" i="1"/>
  <c r="G684" i="1"/>
  <c r="G674" i="1"/>
  <c r="G704" i="1"/>
  <c r="G631" i="1"/>
  <c r="G694" i="1"/>
  <c r="G710" i="1"/>
  <c r="G685" i="1"/>
  <c r="G691" i="1"/>
  <c r="G681" i="1"/>
  <c r="G628" i="1"/>
  <c r="G675" i="1"/>
  <c r="G698" i="1"/>
  <c r="F681" i="10" l="1"/>
  <c r="F669" i="10"/>
  <c r="F671" i="10"/>
  <c r="F679" i="10"/>
  <c r="F683" i="10"/>
  <c r="F695" i="10"/>
  <c r="F693" i="10"/>
  <c r="F631" i="10"/>
  <c r="F696" i="10"/>
  <c r="F680" i="10"/>
  <c r="F705" i="10"/>
  <c r="F640" i="10"/>
  <c r="F703" i="10"/>
  <c r="F674" i="10"/>
  <c r="F686" i="10"/>
  <c r="F644" i="10"/>
  <c r="F630" i="10"/>
  <c r="F675" i="10"/>
  <c r="F688" i="10"/>
  <c r="F626" i="10"/>
  <c r="F689" i="10"/>
  <c r="F638" i="10"/>
  <c r="F709" i="10"/>
  <c r="F636" i="10"/>
  <c r="F700" i="10"/>
  <c r="F701" i="10"/>
  <c r="F682" i="10"/>
  <c r="F628" i="10"/>
  <c r="F627" i="10"/>
  <c r="F690" i="10"/>
  <c r="F676" i="10"/>
  <c r="F687" i="10"/>
  <c r="F708" i="10"/>
  <c r="F637" i="10"/>
  <c r="F643" i="10"/>
  <c r="F639" i="10"/>
  <c r="F678" i="10"/>
  <c r="F698" i="10"/>
  <c r="F624" i="10"/>
  <c r="G624" i="10" s="1"/>
  <c r="F699" i="10"/>
  <c r="F673" i="10"/>
  <c r="F684" i="10"/>
  <c r="F704" i="10"/>
  <c r="F697" i="10"/>
  <c r="F712" i="10"/>
  <c r="F672" i="10"/>
  <c r="F625" i="10"/>
  <c r="F632" i="10"/>
  <c r="F710" i="10"/>
  <c r="F706" i="10"/>
  <c r="F642" i="10"/>
  <c r="F694" i="10"/>
  <c r="F685" i="10"/>
  <c r="F715" i="10"/>
  <c r="F677" i="10"/>
  <c r="F692" i="10"/>
  <c r="F691" i="10"/>
  <c r="F702" i="10"/>
  <c r="F707" i="10"/>
  <c r="F641" i="10"/>
  <c r="F629" i="10"/>
  <c r="F633" i="10"/>
  <c r="F645" i="10"/>
  <c r="F646" i="10"/>
  <c r="F635" i="10"/>
  <c r="F668" i="10"/>
  <c r="F711" i="10"/>
  <c r="F667" i="10"/>
  <c r="F634" i="10"/>
  <c r="E714" i="10"/>
  <c r="G715" i="1"/>
  <c r="H628" i="1"/>
  <c r="H673" i="1" s="1"/>
  <c r="G697" i="10" l="1"/>
  <c r="G715" i="10"/>
  <c r="G702" i="10"/>
  <c r="G631" i="10"/>
  <c r="G701" i="10"/>
  <c r="G645" i="10"/>
  <c r="G691" i="10"/>
  <c r="G688" i="10"/>
  <c r="G639" i="10"/>
  <c r="G675" i="10"/>
  <c r="G674" i="10"/>
  <c r="G708" i="10"/>
  <c r="G667" i="10"/>
  <c r="G672" i="10"/>
  <c r="G673" i="10"/>
  <c r="G686" i="10"/>
  <c r="G676" i="10"/>
  <c r="G634" i="10"/>
  <c r="G695" i="10"/>
  <c r="G625" i="10"/>
  <c r="G690" i="10"/>
  <c r="G668" i="10"/>
  <c r="G703" i="10"/>
  <c r="G636" i="10"/>
  <c r="G646" i="10"/>
  <c r="G629" i="10"/>
  <c r="G689" i="10"/>
  <c r="G630" i="10"/>
  <c r="G671" i="10"/>
  <c r="G696" i="10"/>
  <c r="G627" i="10"/>
  <c r="G704" i="10"/>
  <c r="G707" i="10"/>
  <c r="G693" i="10"/>
  <c r="G678" i="10"/>
  <c r="G687" i="10"/>
  <c r="G683" i="10"/>
  <c r="G640" i="10"/>
  <c r="G632" i="10"/>
  <c r="G684" i="10"/>
  <c r="G699" i="10"/>
  <c r="G692" i="10"/>
  <c r="G682" i="10"/>
  <c r="G698" i="10"/>
  <c r="G670" i="10"/>
  <c r="G681" i="10"/>
  <c r="G638" i="10"/>
  <c r="G633" i="10"/>
  <c r="G635" i="10"/>
  <c r="G641" i="10"/>
  <c r="G706" i="10"/>
  <c r="G637" i="10"/>
  <c r="G679" i="10"/>
  <c r="G711" i="10"/>
  <c r="G700" i="10"/>
  <c r="G685" i="10"/>
  <c r="G644" i="10"/>
  <c r="G680" i="10"/>
  <c r="G712" i="10"/>
  <c r="G643" i="10"/>
  <c r="G628" i="10"/>
  <c r="G626" i="10"/>
  <c r="G705" i="10"/>
  <c r="G642" i="10"/>
  <c r="G694" i="10"/>
  <c r="G709" i="10"/>
  <c r="G710" i="10"/>
  <c r="G677" i="10"/>
  <c r="G669" i="10"/>
  <c r="F714" i="10"/>
  <c r="H703" i="1"/>
  <c r="H636" i="1"/>
  <c r="H629" i="1"/>
  <c r="I629" i="1" s="1"/>
  <c r="H635" i="1"/>
  <c r="H704" i="1"/>
  <c r="H713" i="1"/>
  <c r="H701" i="1"/>
  <c r="H702" i="1"/>
  <c r="H699" i="1"/>
  <c r="H675" i="1"/>
  <c r="H633" i="1"/>
  <c r="H647" i="1"/>
  <c r="H642" i="1"/>
  <c r="H677" i="1"/>
  <c r="H694" i="1"/>
  <c r="H640" i="1"/>
  <c r="H678" i="1"/>
  <c r="H639" i="1"/>
  <c r="H644" i="1"/>
  <c r="H682" i="1"/>
  <c r="H684" i="1"/>
  <c r="H697" i="1"/>
  <c r="H671" i="1"/>
  <c r="H638" i="1"/>
  <c r="H689" i="1"/>
  <c r="H688" i="1"/>
  <c r="H683" i="1"/>
  <c r="H634" i="1"/>
  <c r="H670" i="1"/>
  <c r="H645" i="1"/>
  <c r="H691" i="1"/>
  <c r="H631" i="1"/>
  <c r="H716" i="1"/>
  <c r="H709" i="1"/>
  <c r="H630" i="1"/>
  <c r="H680" i="1"/>
  <c r="H695" i="1"/>
  <c r="H646" i="1"/>
  <c r="H676" i="1"/>
  <c r="H711" i="1"/>
  <c r="H700" i="1"/>
  <c r="H681" i="1"/>
  <c r="H706" i="1"/>
  <c r="H632" i="1"/>
  <c r="H686" i="1"/>
  <c r="H707" i="1"/>
  <c r="H679" i="1"/>
  <c r="H705" i="1"/>
  <c r="H712" i="1"/>
  <c r="H696" i="1"/>
  <c r="H674" i="1"/>
  <c r="H710" i="1"/>
  <c r="H708" i="1"/>
  <c r="H692" i="1"/>
  <c r="H637" i="1"/>
  <c r="H685" i="1"/>
  <c r="H669" i="1"/>
  <c r="H643" i="1"/>
  <c r="H641" i="1"/>
  <c r="H687" i="1"/>
  <c r="H672" i="1"/>
  <c r="H693" i="1"/>
  <c r="H690" i="1"/>
  <c r="H698" i="1"/>
  <c r="H668" i="1"/>
  <c r="H627" i="10" l="1"/>
  <c r="H632" i="10" s="1"/>
  <c r="H682" i="10"/>
  <c r="H628" i="10"/>
  <c r="I628" i="10" s="1"/>
  <c r="H689" i="10"/>
  <c r="H699" i="10"/>
  <c r="H692" i="10"/>
  <c r="H691" i="10"/>
  <c r="H700" i="10"/>
  <c r="H639" i="10"/>
  <c r="H706" i="10"/>
  <c r="H695" i="10"/>
  <c r="H670" i="10"/>
  <c r="H683" i="10"/>
  <c r="H704" i="10"/>
  <c r="H715" i="10"/>
  <c r="H669" i="10"/>
  <c r="H671" i="10"/>
  <c r="H685" i="10"/>
  <c r="H675" i="10"/>
  <c r="H702" i="10"/>
  <c r="H641" i="10"/>
  <c r="H696" i="10"/>
  <c r="H667" i="10"/>
  <c r="H712" i="10"/>
  <c r="H684" i="10"/>
  <c r="H630" i="10"/>
  <c r="H634" i="10"/>
  <c r="H672" i="10"/>
  <c r="H694" i="10"/>
  <c r="H646" i="10"/>
  <c r="H668" i="10"/>
  <c r="H637" i="10"/>
  <c r="H678" i="10"/>
  <c r="H642" i="10"/>
  <c r="H636" i="10"/>
  <c r="H707" i="10"/>
  <c r="H679" i="10"/>
  <c r="H711" i="10"/>
  <c r="H674" i="10"/>
  <c r="H673" i="10"/>
  <c r="H681" i="10"/>
  <c r="H644" i="10"/>
  <c r="H701" i="10"/>
  <c r="G714" i="10"/>
  <c r="H715" i="1"/>
  <c r="I669" i="1"/>
  <c r="I705" i="1"/>
  <c r="I674" i="1"/>
  <c r="I689" i="1"/>
  <c r="I641" i="1"/>
  <c r="I694" i="1"/>
  <c r="I702" i="1"/>
  <c r="I673" i="1"/>
  <c r="I642" i="1"/>
  <c r="I693" i="1"/>
  <c r="I700" i="1"/>
  <c r="I699" i="1"/>
  <c r="I691" i="1"/>
  <c r="I688" i="1"/>
  <c r="I698" i="1"/>
  <c r="I701" i="1"/>
  <c r="I679" i="1"/>
  <c r="I632" i="1"/>
  <c r="I645" i="1"/>
  <c r="I684" i="1"/>
  <c r="I634" i="1"/>
  <c r="I635" i="1"/>
  <c r="I696" i="1"/>
  <c r="I644" i="1"/>
  <c r="I680" i="1"/>
  <c r="I695" i="1"/>
  <c r="I713" i="1"/>
  <c r="I643" i="1"/>
  <c r="I678" i="1"/>
  <c r="I633" i="1"/>
  <c r="I636" i="1"/>
  <c r="I716" i="1"/>
  <c r="I677" i="1"/>
  <c r="I683" i="1"/>
  <c r="I697" i="1"/>
  <c r="I704" i="1"/>
  <c r="I712" i="1"/>
  <c r="I708" i="1"/>
  <c r="I686" i="1"/>
  <c r="I631" i="1"/>
  <c r="I668" i="1"/>
  <c r="I710" i="1"/>
  <c r="I706" i="1"/>
  <c r="I646" i="1"/>
  <c r="I685" i="1"/>
  <c r="I675" i="1"/>
  <c r="I690" i="1"/>
  <c r="I639" i="1"/>
  <c r="I638" i="1"/>
  <c r="I703" i="1"/>
  <c r="I687" i="1"/>
  <c r="I671" i="1"/>
  <c r="I707" i="1"/>
  <c r="I682" i="1"/>
  <c r="I670" i="1"/>
  <c r="I637" i="1"/>
  <c r="I692" i="1"/>
  <c r="I647" i="1"/>
  <c r="I676" i="1"/>
  <c r="I672" i="1"/>
  <c r="I640" i="1"/>
  <c r="I709" i="1"/>
  <c r="I630" i="1"/>
  <c r="I681" i="1"/>
  <c r="I711" i="1"/>
  <c r="H710" i="10" l="1"/>
  <c r="H635" i="10"/>
  <c r="H693" i="10"/>
  <c r="H645" i="10"/>
  <c r="H686" i="10"/>
  <c r="H708" i="10"/>
  <c r="H687" i="10"/>
  <c r="H640" i="10"/>
  <c r="H643" i="10"/>
  <c r="H697" i="10"/>
  <c r="H680" i="10"/>
  <c r="H690" i="10"/>
  <c r="H633" i="10"/>
  <c r="H676" i="10"/>
  <c r="H698" i="10"/>
  <c r="H638" i="10"/>
  <c r="H629" i="10"/>
  <c r="H709" i="10"/>
  <c r="H688" i="10"/>
  <c r="H703" i="10"/>
  <c r="H631" i="10"/>
  <c r="H705" i="10"/>
  <c r="H677" i="10"/>
  <c r="I687" i="10"/>
  <c r="I684" i="10"/>
  <c r="I672" i="10"/>
  <c r="I689" i="10"/>
  <c r="I715" i="10"/>
  <c r="I695" i="10"/>
  <c r="I710" i="10"/>
  <c r="I696" i="10"/>
  <c r="I636" i="10"/>
  <c r="I670" i="10"/>
  <c r="I685" i="10"/>
  <c r="I691" i="10"/>
  <c r="I682" i="10"/>
  <c r="I699" i="10"/>
  <c r="I642" i="10"/>
  <c r="I693" i="10"/>
  <c r="I702" i="10"/>
  <c r="I706" i="10"/>
  <c r="I697" i="10"/>
  <c r="I629" i="10"/>
  <c r="I700" i="10"/>
  <c r="I631" i="10"/>
  <c r="I704" i="10"/>
  <c r="I671" i="10"/>
  <c r="I644" i="10"/>
  <c r="I705" i="10"/>
  <c r="I635" i="10"/>
  <c r="I686" i="10"/>
  <c r="I712" i="10"/>
  <c r="I709" i="10"/>
  <c r="I676" i="10"/>
  <c r="I688" i="10"/>
  <c r="I643" i="10"/>
  <c r="I674" i="10"/>
  <c r="I680" i="10"/>
  <c r="I675" i="10"/>
  <c r="I698" i="10"/>
  <c r="I711" i="10"/>
  <c r="I639" i="10"/>
  <c r="I667" i="10"/>
  <c r="I632" i="10"/>
  <c r="I637" i="10"/>
  <c r="I692" i="10"/>
  <c r="I640" i="10"/>
  <c r="I646" i="10"/>
  <c r="I633" i="10"/>
  <c r="I701" i="10"/>
  <c r="I707" i="10"/>
  <c r="I681" i="10"/>
  <c r="I645" i="10"/>
  <c r="I669" i="10"/>
  <c r="I668" i="10"/>
  <c r="I634" i="10"/>
  <c r="I683" i="10"/>
  <c r="I690" i="10"/>
  <c r="I677" i="10"/>
  <c r="I679" i="10"/>
  <c r="I678" i="10"/>
  <c r="I630" i="10"/>
  <c r="I638" i="10"/>
  <c r="I703" i="10"/>
  <c r="I708" i="10"/>
  <c r="I673" i="10"/>
  <c r="I641" i="10"/>
  <c r="I694" i="10"/>
  <c r="I715" i="1"/>
  <c r="J630" i="1"/>
  <c r="J629" i="10" l="1"/>
  <c r="J686" i="10" s="1"/>
  <c r="H714" i="10"/>
  <c r="J692" i="10"/>
  <c r="J668" i="10"/>
  <c r="J675" i="10"/>
  <c r="J674" i="10"/>
  <c r="J643" i="10"/>
  <c r="J706" i="10"/>
  <c r="J704" i="10"/>
  <c r="J641" i="10"/>
  <c r="J636" i="10"/>
  <c r="J694" i="10"/>
  <c r="J687" i="10"/>
  <c r="J699" i="10"/>
  <c r="J633" i="10"/>
  <c r="J688" i="10"/>
  <c r="J671" i="10"/>
  <c r="J635" i="10"/>
  <c r="J644" i="10"/>
  <c r="J676" i="10"/>
  <c r="J695" i="10"/>
  <c r="J711" i="10"/>
  <c r="J679" i="10"/>
  <c r="J670" i="10"/>
  <c r="J715" i="10"/>
  <c r="J701" i="10"/>
  <c r="J672" i="10"/>
  <c r="J639" i="10"/>
  <c r="J677" i="10"/>
  <c r="J681" i="10"/>
  <c r="J708" i="10"/>
  <c r="J691" i="10"/>
  <c r="J700" i="10"/>
  <c r="J707" i="10"/>
  <c r="J705" i="10"/>
  <c r="J669" i="10"/>
  <c r="J637" i="10"/>
  <c r="J693" i="10"/>
  <c r="J673" i="10"/>
  <c r="J684" i="10"/>
  <c r="J667" i="10"/>
  <c r="J712" i="10"/>
  <c r="J646" i="10"/>
  <c r="J689" i="10"/>
  <c r="J645" i="10"/>
  <c r="J710" i="10"/>
  <c r="J680" i="10"/>
  <c r="J697" i="10"/>
  <c r="J632" i="10"/>
  <c r="J696" i="10"/>
  <c r="J630" i="10"/>
  <c r="J702" i="10"/>
  <c r="J640" i="10"/>
  <c r="J683" i="10"/>
  <c r="J709" i="10"/>
  <c r="J703" i="10"/>
  <c r="J685" i="10"/>
  <c r="J678" i="10"/>
  <c r="J690" i="10"/>
  <c r="J631" i="10"/>
  <c r="I714" i="10"/>
  <c r="J638" i="1"/>
  <c r="J701" i="1"/>
  <c r="J634" i="1"/>
  <c r="J668" i="1"/>
  <c r="J639" i="1"/>
  <c r="J699" i="1"/>
  <c r="J672" i="1"/>
  <c r="J702" i="1"/>
  <c r="J710" i="1"/>
  <c r="J642" i="1"/>
  <c r="J706" i="1"/>
  <c r="J679" i="1"/>
  <c r="J643" i="1"/>
  <c r="J708" i="1"/>
  <c r="J694" i="1"/>
  <c r="J632" i="1"/>
  <c r="J633" i="1"/>
  <c r="J697" i="1"/>
  <c r="J690" i="1"/>
  <c r="J636" i="1"/>
  <c r="J670" i="1"/>
  <c r="J698" i="1"/>
  <c r="J695" i="1"/>
  <c r="J696" i="1"/>
  <c r="J678" i="1"/>
  <c r="J705" i="1"/>
  <c r="J680" i="1"/>
  <c r="J647" i="1"/>
  <c r="J684" i="1"/>
  <c r="J713" i="1"/>
  <c r="J700" i="1"/>
  <c r="J677" i="1"/>
  <c r="J704" i="1"/>
  <c r="J709" i="1"/>
  <c r="J646" i="1"/>
  <c r="J645" i="1"/>
  <c r="J689" i="1"/>
  <c r="J703" i="1"/>
  <c r="J631" i="1"/>
  <c r="J675" i="1"/>
  <c r="J685" i="1"/>
  <c r="J674" i="1"/>
  <c r="J676" i="1"/>
  <c r="J637" i="1"/>
  <c r="J640" i="1"/>
  <c r="J686" i="1"/>
  <c r="J641" i="1"/>
  <c r="J669" i="1"/>
  <c r="J691" i="1"/>
  <c r="J716" i="1"/>
  <c r="J681" i="1"/>
  <c r="J673" i="1"/>
  <c r="J635" i="1"/>
  <c r="J671" i="1"/>
  <c r="J707" i="1"/>
  <c r="J644" i="1"/>
  <c r="J687" i="1"/>
  <c r="J682" i="1"/>
  <c r="J712" i="1"/>
  <c r="J692" i="1"/>
  <c r="J688" i="1"/>
  <c r="J711" i="1"/>
  <c r="J693" i="1"/>
  <c r="J683" i="1"/>
  <c r="J634" i="10" l="1"/>
  <c r="J638" i="10"/>
  <c r="J682" i="10"/>
  <c r="J698" i="10"/>
  <c r="J642" i="10"/>
  <c r="J714" i="10" s="1"/>
  <c r="K643" i="10"/>
  <c r="K688" i="10" s="1"/>
  <c r="L646" i="10"/>
  <c r="K644" i="1"/>
  <c r="K688" i="1" s="1"/>
  <c r="L647" i="1"/>
  <c r="L708" i="1" s="1"/>
  <c r="J715" i="1"/>
  <c r="K697" i="10" l="1"/>
  <c r="K669" i="10"/>
  <c r="K686" i="10"/>
  <c r="K677" i="10"/>
  <c r="K707" i="10"/>
  <c r="K694" i="10"/>
  <c r="K690" i="10"/>
  <c r="K673" i="10"/>
  <c r="K670" i="10"/>
  <c r="K672" i="10"/>
  <c r="K695" i="10"/>
  <c r="K678" i="10"/>
  <c r="K676" i="10"/>
  <c r="K691" i="10"/>
  <c r="K682" i="10"/>
  <c r="K700" i="10"/>
  <c r="K701" i="10"/>
  <c r="K679" i="10"/>
  <c r="K706" i="10"/>
  <c r="K708" i="10"/>
  <c r="K709" i="10"/>
  <c r="K712" i="10"/>
  <c r="K671" i="10"/>
  <c r="K698" i="10"/>
  <c r="K702" i="10"/>
  <c r="K680" i="10"/>
  <c r="K689" i="10"/>
  <c r="K705" i="10"/>
  <c r="K685" i="10"/>
  <c r="K687" i="10"/>
  <c r="K696" i="10"/>
  <c r="K703" i="10"/>
  <c r="K668" i="10"/>
  <c r="K699" i="10"/>
  <c r="K683" i="10"/>
  <c r="K675" i="10"/>
  <c r="K692" i="10"/>
  <c r="K684" i="10"/>
  <c r="K711" i="10"/>
  <c r="K681" i="10"/>
  <c r="K710" i="10"/>
  <c r="K693" i="10"/>
  <c r="K674" i="10"/>
  <c r="K715" i="10"/>
  <c r="K667" i="10"/>
  <c r="K704" i="10"/>
  <c r="L692" i="10"/>
  <c r="L711" i="10"/>
  <c r="L671" i="10"/>
  <c r="L712" i="10"/>
  <c r="L706" i="10"/>
  <c r="M706" i="10" s="1"/>
  <c r="Z772" i="10" s="1"/>
  <c r="L694" i="10"/>
  <c r="L686" i="10"/>
  <c r="L691" i="10"/>
  <c r="M691" i="10" s="1"/>
  <c r="Z757" i="10" s="1"/>
  <c r="L678" i="10"/>
  <c r="L676" i="10"/>
  <c r="L683" i="10"/>
  <c r="L682" i="10"/>
  <c r="L700" i="10"/>
  <c r="L701" i="10"/>
  <c r="L672" i="10"/>
  <c r="L707" i="10"/>
  <c r="M707" i="10" s="1"/>
  <c r="Z773" i="10" s="1"/>
  <c r="L670" i="10"/>
  <c r="L697" i="10"/>
  <c r="M697" i="10" s="1"/>
  <c r="Z763" i="10" s="1"/>
  <c r="L673" i="10"/>
  <c r="L674" i="10"/>
  <c r="L715" i="10"/>
  <c r="L669" i="10"/>
  <c r="M669" i="10" s="1"/>
  <c r="Z735" i="10" s="1"/>
  <c r="L709" i="10"/>
  <c r="M709" i="10" s="1"/>
  <c r="Z775" i="10" s="1"/>
  <c r="L702" i="10"/>
  <c r="L679" i="10"/>
  <c r="L705" i="10"/>
  <c r="L677" i="10"/>
  <c r="L675" i="10"/>
  <c r="L704" i="10"/>
  <c r="L688" i="10"/>
  <c r="M688" i="10" s="1"/>
  <c r="Z754" i="10" s="1"/>
  <c r="L689" i="10"/>
  <c r="L710" i="10"/>
  <c r="L680" i="10"/>
  <c r="L699" i="10"/>
  <c r="L684" i="10"/>
  <c r="L668" i="10"/>
  <c r="L696" i="10"/>
  <c r="L693" i="10"/>
  <c r="L667" i="10"/>
  <c r="L690" i="10"/>
  <c r="L695" i="10"/>
  <c r="L698" i="10"/>
  <c r="M698" i="10" s="1"/>
  <c r="Z764" i="10" s="1"/>
  <c r="L708" i="10"/>
  <c r="L681" i="10"/>
  <c r="L703" i="10"/>
  <c r="L685" i="10"/>
  <c r="L687" i="10"/>
  <c r="K705" i="1"/>
  <c r="K697" i="1"/>
  <c r="K684" i="1"/>
  <c r="K702" i="1"/>
  <c r="K716" i="1"/>
  <c r="K669" i="1"/>
  <c r="K704" i="1"/>
  <c r="K712" i="1"/>
  <c r="K696" i="1"/>
  <c r="K692" i="1"/>
  <c r="K700" i="1"/>
  <c r="K668" i="1"/>
  <c r="K713" i="1"/>
  <c r="K670" i="1"/>
  <c r="K695" i="1"/>
  <c r="K682" i="1"/>
  <c r="L693" i="1"/>
  <c r="K701" i="1"/>
  <c r="K691" i="1"/>
  <c r="K676" i="1"/>
  <c r="K680" i="1"/>
  <c r="L690" i="1"/>
  <c r="K694" i="1"/>
  <c r="K690" i="1"/>
  <c r="K706" i="1"/>
  <c r="L712" i="1"/>
  <c r="K679" i="1"/>
  <c r="K698" i="1"/>
  <c r="K708" i="1"/>
  <c r="M708" i="1" s="1"/>
  <c r="K707" i="1"/>
  <c r="L705" i="1"/>
  <c r="K703" i="1"/>
  <c r="K699" i="1"/>
  <c r="K710" i="1"/>
  <c r="K683" i="1"/>
  <c r="K673" i="1"/>
  <c r="K687" i="1"/>
  <c r="L671" i="1"/>
  <c r="K709" i="1"/>
  <c r="K686" i="1"/>
  <c r="K693" i="1"/>
  <c r="K672" i="1"/>
  <c r="K711" i="1"/>
  <c r="K689" i="1"/>
  <c r="K681" i="1"/>
  <c r="K671" i="1"/>
  <c r="K678" i="1"/>
  <c r="K685" i="1"/>
  <c r="K675" i="1"/>
  <c r="K677" i="1"/>
  <c r="K674" i="1"/>
  <c r="L709" i="1"/>
  <c r="L696" i="1"/>
  <c r="L707" i="1"/>
  <c r="L684" i="1"/>
  <c r="L675" i="1"/>
  <c r="L697" i="1"/>
  <c r="L676" i="1"/>
  <c r="L706" i="1"/>
  <c r="L711" i="1"/>
  <c r="L672" i="1"/>
  <c r="L695" i="1"/>
  <c r="L683" i="1"/>
  <c r="L703" i="1"/>
  <c r="L678" i="1"/>
  <c r="L688" i="1"/>
  <c r="M688" i="1" s="1"/>
  <c r="L694" i="1"/>
  <c r="L710" i="1"/>
  <c r="L673" i="1"/>
  <c r="L702" i="1"/>
  <c r="L699" i="1"/>
  <c r="L674" i="1"/>
  <c r="L680" i="1"/>
  <c r="L713" i="1"/>
  <c r="L689" i="1"/>
  <c r="L682" i="1"/>
  <c r="L681" i="1"/>
  <c r="L677" i="1"/>
  <c r="L669" i="1"/>
  <c r="L668" i="1"/>
  <c r="L701" i="1"/>
  <c r="L679" i="1"/>
  <c r="L700" i="1"/>
  <c r="L687" i="1"/>
  <c r="L691" i="1"/>
  <c r="L698" i="1"/>
  <c r="L685" i="1"/>
  <c r="L692" i="1"/>
  <c r="L670" i="1"/>
  <c r="L704" i="1"/>
  <c r="L686" i="1"/>
  <c r="L716" i="1"/>
  <c r="M686" i="10" l="1"/>
  <c r="Z752" i="10" s="1"/>
  <c r="M690" i="10"/>
  <c r="Z756" i="10" s="1"/>
  <c r="M677" i="10"/>
  <c r="Z743" i="10" s="1"/>
  <c r="M673" i="10"/>
  <c r="Z739" i="10" s="1"/>
  <c r="M671" i="10"/>
  <c r="Z737" i="10" s="1"/>
  <c r="M682" i="10"/>
  <c r="Z748" i="10" s="1"/>
  <c r="M712" i="10"/>
  <c r="Z778" i="10" s="1"/>
  <c r="M687" i="10"/>
  <c r="Z753" i="10" s="1"/>
  <c r="M694" i="10"/>
  <c r="Z760" i="10" s="1"/>
  <c r="M696" i="10"/>
  <c r="Z762" i="10" s="1"/>
  <c r="M700" i="10"/>
  <c r="Z766" i="10" s="1"/>
  <c r="M693" i="10"/>
  <c r="Z759" i="10" s="1"/>
  <c r="M701" i="10"/>
  <c r="Z767" i="10" s="1"/>
  <c r="M702" i="10"/>
  <c r="Z768" i="10" s="1"/>
  <c r="M689" i="10"/>
  <c r="Z755" i="10" s="1"/>
  <c r="M672" i="10"/>
  <c r="Z738" i="10" s="1"/>
  <c r="M685" i="10"/>
  <c r="Z751" i="10" s="1"/>
  <c r="M708" i="10"/>
  <c r="Z774" i="10" s="1"/>
  <c r="M676" i="10"/>
  <c r="Z742" i="10" s="1"/>
  <c r="M705" i="10"/>
  <c r="Z771" i="10" s="1"/>
  <c r="M695" i="10"/>
  <c r="Z761" i="10" s="1"/>
  <c r="M680" i="10"/>
  <c r="Z746" i="10" s="1"/>
  <c r="M679" i="10"/>
  <c r="Z745" i="10" s="1"/>
  <c r="M670" i="10"/>
  <c r="Z736" i="10" s="1"/>
  <c r="M678" i="10"/>
  <c r="Z744" i="10" s="1"/>
  <c r="M668" i="10"/>
  <c r="Z734" i="10" s="1"/>
  <c r="M699" i="10"/>
  <c r="Z765" i="10" s="1"/>
  <c r="M703" i="10"/>
  <c r="Z769" i="10" s="1"/>
  <c r="M692" i="10"/>
  <c r="Z758" i="10" s="1"/>
  <c r="M711" i="10"/>
  <c r="Z777" i="10" s="1"/>
  <c r="M684" i="10"/>
  <c r="Z750" i="10" s="1"/>
  <c r="M683" i="10"/>
  <c r="Z749" i="10" s="1"/>
  <c r="M700" i="1"/>
  <c r="G151" i="9" s="1"/>
  <c r="M693" i="1"/>
  <c r="G119" i="9" s="1"/>
  <c r="M710" i="10"/>
  <c r="Z776" i="10" s="1"/>
  <c r="M681" i="10"/>
  <c r="Z747" i="10" s="1"/>
  <c r="M675" i="10"/>
  <c r="Z741" i="10" s="1"/>
  <c r="M674" i="10"/>
  <c r="Z740" i="10" s="1"/>
  <c r="M669" i="1"/>
  <c r="M703" i="1"/>
  <c r="C183" i="9" s="1"/>
  <c r="K714" i="10"/>
  <c r="M704" i="10"/>
  <c r="Z770" i="10" s="1"/>
  <c r="L714" i="10"/>
  <c r="M667" i="10"/>
  <c r="M683" i="1"/>
  <c r="M684" i="1"/>
  <c r="E87" i="9" s="1"/>
  <c r="M702" i="1"/>
  <c r="I151" i="9" s="1"/>
  <c r="M698" i="1"/>
  <c r="M691" i="1"/>
  <c r="M712" i="1"/>
  <c r="M705" i="1"/>
  <c r="M699" i="1"/>
  <c r="M692" i="1"/>
  <c r="M696" i="1"/>
  <c r="C151" i="9" s="1"/>
  <c r="M706" i="1"/>
  <c r="F183" i="9" s="1"/>
  <c r="M671" i="1"/>
  <c r="M707" i="1"/>
  <c r="M679" i="1"/>
  <c r="M690" i="1"/>
  <c r="M673" i="1"/>
  <c r="H23" i="9" s="1"/>
  <c r="M686" i="1"/>
  <c r="G87" i="9" s="1"/>
  <c r="M682" i="1"/>
  <c r="M668" i="1"/>
  <c r="C23" i="9" s="1"/>
  <c r="M687" i="1"/>
  <c r="H87" i="9" s="1"/>
  <c r="M676" i="1"/>
  <c r="D55" i="9" s="1"/>
  <c r="M713" i="1"/>
  <c r="M710" i="1"/>
  <c r="M709" i="1"/>
  <c r="M695" i="1"/>
  <c r="M694" i="1"/>
  <c r="H119" i="9" s="1"/>
  <c r="M704" i="1"/>
  <c r="M670" i="1"/>
  <c r="E23" i="9" s="1"/>
  <c r="M701" i="1"/>
  <c r="H151" i="9" s="1"/>
  <c r="M680" i="1"/>
  <c r="M678" i="1"/>
  <c r="M697" i="1"/>
  <c r="D151" i="9" s="1"/>
  <c r="M681" i="1"/>
  <c r="M677" i="1"/>
  <c r="M711" i="1"/>
  <c r="D215" i="9" s="1"/>
  <c r="M685" i="1"/>
  <c r="M672" i="1"/>
  <c r="M689" i="1"/>
  <c r="C119" i="9" s="1"/>
  <c r="M674" i="1"/>
  <c r="K715" i="1"/>
  <c r="M675" i="1"/>
  <c r="L715" i="1"/>
  <c r="H183" i="9"/>
  <c r="I87" i="9"/>
  <c r="D23" i="9" l="1"/>
  <c r="M714" i="10"/>
  <c r="Z733" i="10"/>
  <c r="Z814" i="10" s="1"/>
  <c r="E119" i="9"/>
  <c r="E151" i="9"/>
  <c r="D87" i="9"/>
  <c r="F151" i="9"/>
  <c r="G183" i="9"/>
  <c r="F119" i="9"/>
  <c r="D119" i="9"/>
  <c r="E183" i="9"/>
  <c r="G55" i="9"/>
  <c r="F23" i="9"/>
  <c r="E215" i="9"/>
  <c r="C87" i="9"/>
  <c r="I183" i="9"/>
  <c r="F55" i="9"/>
  <c r="F215" i="9"/>
  <c r="D183" i="9"/>
  <c r="C215" i="9"/>
  <c r="I119" i="9"/>
  <c r="E55" i="9"/>
  <c r="H55" i="9"/>
  <c r="G23" i="9"/>
  <c r="F87" i="9"/>
  <c r="I55" i="9"/>
  <c r="M715" i="1"/>
  <c r="I23" i="9"/>
  <c r="C55" i="9"/>
</calcChain>
</file>

<file path=xl/sharedStrings.xml><?xml version="1.0" encoding="utf-8"?>
<sst xmlns="http://schemas.openxmlformats.org/spreadsheetml/2006/main" count="4690" uniqueCount="1285">
  <si>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</si>
  <si>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</si>
  <si>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</si>
  <si>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</si>
  <si>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</si>
  <si>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</si>
  <si>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</si>
  <si>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</si>
  <si>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</si>
  <si>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</si>
  <si>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</si>
  <si>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</si>
  <si>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</si>
  <si>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</si>
  <si>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</si>
  <si>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</si>
  <si>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</si>
  <si>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</si>
  <si>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</si>
  <si>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</si>
  <si>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</si>
  <si>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</si>
  <si>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</si>
  <si>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</si>
  <si>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</si>
  <si>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</si>
  <si>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</si>
  <si>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</si>
  <si>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</si>
  <si>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</si>
  <si>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</si>
  <si>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</si>
  <si>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</si>
  <si>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</si>
  <si>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</si>
  <si>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</si>
  <si>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</si>
  <si>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</si>
  <si>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</si>
  <si>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</si>
  <si>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</si>
  <si>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</si>
  <si>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</si>
  <si>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</si>
  <si>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</si>
  <si>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</si>
  <si>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</si>
  <si>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</si>
  <si>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</si>
  <si>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</si>
  <si>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</si>
  <si>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</si>
  <si>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</si>
  <si>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</si>
  <si>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</si>
  <si>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</si>
  <si>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</si>
  <si>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</si>
  <si>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</si>
  <si>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</si>
  <si>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</si>
  <si>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</si>
  <si>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</si>
  <si>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</si>
  <si>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</si>
  <si>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</si>
  <si>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</si>
  <si>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</si>
  <si>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</si>
  <si>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</si>
  <si>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</si>
  <si>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</si>
  <si>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</si>
  <si>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</si>
  <si>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</si>
  <si>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</si>
  <si>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</si>
  <si>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</si>
  <si>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</si>
  <si>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</si>
  <si>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</si>
  <si>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</si>
  <si>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</si>
  <si>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</si>
  <si>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</si>
  <si>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</si>
  <si>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</si>
  <si>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</si>
  <si>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</si>
  <si>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</si>
  <si>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</si>
  <si>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</si>
  <si>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</si>
  <si>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</si>
  <si>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</si>
  <si>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</si>
  <si>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</si>
  <si>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</si>
  <si>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</si>
  <si>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</si>
  <si>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</si>
  <si>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</si>
  <si>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</si>
  <si>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</si>
  <si>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</si>
  <si>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</si>
  <si>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</si>
  <si>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</si>
  <si>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</si>
  <si>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</si>
  <si>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</si>
  <si>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</si>
  <si>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</si>
  <si>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</si>
  <si>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</si>
  <si>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</si>
  <si>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</si>
  <si>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</si>
  <si>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</si>
  <si>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</si>
  <si>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</si>
  <si>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</si>
  <si>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</si>
  <si>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</si>
  <si>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</si>
  <si>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</si>
  <si>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</si>
  <si>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</si>
  <si>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</si>
  <si>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</si>
  <si>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</si>
  <si>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</si>
  <si>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</si>
  <si>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</si>
  <si>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</si>
  <si>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</si>
  <si>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</si>
  <si>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</si>
  <si>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</si>
  <si>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</si>
  <si>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</si>
  <si>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</si>
  <si>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</si>
  <si>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</si>
  <si>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</si>
  <si>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</si>
  <si>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</si>
  <si>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</si>
  <si>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</si>
  <si>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</si>
  <si>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</si>
  <si>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</si>
  <si>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</si>
  <si>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</si>
  <si>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</si>
  <si>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</si>
  <si>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</si>
  <si>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</si>
  <si>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</si>
  <si>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</si>
  <si>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</si>
  <si>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</si>
  <si>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</si>
  <si>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</si>
  <si>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</si>
  <si>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</si>
  <si>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</si>
  <si>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</si>
  <si>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</si>
  <si>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</si>
  <si>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</si>
  <si>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</si>
  <si>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</si>
  <si>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</si>
  <si>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</si>
  <si>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</si>
  <si>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</si>
  <si>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</si>
  <si>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</si>
  <si>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</si>
  <si>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</si>
  <si>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</si>
  <si>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</si>
  <si>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</si>
  <si>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</si>
  <si>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</si>
  <si>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</si>
  <si>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</si>
  <si>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</si>
  <si>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</si>
  <si>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</si>
  <si>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</si>
  <si>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</si>
  <si>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</si>
  <si>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</si>
  <si>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</si>
  <si>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</si>
  <si>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</si>
  <si>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</si>
  <si>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</si>
  <si>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</si>
  <si>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</si>
  <si>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</si>
  <si>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</si>
  <si>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</si>
  <si>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</si>
  <si>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</si>
  <si>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</si>
  <si>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</si>
  <si>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</si>
  <si>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</si>
  <si>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</si>
  <si>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</si>
  <si>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</si>
  <si>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</si>
  <si>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</si>
  <si>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</si>
  <si>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</si>
  <si>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</si>
  <si>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</si>
  <si>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</si>
  <si>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</si>
  <si>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</si>
  <si>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</si>
  <si>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</si>
  <si>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</si>
  <si>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</si>
  <si>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</si>
  <si>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</si>
  <si>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</si>
  <si>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</si>
  <si>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</si>
  <si>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</si>
  <si>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</si>
  <si>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</si>
  <si>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</si>
  <si>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</si>
  <si>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</si>
  <si>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</si>
  <si>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</si>
  <si>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</si>
  <si>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</si>
  <si>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</si>
  <si>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</si>
  <si>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</si>
  <si>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</si>
  <si>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</si>
  <si>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</si>
  <si>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</si>
  <si>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</si>
  <si>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</si>
  <si>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</si>
  <si>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</si>
  <si>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</si>
  <si>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</si>
  <si>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</si>
  <si>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</si>
  <si>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</si>
  <si>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</si>
  <si>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</si>
  <si>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</si>
  <si>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</si>
  <si>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</si>
  <si>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</si>
  <si>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</si>
  <si>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</si>
  <si>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</si>
  <si>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</si>
  <si>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</si>
  <si>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</si>
  <si>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</si>
  <si>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</si>
  <si>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</si>
  <si>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</si>
  <si>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</si>
  <si>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</si>
  <si>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</si>
  <si>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</si>
  <si>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</si>
  <si>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</si>
  <si>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</si>
  <si>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</si>
  <si>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</si>
  <si>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</si>
  <si>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</si>
  <si>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</si>
  <si>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</si>
  <si>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</si>
  <si>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</si>
  <si>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</si>
  <si>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</si>
  <si>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</si>
  <si>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</si>
  <si>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</si>
  <si>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</si>
  <si>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</si>
  <si>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</si>
  <si>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</si>
  <si>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</si>
  <si>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</si>
  <si>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</si>
  <si>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</si>
  <si>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</si>
  <si>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</si>
  <si>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</si>
  <si>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</si>
  <si>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</si>
  <si>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</si>
  <si>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</si>
  <si>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</si>
  <si>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</si>
  <si>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</si>
  <si>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</si>
  <si>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</si>
  <si>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</si>
  <si>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</si>
  <si>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</si>
  <si>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</si>
  <si>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</si>
  <si>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</si>
  <si>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</si>
  <si>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</si>
  <si>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</si>
  <si>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</si>
  <si>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</si>
  <si>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</si>
  <si>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</si>
  <si>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</si>
  <si>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</si>
  <si>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</si>
  <si>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</si>
  <si>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</si>
  <si>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</si>
  <si>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</si>
  <si>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</si>
  <si>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</si>
  <si>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</si>
  <si>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</si>
  <si>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</si>
  <si>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</si>
  <si>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</si>
  <si>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</si>
  <si>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</si>
  <si>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</si>
  <si>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</si>
  <si>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</si>
  <si>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</si>
  <si>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</si>
  <si>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</si>
  <si>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</si>
  <si>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</si>
  <si>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</si>
  <si>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</si>
  <si>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</si>
  <si>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</si>
  <si>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</si>
  <si>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</si>
  <si>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</si>
  <si>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</si>
  <si>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</si>
  <si>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</si>
  <si>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</si>
  <si>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</si>
  <si>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</si>
  <si>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</si>
  <si>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</si>
  <si>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</si>
  <si>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</si>
  <si>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</si>
  <si>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</si>
  <si>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</si>
  <si>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</si>
  <si>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</si>
  <si>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</si>
  <si>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</si>
  <si>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</si>
  <si>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</si>
  <si>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</si>
  <si>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</si>
  <si>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</si>
  <si>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</si>
  <si>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</si>
  <si>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</si>
  <si>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</si>
  <si>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</si>
  <si>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</si>
  <si>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</si>
  <si>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</si>
  <si>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</si>
  <si>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</si>
  <si>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</si>
  <si>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</si>
  <si>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</si>
  <si>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</si>
  <si>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</si>
  <si>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</si>
  <si>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</si>
  <si>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</si>
  <si>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</si>
  <si>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</si>
  <si>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</si>
  <si>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</si>
  <si>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</si>
  <si>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</si>
  <si>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</si>
  <si>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</si>
  <si>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</si>
  <si>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</si>
  <si>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</si>
  <si>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</si>
  <si>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</si>
  <si>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</si>
  <si>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</si>
  <si>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</si>
  <si>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</si>
  <si>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</si>
  <si>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</si>
  <si>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</si>
  <si>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</si>
  <si>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</si>
  <si>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</si>
  <si>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</si>
  <si>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</si>
  <si>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</si>
  <si>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</si>
  <si>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</si>
  <si>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</si>
  <si>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</si>
  <si>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</si>
  <si>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</si>
  <si>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</si>
  <si>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</si>
  <si>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</si>
  <si>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</si>
  <si>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</si>
  <si>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</si>
  <si>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</si>
  <si>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</si>
  <si>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</si>
  <si>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</si>
  <si>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</si>
  <si>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</si>
  <si>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</si>
  <si>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</si>
  <si>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</si>
  <si>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</si>
  <si>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</si>
  <si>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</si>
  <si>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</si>
  <si>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</si>
  <si>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</si>
  <si>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</si>
  <si>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</si>
  <si>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</si>
  <si>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</si>
  <si>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</si>
  <si>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</si>
  <si>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</si>
  <si>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</si>
  <si>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</si>
  <si>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</si>
  <si>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</si>
  <si>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</si>
  <si>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</si>
  <si>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</si>
  <si>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</si>
  <si>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</si>
  <si>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</si>
  <si>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</si>
  <si>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</si>
  <si>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</si>
  <si>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</si>
  <si>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</si>
  <si>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</si>
  <si>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</si>
  <si>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</si>
  <si>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</si>
  <si>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</si>
  <si>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</si>
  <si>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</si>
  <si>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</si>
  <si>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</si>
  <si>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</si>
  <si>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</si>
  <si>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</si>
  <si>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</si>
  <si>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</si>
  <si>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</si>
  <si>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</si>
  <si>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</si>
  <si>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</si>
  <si>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</si>
  <si>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</si>
  <si>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</si>
  <si>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</si>
  <si>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</si>
  <si>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</si>
  <si>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</si>
  <si>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</si>
  <si>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</si>
  <si>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</si>
  <si>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</si>
  <si>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</si>
  <si>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</si>
  <si>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</si>
  <si>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</si>
  <si>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</si>
  <si>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</si>
  <si>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</si>
  <si>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</si>
  <si>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</si>
  <si>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</si>
  <si>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</si>
  <si>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</si>
  <si>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</si>
  <si>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</si>
  <si>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</si>
  <si>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</si>
  <si>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</si>
  <si>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</si>
  <si>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</si>
  <si>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</si>
  <si>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</si>
  <si>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</si>
  <si>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</si>
  <si>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</si>
  <si>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</si>
  <si>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</si>
  <si>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</si>
  <si>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</si>
  <si>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</si>
  <si>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</si>
  <si>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</si>
  <si>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</si>
  <si>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</si>
  <si>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</si>
  <si>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</si>
  <si>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</si>
  <si>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</si>
  <si>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</si>
  <si>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</si>
  <si>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</si>
  <si>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</si>
  <si>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</si>
  <si>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</si>
  <si>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</si>
  <si>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</si>
  <si>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</si>
  <si>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</si>
  <si>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</si>
  <si>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</si>
  <si>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</si>
  <si>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</si>
  <si>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</si>
  <si>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</si>
  <si>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</si>
  <si>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</si>
  <si>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</si>
  <si>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</si>
  <si>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</si>
  <si>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</si>
  <si>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</si>
  <si>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</si>
  <si>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</si>
  <si>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</si>
  <si>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</si>
  <si>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</si>
  <si>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</si>
  <si>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</si>
  <si>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</si>
  <si>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</si>
  <si>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</si>
  <si>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</si>
  <si>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</si>
  <si>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</si>
  <si>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</si>
  <si>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</si>
  <si>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</si>
  <si>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</si>
  <si>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</si>
  <si>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</si>
  <si>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</si>
  <si>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</si>
  <si>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</si>
  <si>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</si>
  <si>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</si>
  <si>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</si>
  <si>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</si>
  <si>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</si>
  <si>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</si>
  <si>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</si>
  <si>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</si>
  <si>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</si>
  <si>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</si>
  <si>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</si>
  <si>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</si>
  <si>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</si>
  <si>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</si>
  <si>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</si>
  <si>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</si>
  <si>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</si>
  <si>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</si>
  <si>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</si>
  <si>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</si>
  <si>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</si>
  <si>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</si>
  <si>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</si>
  <si>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</si>
  <si>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</si>
  <si>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</si>
  <si>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</si>
  <si>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</si>
  <si>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</si>
  <si>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</si>
  <si>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</si>
  <si>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</si>
  <si>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</si>
  <si>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</si>
  <si>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</si>
  <si>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</si>
  <si>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</si>
  <si>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</si>
  <si>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</si>
  <si>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</si>
  <si>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</si>
  <si>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</si>
  <si>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</si>
  <si>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</si>
  <si>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</si>
  <si>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</si>
  <si>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</si>
  <si>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</si>
  <si>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</si>
  <si>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</si>
  <si>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</si>
  <si>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</si>
  <si>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</si>
  <si>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</si>
  <si>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</si>
  <si>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</si>
  <si>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</si>
  <si>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</si>
  <si>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</si>
  <si>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</si>
  <si>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</si>
  <si>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</si>
  <si>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</si>
  <si>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</si>
  <si>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</si>
  <si>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</si>
  <si>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</si>
  <si>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</si>
  <si>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</si>
  <si>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</si>
  <si>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</si>
  <si>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</si>
  <si>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</si>
  <si>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</si>
  <si>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</si>
  <si>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</si>
  <si>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</si>
  <si>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</si>
  <si>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</si>
  <si>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</si>
  <si>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</si>
  <si>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</si>
  <si>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</si>
  <si>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</si>
  <si>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</si>
  <si>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</si>
  <si>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</si>
  <si>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</si>
  <si>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</si>
  <si>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</si>
  <si>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</si>
  <si>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</si>
  <si>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</si>
  <si>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</si>
  <si>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</si>
  <si>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</si>
  <si>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</si>
  <si>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</si>
  <si>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</si>
  <si>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</si>
  <si>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</si>
  <si>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</si>
  <si>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</si>
  <si>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</si>
  <si>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</si>
  <si>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</si>
  <si>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</si>
  <si>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</si>
  <si>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</si>
  <si>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</si>
  <si>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</si>
  <si>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</si>
  <si>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</si>
  <si>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</si>
  <si>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</si>
  <si>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</si>
  <si>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</si>
  <si>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</si>
  <si>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</si>
  <si>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</si>
  <si>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</si>
  <si>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</si>
  <si>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</si>
  <si>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</si>
  <si>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</si>
  <si>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</si>
  <si>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</si>
  <si>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</si>
  <si>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</si>
  <si>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</si>
  <si>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</si>
  <si>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</si>
  <si>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</si>
  <si>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</si>
  <si>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</si>
  <si>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</si>
  <si>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</si>
  <si>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</si>
  <si>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</si>
  <si>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</si>
  <si>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</si>
  <si>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</si>
  <si>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</si>
  <si>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</si>
  <si>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</si>
  <si>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</si>
  <si>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</si>
  <si>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</si>
  <si>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</si>
  <si>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</si>
  <si>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</si>
  <si>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</si>
  <si>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</si>
  <si>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</si>
  <si>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</si>
  <si>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</si>
  <si>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</si>
  <si>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</si>
  <si>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</si>
  <si>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</si>
  <si>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</si>
  <si>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</si>
  <si>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</si>
  <si>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</si>
  <si>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</si>
  <si>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</si>
  <si>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</si>
  <si>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</si>
  <si>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</si>
  <si>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</si>
  <si>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</si>
  <si>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</si>
  <si>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</si>
  <si>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</si>
  <si>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</si>
  <si>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</si>
  <si>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</si>
  <si>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</si>
  <si>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</si>
  <si>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</si>
  <si>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</si>
  <si>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</si>
  <si>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</si>
  <si>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</si>
  <si>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</si>
  <si>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</si>
  <si>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</si>
  <si>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</si>
  <si>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</si>
  <si>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</si>
  <si>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</si>
  <si>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</si>
  <si>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</si>
  <si>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</si>
  <si>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</si>
  <si>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</si>
  <si>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</si>
  <si>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</si>
  <si>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</si>
  <si>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</si>
  <si>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</si>
  <si>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</si>
  <si>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</si>
  <si>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</si>
  <si>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</si>
  <si>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</si>
  <si>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</si>
  <si>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</si>
  <si>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</si>
  <si>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</si>
  <si>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</si>
  <si>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</si>
  <si>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</si>
  <si>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</si>
  <si>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</si>
  <si>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</si>
  <si>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</si>
  <si>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</si>
  <si>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</si>
  <si>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</si>
  <si>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</si>
  <si>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</si>
  <si>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</si>
  <si>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</si>
  <si>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</si>
  <si>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</si>
  <si>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</si>
  <si>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</si>
  <si>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</si>
  <si>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</si>
  <si>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</si>
  <si>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</si>
  <si>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</si>
  <si>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</si>
  <si>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</si>
  <si>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</si>
  <si>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</si>
  <si>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</si>
  <si>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</si>
  <si>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</si>
  <si>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</si>
  <si>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</si>
  <si>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</si>
  <si>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</si>
  <si>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</si>
  <si>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</si>
  <si>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</si>
  <si>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</si>
  <si>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</si>
  <si>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</si>
  <si>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</si>
  <si>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</si>
  <si>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</si>
  <si>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</si>
  <si>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</si>
  <si>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</si>
  <si>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</si>
  <si>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</si>
  <si>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</si>
  <si>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</si>
  <si>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</si>
  <si>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</si>
  <si>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</si>
  <si>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</si>
  <si>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</si>
  <si>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</si>
  <si>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</si>
  <si>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</si>
  <si>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</si>
  <si>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</si>
  <si>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</si>
  <si>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</si>
  <si>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</si>
  <si>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</si>
  <si>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</si>
  <si>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</si>
  <si>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</si>
  <si>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</si>
  <si>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</si>
  <si>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</si>
  <si>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</si>
  <si>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</si>
  <si>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</si>
  <si>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</si>
  <si>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</si>
  <si>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</si>
  <si>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</si>
  <si>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</si>
  <si>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</si>
  <si>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</si>
  <si>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</si>
  <si>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</si>
  <si>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</si>
  <si>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</si>
  <si>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</si>
  <si>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</si>
  <si>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</si>
  <si>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</si>
  <si>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</si>
  <si>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</si>
  <si>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</si>
  <si>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</si>
  <si>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</si>
  <si>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</si>
  <si>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</si>
  <si>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</si>
  <si>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</si>
  <si>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</si>
  <si>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</si>
  <si>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</si>
  <si>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</si>
  <si>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</si>
  <si>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</si>
  <si>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</si>
  <si>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</si>
  <si>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</si>
  <si>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</si>
  <si>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</si>
  <si>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</si>
  <si>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</si>
  <si>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</si>
  <si>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</si>
  <si>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</si>
  <si>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</si>
  <si>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</si>
  <si>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</si>
  <si>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</si>
  <si>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</si>
  <si>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</si>
  <si>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</si>
  <si>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</si>
  <si>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</si>
  <si>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</si>
  <si>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</si>
  <si>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</si>
  <si>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</si>
  <si>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</si>
  <si>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</si>
  <si>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</si>
  <si>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</si>
  <si>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</si>
  <si>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</si>
  <si>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</si>
  <si>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</si>
  <si>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</si>
  <si>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</si>
  <si>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</si>
  <si>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</si>
  <si>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</si>
  <si>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</si>
  <si>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</si>
  <si>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</si>
  <si>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</si>
  <si>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</si>
  <si>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</si>
  <si>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</si>
  <si>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</si>
  <si>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</si>
  <si>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</si>
  <si>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</si>
  <si>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</si>
  <si>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</si>
  <si>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</si>
  <si>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</si>
  <si>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</si>
  <si>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</si>
  <si>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</si>
  <si>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</si>
  <si>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</si>
  <si>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</si>
  <si>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</si>
  <si>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</si>
  <si>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</si>
  <si>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</si>
  <si>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</si>
  <si>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</si>
  <si>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</si>
  <si>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</si>
  <si>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</si>
  <si>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</si>
  <si>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</si>
  <si>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</si>
  <si>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</si>
  <si>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</si>
  <si>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</si>
  <si>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</si>
  <si>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</si>
  <si>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</si>
  <si>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</si>
  <si>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</si>
  <si>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</si>
  <si>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</si>
  <si>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</si>
  <si>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</si>
  <si>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</si>
  <si>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</si>
  <si>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</si>
  <si>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</si>
  <si>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</si>
  <si>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</si>
  <si>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</si>
  <si>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</si>
  <si>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</si>
  <si>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</si>
  <si>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</si>
  <si>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</si>
  <si>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</si>
  <si>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</si>
  <si>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</si>
  <si>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</si>
  <si>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</si>
  <si>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</si>
  <si>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</si>
  <si>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</si>
  <si>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</si>
  <si>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</si>
  <si>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</si>
  <si>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</si>
  <si>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</si>
  <si>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</si>
  <si>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</si>
  <si>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</si>
  <si>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</si>
  <si>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</si>
  <si>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</si>
  <si>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</si>
  <si>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</si>
  <si>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</si>
  <si>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</si>
  <si>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</si>
  <si>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</si>
  <si>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</si>
  <si>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</si>
  <si>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</si>
  <si>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</si>
  <si>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</si>
  <si>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</si>
  <si>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</si>
  <si>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</si>
  <si>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</si>
  <si>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</si>
  <si>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</si>
  <si>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</si>
  <si>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</si>
  <si>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</si>
  <si>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</si>
  <si>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</si>
  <si>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</si>
  <si>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</si>
  <si>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</si>
  <si>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</si>
  <si>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</si>
  <si>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</si>
  <si>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</si>
  <si>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</si>
  <si>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</si>
  <si>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</si>
  <si>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</si>
  <si>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</si>
  <si>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</si>
  <si>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</si>
  <si>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</si>
  <si>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</si>
  <si>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</si>
  <si>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</si>
  <si>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</si>
  <si>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</si>
  <si>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</si>
  <si>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</si>
  <si>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</si>
  <si>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</si>
  <si>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</si>
  <si>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</si>
  <si>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</si>
  <si>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</si>
  <si>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</si>
  <si>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</si>
  <si>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</si>
  <si>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</si>
  <si>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</si>
  <si>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</si>
  <si>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</si>
  <si>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</si>
  <si>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</si>
  <si>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</si>
  <si>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</si>
  <si>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</si>
  <si>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</si>
  <si>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</si>
  <si>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</si>
  <si>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</si>
  <si>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</si>
  <si>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</si>
  <si>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</si>
  <si>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</si>
  <si>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</si>
  <si>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</si>
  <si>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</si>
  <si>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</si>
  <si>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</si>
  <si>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</si>
  <si>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</si>
  <si>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</si>
  <si>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</si>
  <si>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</si>
  <si>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</si>
  <si>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</si>
  <si>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</si>
  <si>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</si>
  <si>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</si>
  <si>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</si>
  <si>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</si>
  <si>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</si>
  <si>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</si>
  <si>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</si>
  <si>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</si>
  <si>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</si>
  <si>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</si>
  <si>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</si>
  <si>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</si>
  <si>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</si>
  <si>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</si>
  <si>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</si>
  <si>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</si>
  <si>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</si>
  <si>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</si>
  <si>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</si>
  <si>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</si>
  <si>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</si>
  <si>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</si>
  <si>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</si>
  <si>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</si>
  <si>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</si>
  <si>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</si>
  <si>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</si>
  <si>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</si>
  <si>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</si>
  <si>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</si>
  <si>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</si>
  <si>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</si>
  <si>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</si>
  <si>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</si>
  <si>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</si>
  <si>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</si>
  <si>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</si>
  <si>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</si>
  <si>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</si>
  <si>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</si>
  <si>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</si>
  <si>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</si>
  <si>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</si>
  <si>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</si>
  <si>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</si>
  <si>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</si>
  <si>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</si>
  <si>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</si>
  <si>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</si>
  <si>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</si>
  <si>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</si>
  <si>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</si>
  <si>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</si>
  <si>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</si>
  <si>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</si>
  <si>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</si>
  <si>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</si>
  <si>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</si>
  <si>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</si>
  <si>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</si>
  <si>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</si>
  <si>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</si>
  <si>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</si>
  <si>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</si>
  <si>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</si>
  <si>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</si>
  <si>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</si>
  <si>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</si>
  <si>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</si>
  <si>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</si>
  <si>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</si>
  <si>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</si>
  <si>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</si>
  <si>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</si>
  <si>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</si>
  <si>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</si>
  <si>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</si>
  <si>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</si>
  <si>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</si>
  <si>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</si>
  <si>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</si>
  <si>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</si>
  <si>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</si>
  <si>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</si>
  <si>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</si>
  <si>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</si>
  <si>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</si>
  <si>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</si>
  <si>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</si>
  <si>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</si>
  <si>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</si>
  <si>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</si>
  <si>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</si>
  <si>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</si>
  <si>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</si>
  <si>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</si>
  <si>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</si>
  <si>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</si>
  <si>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</si>
  <si>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</si>
  <si>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</si>
  <si>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</si>
  <si>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</si>
  <si>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</si>
  <si>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</si>
  <si>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</si>
  <si>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</si>
  <si>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</si>
  <si>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</si>
  <si>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</si>
  <si>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</si>
  <si>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</si>
  <si>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</si>
  <si>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</si>
  <si>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</si>
  <si>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</si>
  <si>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</si>
  <si>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</si>
  <si>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</si>
  <si>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</si>
  <si>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</si>
  <si>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</si>
  <si>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</si>
  <si>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</si>
  <si>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</si>
  <si>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</si>
  <si>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</si>
  <si>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</si>
  <si>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</si>
  <si>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</si>
  <si>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</si>
  <si>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</si>
  <si>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</si>
  <si>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</si>
  <si>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</si>
  <si>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</si>
  <si>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</si>
  <si>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</si>
  <si>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</si>
  <si>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</si>
  <si>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</si>
  <si>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</si>
  <si>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</si>
  <si>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</si>
  <si>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</si>
  <si>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</si>
  <si>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</si>
  <si>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</si>
  <si>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</si>
  <si>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</si>
  <si>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</si>
  <si>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</si>
  <si>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</si>
  <si>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</si>
  <si>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</si>
  <si>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</si>
  <si>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</si>
  <si>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</si>
  <si>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</si>
  <si>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</si>
  <si>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</si>
  <si>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</si>
  <si>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randall.huyck@doh.wa.gov.</t>
  </si>
  <si>
    <t>If you have any questions or concerns please call Randy Huyck at 360-236-4210 or send an e-mail to</t>
  </si>
  <si>
    <t>It is only necessary to enter data on this page. Items will automatically transfer from this page to the report pages.</t>
  </si>
  <si>
    <t>Provision for Bad Debt</t>
  </si>
  <si>
    <t>Bad Debt</t>
  </si>
  <si>
    <t>The operating expenses, the units of measure and the operating expenses per unit of measure are stated on line 496 thru line 575 in columns</t>
  </si>
  <si>
    <t>hos@doh.wa.gov.</t>
  </si>
  <si>
    <t>The operating expenses, the units of measure and the operating expenses per unit of measure are stated on line 484 thru line 568 in columns</t>
  </si>
  <si>
    <t>Bad Debt Expense</t>
  </si>
  <si>
    <t>YUNABD</t>
  </si>
  <si>
    <t>2013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</si>
  <si>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</si>
  <si>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</si>
  <si>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</si>
  <si>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</si>
  <si>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</si>
  <si>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12/31/2017</t>
  </si>
  <si>
    <t>Columbia County Public Hospital District No. 1</t>
  </si>
  <si>
    <t>1012 South Third Street</t>
  </si>
  <si>
    <t>Dayton 99328</t>
  </si>
  <si>
    <t>Columbia</t>
  </si>
  <si>
    <t>Shane McGuire</t>
  </si>
  <si>
    <t>Cheryl Skiffington</t>
  </si>
  <si>
    <t>Robert Hutchens</t>
  </si>
  <si>
    <t>509.382.2531</t>
  </si>
  <si>
    <t>509.382.3205</t>
  </si>
  <si>
    <t>12/31/2018</t>
  </si>
  <si>
    <t>141</t>
  </si>
  <si>
    <t>The District utilized more purchased services in this department in 2018. This is increase is from a maintenance contract that is related to a new cat scan and ultrasound machine purchased in 2017.</t>
  </si>
  <si>
    <t xml:space="preserve">The number of occupational therapy treatments increased by 1,049 (23%) from 2017 to 2018. The amount of occupational therapy operating expenses increased by $100,437 (61%) from 2017 to 2018. Since the increase in operating expenses is much larger than the increase in visits, the overall increase in operating expenses per unit is justified. </t>
  </si>
  <si>
    <t>The number of speech therapy treatments decreased by 432 (43%) from 2017 to 2018. The amount of occupational therapy operating expenses decreased by $40,190 (28%) from 2017 to 2018.  Some expenses are fixed in nature and therefore don't necessarily decrease when volumes decrease.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</si>
</sst>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  <numFmt numFmtId="167" formatCode="General_)"/>
    <numFmt numFmtId="168" formatCode="0.0%"/>
    <numFmt numFmtId="169" formatCode="#,##0.0_);\(#,##0.0\)"/>
  </numFmts>
  <fonts count="60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2"/>
      <name val="Courie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sz val="7"/>
      <name val="Times New Roman"/>
      <family val="1"/>
    </font>
    <font>
      <u/>
      <sz val="8"/>
      <color indexed="12"/>
      <name val="Arial"/>
    </font>
    <font>
      <sz val="18"/>
      <name val="Arial"/>
    </font>
    <font>
      <sz val="12"/>
      <name val="Arial"/>
    </font>
    <font>
      <sz val="10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</font>
    <font>
      <sz val="10"/>
      <name val="Helv"/>
    </font>
    <font>
      <sz val="10"/>
      <color indexed="12"/>
      <name val="Times New Roman"/>
      <family val="1"/>
    </font>
    <font>
      <sz val="11"/>
      <color indexed="12"/>
      <name val="Times New Roman"/>
      <family val="1"/>
    </font>
    <font>
      <sz val="8"/>
      <color indexed="12"/>
      <name val="Times New Roman"/>
      <family val="1"/>
    </font>
    <font>
      <sz val="9"/>
      <color indexed="12"/>
      <name val="Times New Roman"/>
      <family val="1"/>
    </font>
    <font>
      <sz val="18"/>
      <name val="Arial"/>
      <family val="2"/>
    </font>
    <font>
      <sz val="11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i/>
      <sz val="10"/>
      <name val="Arial"/>
      <family val="2"/>
    </font>
    <font>
      <u/>
      <sz val="8"/>
      <color indexed="12"/>
      <name val="Arial"/>
      <family val="2"/>
    </font>
    <font>
      <sz val="10"/>
      <color indexed="8"/>
      <name val="ARIAL"/>
      <charset val="1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indexed="24"/>
      </top>
      <bottom/>
      <diagonal/>
    </border>
  </borders>
  <cellStyleXfs count="4326">
    <xf numFmtId="37" fontId="0" fillId="0" borderId="0"/>
    <xf numFmtId="43" fontId="4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9" fontId="4" fillId="0" borderId="0" applyFont="0" applyFill="0" applyBorder="0" applyAlignment="0" applyProtection="0"/>
    <xf numFmtId="0" fontId="17" fillId="0" borderId="0" applyBorder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18" fillId="0" borderId="0" applyNumberForma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37" fontId="9" fillId="0" borderId="0"/>
    <xf numFmtId="37" fontId="9" fillId="0" borderId="0"/>
    <xf numFmtId="37" fontId="9" fillId="0" borderId="0"/>
    <xf numFmtId="0" fontId="8" fillId="0" borderId="0"/>
    <xf numFmtId="9" fontId="4" fillId="0" borderId="0" applyFont="0" applyFill="0" applyBorder="0" applyAlignment="0" applyProtection="0"/>
    <xf numFmtId="37" fontId="9" fillId="0" borderId="0"/>
    <xf numFmtId="37" fontId="19" fillId="0" borderId="0"/>
    <xf numFmtId="37" fontId="9" fillId="0" borderId="0"/>
    <xf numFmtId="37" fontId="9" fillId="0" borderId="0"/>
    <xf numFmtId="43" fontId="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33" applyNumberFormat="0" applyFill="0" applyAlignment="0" applyProtection="0"/>
    <xf numFmtId="0" fontId="22" fillId="0" borderId="34" applyNumberFormat="0" applyFill="0" applyAlignment="0" applyProtection="0"/>
    <xf numFmtId="0" fontId="23" fillId="0" borderId="35" applyNumberFormat="0" applyFill="0" applyAlignment="0" applyProtection="0"/>
    <xf numFmtId="0" fontId="23" fillId="0" borderId="0" applyNumberFormat="0" applyFill="0" applyBorder="0" applyAlignment="0" applyProtection="0"/>
    <xf numFmtId="0" fontId="24" fillId="10" borderId="0" applyNumberFormat="0" applyBorder="0" applyAlignment="0" applyProtection="0"/>
    <xf numFmtId="0" fontId="25" fillId="11" borderId="0" applyNumberFormat="0" applyBorder="0" applyAlignment="0" applyProtection="0"/>
    <xf numFmtId="0" fontId="26" fillId="12" borderId="0" applyNumberFormat="0" applyBorder="0" applyAlignment="0" applyProtection="0"/>
    <xf numFmtId="0" fontId="27" fillId="13" borderId="36" applyNumberFormat="0" applyAlignment="0" applyProtection="0"/>
    <xf numFmtId="0" fontId="28" fillId="14" borderId="37" applyNumberFormat="0" applyAlignment="0" applyProtection="0"/>
    <xf numFmtId="0" fontId="29" fillId="14" borderId="36" applyNumberFormat="0" applyAlignment="0" applyProtection="0"/>
    <xf numFmtId="0" fontId="30" fillId="0" borderId="38" applyNumberFormat="0" applyFill="0" applyAlignment="0" applyProtection="0"/>
    <xf numFmtId="0" fontId="31" fillId="15" borderId="39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41" applyNumberFormat="0" applyFill="0" applyAlignment="0" applyProtection="0"/>
    <xf numFmtId="0" fontId="3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35" fillId="40" borderId="0" applyNumberFormat="0" applyBorder="0" applyAlignment="0" applyProtection="0"/>
    <xf numFmtId="0" fontId="36" fillId="0" borderId="0"/>
    <xf numFmtId="0" fontId="2" fillId="0" borderId="0"/>
    <xf numFmtId="0" fontId="2" fillId="16" borderId="40" applyNumberFormat="0" applyFont="0" applyAlignment="0" applyProtection="0"/>
    <xf numFmtId="0" fontId="2" fillId="0" borderId="0">
      <alignment vertical="top"/>
    </xf>
    <xf numFmtId="0" fontId="2" fillId="0" borderId="0" applyNumberFormat="0" applyFill="0" applyBorder="0" applyAlignment="0" applyProtection="0">
      <alignment vertical="top"/>
    </xf>
    <xf numFmtId="0" fontId="2" fillId="0" borderId="0" applyFont="0" applyFill="0" applyBorder="0" applyAlignment="0" applyProtection="0">
      <alignment vertical="top"/>
    </xf>
    <xf numFmtId="4" fontId="2" fillId="0" borderId="0" applyFont="0" applyFill="0" applyBorder="0" applyAlignment="0" applyProtection="0">
      <alignment vertical="top"/>
    </xf>
    <xf numFmtId="0" fontId="21" fillId="0" borderId="33" applyNumberFormat="0" applyFill="0" applyAlignment="0" applyProtection="0"/>
    <xf numFmtId="5" fontId="2" fillId="0" borderId="0" applyFont="0" applyFill="0" applyBorder="0" applyAlignment="0" applyProtection="0">
      <alignment vertical="top"/>
    </xf>
    <xf numFmtId="0" fontId="2" fillId="0" borderId="0" applyNumberFormat="0" applyFill="0" applyBorder="0" applyAlignment="0" applyProtection="0">
      <alignment vertical="top"/>
    </xf>
    <xf numFmtId="3" fontId="2" fillId="0" borderId="0" applyFont="0" applyFill="0" applyBorder="0" applyAlignment="0" applyProtection="0">
      <alignment vertical="top"/>
    </xf>
    <xf numFmtId="43" fontId="4" fillId="0" borderId="0" applyFont="0" applyFill="0" applyBorder="0" applyAlignment="0" applyProtection="0"/>
    <xf numFmtId="2" fontId="2" fillId="0" borderId="0" applyFont="0" applyFill="0" applyBorder="0" applyAlignment="0" applyProtection="0">
      <alignment vertical="top"/>
    </xf>
    <xf numFmtId="0" fontId="4" fillId="0" borderId="0"/>
    <xf numFmtId="43" fontId="4" fillId="0" borderId="0" applyFont="0" applyFill="0" applyBorder="0" applyAlignment="0" applyProtection="0"/>
    <xf numFmtId="0" fontId="4" fillId="0" borderId="0"/>
    <xf numFmtId="167" fontId="37" fillId="0" borderId="0"/>
    <xf numFmtId="0" fontId="22" fillId="0" borderId="34" applyNumberFormat="0" applyFill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42" applyNumberFormat="0" applyFont="0" applyFill="0" applyAlignment="0" applyProtection="0">
      <alignment vertical="top"/>
    </xf>
    <xf numFmtId="0" fontId="34" fillId="0" borderId="41" applyNumberFormat="0" applyFill="0" applyAlignment="0" applyProtection="0"/>
    <xf numFmtId="0" fontId="2" fillId="0" borderId="0">
      <alignment vertical="top"/>
    </xf>
    <xf numFmtId="43" fontId="36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36" fillId="0" borderId="0"/>
    <xf numFmtId="0" fontId="36" fillId="0" borderId="0"/>
    <xf numFmtId="43" fontId="36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3" fontId="36" fillId="0" borderId="0" applyFont="0" applyFill="0" applyBorder="0" applyAlignment="0" applyProtection="0">
      <alignment vertical="top"/>
    </xf>
    <xf numFmtId="5" fontId="36" fillId="0" borderId="0" applyFont="0" applyFill="0" applyBorder="0" applyAlignment="0" applyProtection="0">
      <alignment vertical="top"/>
    </xf>
    <xf numFmtId="0" fontId="36" fillId="0" borderId="0" applyFont="0" applyFill="0" applyBorder="0" applyAlignment="0" applyProtection="0">
      <alignment vertical="top"/>
    </xf>
    <xf numFmtId="2" fontId="36" fillId="0" borderId="0" applyFont="0" applyFill="0" applyBorder="0" applyAlignment="0" applyProtection="0">
      <alignment vertical="top"/>
    </xf>
    <xf numFmtId="0" fontId="39" fillId="0" borderId="0" applyNumberFormat="0" applyFill="0" applyBorder="0" applyAlignment="0" applyProtection="0">
      <alignment vertical="top"/>
    </xf>
    <xf numFmtId="0" fontId="40" fillId="0" borderId="0" applyNumberFormat="0" applyFill="0" applyBorder="0" applyAlignment="0" applyProtection="0">
      <alignment vertical="top"/>
    </xf>
    <xf numFmtId="0" fontId="36" fillId="0" borderId="42" applyNumberFormat="0" applyFont="0" applyFill="0" applyAlignment="0" applyProtection="0">
      <alignment vertical="top"/>
    </xf>
    <xf numFmtId="43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2" fillId="0" borderId="0" applyBorder="0">
      <alignment horizontal="centerContinuous" vertical="center"/>
    </xf>
    <xf numFmtId="0" fontId="43" fillId="0" borderId="0" applyBorder="0">
      <alignment horizontal="centerContinuous" vertical="center"/>
    </xf>
    <xf numFmtId="0" fontId="44" fillId="0" borderId="0" applyBorder="0">
      <alignment horizontal="centerContinuous" vertical="center"/>
    </xf>
    <xf numFmtId="0" fontId="45" fillId="0" borderId="0" applyBorder="0">
      <alignment horizontal="centerContinuous" vertical="center"/>
    </xf>
    <xf numFmtId="3" fontId="4" fillId="0" borderId="0" applyFont="0" applyFill="0" applyBorder="0" applyAlignment="0" applyProtection="0">
      <alignment vertical="top"/>
    </xf>
    <xf numFmtId="0" fontId="46" fillId="0" borderId="0"/>
    <xf numFmtId="5" fontId="4" fillId="0" borderId="0" applyFont="0" applyFill="0" applyBorder="0" applyAlignment="0" applyProtection="0">
      <alignment vertical="top"/>
    </xf>
    <xf numFmtId="0" fontId="4" fillId="0" borderId="0" applyFont="0" applyFill="0" applyBorder="0" applyAlignment="0" applyProtection="0">
      <alignment vertical="top"/>
    </xf>
    <xf numFmtId="2" fontId="4" fillId="0" borderId="0" applyFont="0" applyFill="0" applyBorder="0" applyAlignment="0" applyProtection="0">
      <alignment vertical="top"/>
    </xf>
    <xf numFmtId="37" fontId="47" fillId="0" borderId="0" applyBorder="0">
      <alignment horizontal="right" vertical="center"/>
    </xf>
    <xf numFmtId="37" fontId="48" fillId="0" borderId="0" applyBorder="0">
      <alignment horizontal="right" vertical="center"/>
    </xf>
    <xf numFmtId="37" fontId="49" fillId="0" borderId="0" applyBorder="0">
      <alignment horizontal="right" vertical="center"/>
    </xf>
    <xf numFmtId="37" fontId="50" fillId="0" borderId="0" applyBorder="0">
      <alignment horizontal="right" vertical="center"/>
    </xf>
    <xf numFmtId="0" fontId="51" fillId="0" borderId="0" applyNumberFormat="0" applyFill="0" applyBorder="0" applyAlignment="0" applyProtection="0">
      <alignment vertical="top"/>
    </xf>
    <xf numFmtId="0" fontId="8" fillId="0" borderId="0" applyNumberFormat="0" applyFill="0" applyBorder="0" applyAlignment="0" applyProtection="0">
      <alignment vertical="top"/>
    </xf>
    <xf numFmtId="0" fontId="41" fillId="0" borderId="0" applyBorder="0">
      <alignment vertical="center"/>
    </xf>
    <xf numFmtId="0" fontId="52" fillId="0" borderId="0" applyBorder="0">
      <alignment vertical="center"/>
    </xf>
    <xf numFmtId="0" fontId="53" fillId="0" borderId="0" applyBorder="0">
      <alignment vertical="center"/>
    </xf>
    <xf numFmtId="0" fontId="54" fillId="0" borderId="0" applyBorder="0">
      <alignment vertical="center"/>
    </xf>
    <xf numFmtId="37" fontId="41" fillId="0" borderId="0" applyBorder="0">
      <alignment horizontal="right" vertical="center"/>
    </xf>
    <xf numFmtId="37" fontId="52" fillId="0" borderId="0" applyBorder="0">
      <alignment horizontal="right" vertical="center"/>
    </xf>
    <xf numFmtId="37" fontId="53" fillId="0" borderId="0" applyBorder="0">
      <alignment horizontal="right" vertical="center"/>
    </xf>
    <xf numFmtId="37" fontId="54" fillId="0" borderId="0" applyBorder="0">
      <alignment horizontal="right" vertical="center"/>
    </xf>
    <xf numFmtId="0" fontId="43" fillId="0" borderId="0" applyBorder="0">
      <alignment vertical="center"/>
    </xf>
    <xf numFmtId="168" fontId="41" fillId="0" borderId="0" applyBorder="0">
      <alignment horizontal="right" vertical="center"/>
    </xf>
    <xf numFmtId="39" fontId="41" fillId="0" borderId="0" applyBorder="0">
      <alignment horizontal="right" vertical="center"/>
    </xf>
    <xf numFmtId="169" fontId="52" fillId="0" borderId="0" applyFill="0" applyBorder="0" applyProtection="0">
      <alignment horizontal="right" vertical="center"/>
    </xf>
    <xf numFmtId="39" fontId="52" fillId="0" borderId="0" applyBorder="0">
      <alignment horizontal="right" vertical="center"/>
    </xf>
    <xf numFmtId="168" fontId="53" fillId="0" borderId="0" applyBorder="0">
      <alignment horizontal="right" vertical="center"/>
    </xf>
    <xf numFmtId="10" fontId="53" fillId="0" borderId="0" applyBorder="0">
      <alignment horizontal="right" vertical="center"/>
    </xf>
    <xf numFmtId="168" fontId="54" fillId="0" borderId="0" applyBorder="0">
      <alignment horizontal="right" vertical="center"/>
    </xf>
    <xf numFmtId="10" fontId="54" fillId="0" borderId="0" applyBorder="0">
      <alignment horizontal="right" vertical="center"/>
    </xf>
    <xf numFmtId="0" fontId="55" fillId="0" borderId="0" applyBorder="0">
      <alignment vertical="center"/>
    </xf>
    <xf numFmtId="0" fontId="4" fillId="0" borderId="42" applyNumberFormat="0" applyFont="0" applyFill="0" applyAlignment="0" applyProtection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4" fillId="0" borderId="0" applyFont="0" applyFill="0" applyBorder="0" applyAlignment="0" applyProtection="0">
      <alignment vertical="top"/>
    </xf>
    <xf numFmtId="5" fontId="4" fillId="0" borderId="0" applyFont="0" applyFill="0" applyBorder="0" applyAlignment="0" applyProtection="0">
      <alignment vertical="top"/>
    </xf>
    <xf numFmtId="0" fontId="4" fillId="0" borderId="0" applyFont="0" applyFill="0" applyBorder="0" applyAlignment="0" applyProtection="0">
      <alignment vertical="top"/>
    </xf>
    <xf numFmtId="2" fontId="4" fillId="0" borderId="0" applyFont="0" applyFill="0" applyBorder="0" applyAlignment="0" applyProtection="0">
      <alignment vertical="top"/>
    </xf>
    <xf numFmtId="0" fontId="51" fillId="0" borderId="0" applyNumberFormat="0" applyFill="0" applyBorder="0" applyAlignment="0" applyProtection="0">
      <alignment vertical="top"/>
    </xf>
    <xf numFmtId="0" fontId="8" fillId="0" borderId="0" applyNumberFormat="0" applyFill="0" applyBorder="0" applyAlignment="0" applyProtection="0">
      <alignment vertical="top"/>
    </xf>
    <xf numFmtId="0" fontId="4" fillId="0" borderId="42" applyNumberFormat="0" applyFont="0" applyFill="0" applyAlignment="0" applyProtection="0">
      <alignment vertical="top"/>
    </xf>
    <xf numFmtId="0" fontId="36" fillId="0" borderId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167" fontId="37" fillId="0" borderId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6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6" fillId="0" borderId="0"/>
    <xf numFmtId="0" fontId="2" fillId="0" borderId="0"/>
    <xf numFmtId="0" fontId="2" fillId="0" borderId="0">
      <alignment vertical="top"/>
    </xf>
    <xf numFmtId="0" fontId="2" fillId="16" borderId="4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6" borderId="40" applyNumberFormat="0" applyFon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 applyFont="0" applyFill="0" applyBorder="0" applyAlignment="0" applyProtection="0">
      <alignment vertical="top"/>
    </xf>
    <xf numFmtId="4" fontId="2" fillId="0" borderId="0" applyFont="0" applyFill="0" applyBorder="0" applyAlignment="0" applyProtection="0">
      <alignment vertical="top"/>
    </xf>
    <xf numFmtId="5" fontId="2" fillId="0" borderId="0" applyFont="0" applyFill="0" applyBorder="0" applyAlignment="0" applyProtection="0">
      <alignment vertical="top"/>
    </xf>
    <xf numFmtId="3" fontId="2" fillId="0" borderId="0" applyFont="0" applyFill="0" applyBorder="0" applyAlignment="0" applyProtection="0">
      <alignment vertical="top"/>
    </xf>
    <xf numFmtId="2" fontId="2" fillId="0" borderId="0" applyFont="0" applyFill="0" applyBorder="0" applyAlignment="0" applyProtection="0">
      <alignment vertical="top"/>
    </xf>
    <xf numFmtId="0" fontId="4" fillId="0" borderId="0"/>
    <xf numFmtId="167" fontId="37" fillId="0" borderId="0"/>
    <xf numFmtId="0" fontId="2" fillId="0" borderId="0"/>
    <xf numFmtId="0" fontId="2" fillId="0" borderId="0"/>
    <xf numFmtId="0" fontId="2" fillId="0" borderId="0"/>
    <xf numFmtId="0" fontId="36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7" fillId="0" borderId="0">
      <alignment vertical="top"/>
    </xf>
    <xf numFmtId="43" fontId="57" fillId="0" borderId="0" applyFont="0" applyFill="0" applyBorder="0" applyAlignment="0" applyProtection="0">
      <alignment vertical="top"/>
    </xf>
    <xf numFmtId="44" fontId="57" fillId="0" borderId="0" applyFon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57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/>
    <xf numFmtId="0" fontId="2" fillId="0" borderId="0">
      <alignment vertical="top"/>
    </xf>
    <xf numFmtId="0" fontId="2" fillId="16" borderId="40" applyNumberFormat="0" applyFont="0" applyAlignment="0" applyProtection="0"/>
    <xf numFmtId="0" fontId="4" fillId="0" borderId="0"/>
    <xf numFmtId="0" fontId="2" fillId="0" borderId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0" fontId="2" fillId="0" borderId="0">
      <alignment vertical="top"/>
    </xf>
    <xf numFmtId="0" fontId="2" fillId="16" borderId="40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0" fontId="2" fillId="0" borderId="0">
      <alignment vertical="top"/>
    </xf>
    <xf numFmtId="0" fontId="2" fillId="16" borderId="40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0" fontId="2" fillId="0" borderId="0">
      <alignment vertical="top"/>
    </xf>
    <xf numFmtId="0" fontId="2" fillId="16" borderId="40" applyNumberFormat="0" applyFont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0" fontId="2" fillId="0" borderId="0">
      <alignment vertical="top"/>
    </xf>
    <xf numFmtId="0" fontId="2" fillId="16" borderId="40" applyNumberFormat="0" applyFont="0" applyAlignment="0" applyProtection="0"/>
    <xf numFmtId="43" fontId="2" fillId="0" borderId="0" applyFont="0" applyFill="0" applyBorder="0" applyAlignment="0" applyProtection="0"/>
    <xf numFmtId="0" fontId="58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36" fillId="0" borderId="0"/>
    <xf numFmtId="43" fontId="36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36" fillId="0" borderId="0"/>
    <xf numFmtId="0" fontId="2" fillId="0" borderId="0"/>
    <xf numFmtId="0" fontId="2" fillId="0" borderId="0">
      <alignment vertical="top"/>
    </xf>
    <xf numFmtId="0" fontId="2" fillId="16" borderId="40" applyNumberFormat="0" applyFont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>
      <alignment vertical="top"/>
    </xf>
    <xf numFmtId="0" fontId="2" fillId="16" borderId="40" applyNumberFormat="0" applyFont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>
      <alignment vertical="top"/>
    </xf>
    <xf numFmtId="0" fontId="2" fillId="16" borderId="40" applyNumberFormat="0" applyFont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>
      <alignment vertical="top"/>
    </xf>
    <xf numFmtId="0" fontId="2" fillId="16" borderId="40" applyNumberFormat="0" applyFont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3" fontId="36" fillId="0" borderId="0" applyFont="0" applyFill="0" applyBorder="0" applyAlignment="0" applyProtection="0">
      <alignment vertical="top"/>
    </xf>
    <xf numFmtId="5" fontId="36" fillId="0" borderId="0" applyFont="0" applyFill="0" applyBorder="0" applyAlignment="0" applyProtection="0">
      <alignment vertical="top"/>
    </xf>
    <xf numFmtId="0" fontId="36" fillId="0" borderId="0" applyFont="0" applyFill="0" applyBorder="0" applyAlignment="0" applyProtection="0">
      <alignment vertical="top"/>
    </xf>
    <xf numFmtId="2" fontId="36" fillId="0" borderId="0" applyFont="0" applyFill="0" applyBorder="0" applyAlignment="0" applyProtection="0">
      <alignment vertical="top"/>
    </xf>
    <xf numFmtId="0" fontId="36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6" fillId="0" borderId="0"/>
    <xf numFmtId="0" fontId="36" fillId="0" borderId="0"/>
    <xf numFmtId="0" fontId="2" fillId="0" borderId="0">
      <alignment vertical="top"/>
    </xf>
    <xf numFmtId="0" fontId="2" fillId="0" borderId="0"/>
    <xf numFmtId="0" fontId="2" fillId="16" borderId="40" applyNumberFormat="0" applyFon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>
      <alignment vertical="top"/>
    </xf>
    <xf numFmtId="0" fontId="2" fillId="0" borderId="0" applyNumberFormat="0" applyFill="0" applyBorder="0" applyAlignment="0" applyProtection="0">
      <alignment vertical="top"/>
    </xf>
    <xf numFmtId="0" fontId="2" fillId="0" borderId="0" applyFont="0" applyFill="0" applyBorder="0" applyAlignment="0" applyProtection="0">
      <alignment vertical="top"/>
    </xf>
    <xf numFmtId="4" fontId="2" fillId="0" borderId="0" applyFont="0" applyFill="0" applyBorder="0" applyAlignment="0" applyProtection="0">
      <alignment vertical="top"/>
    </xf>
    <xf numFmtId="5" fontId="2" fillId="0" borderId="0" applyFont="0" applyFill="0" applyBorder="0" applyAlignment="0" applyProtection="0">
      <alignment vertical="top"/>
    </xf>
    <xf numFmtId="0" fontId="2" fillId="0" borderId="0" applyNumberFormat="0" applyFill="0" applyBorder="0" applyAlignment="0" applyProtection="0">
      <alignment vertical="top"/>
    </xf>
    <xf numFmtId="3" fontId="2" fillId="0" borderId="0" applyFont="0" applyFill="0" applyBorder="0" applyAlignment="0" applyProtection="0">
      <alignment vertical="top"/>
    </xf>
    <xf numFmtId="2" fontId="2" fillId="0" borderId="0" applyFont="0" applyFill="0" applyBorder="0" applyAlignment="0" applyProtection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42" applyNumberFormat="0" applyFont="0" applyFill="0" applyAlignment="0" applyProtection="0">
      <alignment vertical="top"/>
    </xf>
    <xf numFmtId="0" fontId="2" fillId="0" borderId="0">
      <alignment vertical="top"/>
    </xf>
    <xf numFmtId="9" fontId="2" fillId="0" borderId="0" applyFont="0" applyFill="0" applyBorder="0" applyAlignment="0" applyProtection="0"/>
    <xf numFmtId="43" fontId="57" fillId="0" borderId="0" applyFon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7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>
      <alignment vertical="top"/>
    </xf>
    <xf numFmtId="0" fontId="2" fillId="16" borderId="40" applyNumberFormat="0" applyFont="0" applyAlignment="0" applyProtection="0"/>
    <xf numFmtId="0" fontId="2" fillId="0" borderId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0" fontId="2" fillId="0" borderId="0">
      <alignment vertical="top"/>
    </xf>
    <xf numFmtId="0" fontId="2" fillId="16" borderId="40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0" fontId="2" fillId="0" borderId="0">
      <alignment vertical="top"/>
    </xf>
    <xf numFmtId="0" fontId="2" fillId="16" borderId="40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>
      <alignment vertical="top"/>
    </xf>
    <xf numFmtId="0" fontId="2" fillId="16" borderId="40" applyNumberFormat="0" applyFont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>
      <alignment vertical="top"/>
    </xf>
    <xf numFmtId="0" fontId="2" fillId="16" borderId="40" applyNumberFormat="0" applyFont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36" fillId="0" borderId="0"/>
    <xf numFmtId="43" fontId="36" fillId="0" borderId="0" applyFont="0" applyFill="0" applyBorder="0" applyAlignment="0" applyProtection="0"/>
    <xf numFmtId="0" fontId="2" fillId="0" borderId="0"/>
    <xf numFmtId="0" fontId="2" fillId="0" borderId="0">
      <alignment vertical="top"/>
    </xf>
    <xf numFmtId="0" fontId="2" fillId="16" borderId="40" applyNumberFormat="0" applyFont="0" applyAlignment="0" applyProtection="0"/>
    <xf numFmtId="9" fontId="3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0" fontId="2" fillId="0" borderId="0">
      <alignment vertical="top"/>
    </xf>
    <xf numFmtId="0" fontId="2" fillId="16" borderId="40" applyNumberFormat="0" applyFont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>
      <alignment vertical="top"/>
    </xf>
    <xf numFmtId="0" fontId="2" fillId="16" borderId="40" applyNumberFormat="0" applyFont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>
      <alignment vertical="top"/>
    </xf>
    <xf numFmtId="0" fontId="2" fillId="16" borderId="40" applyNumberFormat="0" applyFont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>
      <alignment vertical="top"/>
    </xf>
    <xf numFmtId="0" fontId="2" fillId="0" borderId="0"/>
    <xf numFmtId="0" fontId="2" fillId="16" borderId="40" applyNumberFormat="0" applyFon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>
      <alignment vertical="top"/>
    </xf>
    <xf numFmtId="0" fontId="2" fillId="0" borderId="0" applyNumberFormat="0" applyFill="0" applyBorder="0" applyAlignment="0" applyProtection="0">
      <alignment vertical="top"/>
    </xf>
    <xf numFmtId="0" fontId="2" fillId="0" borderId="0" applyFont="0" applyFill="0" applyBorder="0" applyAlignment="0" applyProtection="0">
      <alignment vertical="top"/>
    </xf>
    <xf numFmtId="4" fontId="2" fillId="0" borderId="0" applyFont="0" applyFill="0" applyBorder="0" applyAlignment="0" applyProtection="0">
      <alignment vertical="top"/>
    </xf>
    <xf numFmtId="5" fontId="2" fillId="0" borderId="0" applyFont="0" applyFill="0" applyBorder="0" applyAlignment="0" applyProtection="0">
      <alignment vertical="top"/>
    </xf>
    <xf numFmtId="0" fontId="2" fillId="0" borderId="0" applyNumberFormat="0" applyFill="0" applyBorder="0" applyAlignment="0" applyProtection="0">
      <alignment vertical="top"/>
    </xf>
    <xf numFmtId="3" fontId="2" fillId="0" borderId="0" applyFont="0" applyFill="0" applyBorder="0" applyAlignment="0" applyProtection="0">
      <alignment vertical="top"/>
    </xf>
    <xf numFmtId="2" fontId="2" fillId="0" borderId="0" applyFont="0" applyFill="0" applyBorder="0" applyAlignment="0" applyProtection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42" applyNumberFormat="0" applyFont="0" applyFill="0" applyAlignment="0" applyProtection="0">
      <alignment vertical="top"/>
    </xf>
    <xf numFmtId="0" fontId="2" fillId="0" borderId="0">
      <alignment vertical="top"/>
    </xf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>
      <alignment vertical="top"/>
    </xf>
    <xf numFmtId="0" fontId="2" fillId="16" borderId="40" applyNumberFormat="0" applyFont="0" applyAlignment="0" applyProtection="0"/>
    <xf numFmtId="0" fontId="2" fillId="0" borderId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0" fontId="2" fillId="0" borderId="0">
      <alignment vertical="top"/>
    </xf>
    <xf numFmtId="0" fontId="2" fillId="16" borderId="40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0" fontId="2" fillId="0" borderId="0">
      <alignment vertical="top"/>
    </xf>
    <xf numFmtId="0" fontId="2" fillId="16" borderId="40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>
      <alignment vertical="top"/>
    </xf>
    <xf numFmtId="0" fontId="2" fillId="16" borderId="40" applyNumberFormat="0" applyFont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>
      <alignment vertical="top"/>
    </xf>
    <xf numFmtId="0" fontId="2" fillId="16" borderId="40" applyNumberFormat="0" applyFont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0" fontId="2" fillId="0" borderId="0">
      <alignment vertical="top"/>
    </xf>
    <xf numFmtId="0" fontId="2" fillId="16" borderId="4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0" fontId="2" fillId="0" borderId="0">
      <alignment vertical="top"/>
    </xf>
    <xf numFmtId="0" fontId="2" fillId="16" borderId="40" applyNumberFormat="0" applyFont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>
      <alignment vertical="top"/>
    </xf>
    <xf numFmtId="0" fontId="2" fillId="16" borderId="40" applyNumberFormat="0" applyFont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>
      <alignment vertical="top"/>
    </xf>
    <xf numFmtId="0" fontId="2" fillId="16" borderId="40" applyNumberFormat="0" applyFont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>
      <alignment vertical="top"/>
    </xf>
    <xf numFmtId="0" fontId="2" fillId="16" borderId="40" applyNumberFormat="0" applyFont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>
      <alignment vertical="top"/>
    </xf>
    <xf numFmtId="0" fontId="2" fillId="16" borderId="40" applyNumberFormat="0" applyFont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>
      <alignment vertical="top"/>
    </xf>
    <xf numFmtId="0" fontId="2" fillId="16" borderId="40" applyNumberFormat="0" applyFont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>
      <alignment vertical="top"/>
    </xf>
    <xf numFmtId="0" fontId="2" fillId="16" borderId="40" applyNumberFormat="0" applyFont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>
      <alignment vertical="top"/>
    </xf>
    <xf numFmtId="0" fontId="2" fillId="16" borderId="40" applyNumberFormat="0" applyFont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>
      <alignment vertical="top"/>
    </xf>
    <xf numFmtId="0" fontId="2" fillId="16" borderId="40" applyNumberFormat="0" applyFont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>
      <alignment vertical="top"/>
    </xf>
    <xf numFmtId="0" fontId="2" fillId="16" borderId="40" applyNumberFormat="0" applyFont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>
      <alignment vertical="top"/>
    </xf>
    <xf numFmtId="0" fontId="2" fillId="16" borderId="40" applyNumberFormat="0" applyFont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>
      <alignment vertical="top"/>
    </xf>
    <xf numFmtId="0" fontId="2" fillId="16" borderId="40" applyNumberFormat="0" applyFont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42" applyNumberFormat="0" applyFont="0" applyFill="0" applyAlignment="0" applyProtection="0">
      <alignment vertical="top"/>
    </xf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0" fontId="2" fillId="0" borderId="0"/>
    <xf numFmtId="0" fontId="2" fillId="0" borderId="0">
      <alignment vertical="top"/>
    </xf>
    <xf numFmtId="0" fontId="2" fillId="16" borderId="4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6" borderId="40" applyNumberFormat="0" applyFon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>
      <alignment vertical="top"/>
    </xf>
    <xf numFmtId="0" fontId="2" fillId="0" borderId="0" applyNumberFormat="0" applyFill="0" applyBorder="0" applyAlignment="0" applyProtection="0">
      <alignment vertical="top"/>
    </xf>
    <xf numFmtId="0" fontId="2" fillId="0" borderId="0" applyFont="0" applyFill="0" applyBorder="0" applyAlignment="0" applyProtection="0">
      <alignment vertical="top"/>
    </xf>
    <xf numFmtId="4" fontId="2" fillId="0" borderId="0" applyFont="0" applyFill="0" applyBorder="0" applyAlignment="0" applyProtection="0">
      <alignment vertical="top"/>
    </xf>
    <xf numFmtId="5" fontId="2" fillId="0" borderId="0" applyFont="0" applyFill="0" applyBorder="0" applyAlignment="0" applyProtection="0">
      <alignment vertical="top"/>
    </xf>
    <xf numFmtId="0" fontId="2" fillId="0" borderId="0" applyNumberFormat="0" applyFill="0" applyBorder="0" applyAlignment="0" applyProtection="0">
      <alignment vertical="top"/>
    </xf>
    <xf numFmtId="3" fontId="2" fillId="0" borderId="0" applyFont="0" applyFill="0" applyBorder="0" applyAlignment="0" applyProtection="0">
      <alignment vertical="top"/>
    </xf>
    <xf numFmtId="2" fontId="2" fillId="0" borderId="0" applyFont="0" applyFill="0" applyBorder="0" applyAlignment="0" applyProtection="0">
      <alignment vertical="top"/>
    </xf>
    <xf numFmtId="0" fontId="51" fillId="0" borderId="0" applyNumberFormat="0" applyFill="0" applyBorder="0" applyAlignment="0" applyProtection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42" applyNumberFormat="0" applyFont="0" applyFill="0" applyAlignment="0" applyProtection="0">
      <alignment vertical="top"/>
    </xf>
    <xf numFmtId="0" fontId="2" fillId="0" borderId="0">
      <alignment vertical="top"/>
    </xf>
    <xf numFmtId="0" fontId="8" fillId="0" borderId="0" applyNumberForma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>
      <alignment vertical="top"/>
    </xf>
    <xf numFmtId="0" fontId="2" fillId="16" borderId="40" applyNumberFormat="0" applyFont="0" applyAlignment="0" applyProtection="0"/>
    <xf numFmtId="0" fontId="2" fillId="0" borderId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0" fontId="2" fillId="0" borderId="0">
      <alignment vertical="top"/>
    </xf>
    <xf numFmtId="0" fontId="2" fillId="16" borderId="40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0" fontId="2" fillId="0" borderId="0">
      <alignment vertical="top"/>
    </xf>
    <xf numFmtId="0" fontId="2" fillId="16" borderId="40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0" fontId="2" fillId="0" borderId="0">
      <alignment vertical="top"/>
    </xf>
    <xf numFmtId="0" fontId="2" fillId="16" borderId="40" applyNumberFormat="0" applyFont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0" fontId="2" fillId="0" borderId="0">
      <alignment vertical="top"/>
    </xf>
    <xf numFmtId="0" fontId="2" fillId="16" borderId="40" applyNumberFormat="0" applyFont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>
      <alignment vertical="top"/>
    </xf>
    <xf numFmtId="0" fontId="2" fillId="16" borderId="40" applyNumberFormat="0" applyFont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>
      <alignment vertical="top"/>
    </xf>
    <xf numFmtId="0" fontId="2" fillId="16" borderId="40" applyNumberFormat="0" applyFont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>
      <alignment vertical="top"/>
    </xf>
    <xf numFmtId="0" fontId="2" fillId="16" borderId="40" applyNumberFormat="0" applyFont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>
      <alignment vertical="top"/>
    </xf>
    <xf numFmtId="0" fontId="2" fillId="16" borderId="40" applyNumberFormat="0" applyFont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>
      <alignment vertical="top"/>
    </xf>
    <xf numFmtId="0" fontId="2" fillId="0" borderId="0"/>
    <xf numFmtId="0" fontId="2" fillId="16" borderId="40" applyNumberFormat="0" applyFon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>
      <alignment vertical="top"/>
    </xf>
    <xf numFmtId="0" fontId="2" fillId="0" borderId="0" applyNumberFormat="0" applyFill="0" applyBorder="0" applyAlignment="0" applyProtection="0">
      <alignment vertical="top"/>
    </xf>
    <xf numFmtId="0" fontId="2" fillId="0" borderId="0" applyFont="0" applyFill="0" applyBorder="0" applyAlignment="0" applyProtection="0">
      <alignment vertical="top"/>
    </xf>
    <xf numFmtId="4" fontId="2" fillId="0" borderId="0" applyFont="0" applyFill="0" applyBorder="0" applyAlignment="0" applyProtection="0">
      <alignment vertical="top"/>
    </xf>
    <xf numFmtId="5" fontId="2" fillId="0" borderId="0" applyFont="0" applyFill="0" applyBorder="0" applyAlignment="0" applyProtection="0">
      <alignment vertical="top"/>
    </xf>
    <xf numFmtId="0" fontId="2" fillId="0" borderId="0" applyNumberFormat="0" applyFill="0" applyBorder="0" applyAlignment="0" applyProtection="0">
      <alignment vertical="top"/>
    </xf>
    <xf numFmtId="3" fontId="2" fillId="0" borderId="0" applyFont="0" applyFill="0" applyBorder="0" applyAlignment="0" applyProtection="0">
      <alignment vertical="top"/>
    </xf>
    <xf numFmtId="2" fontId="2" fillId="0" borderId="0" applyFont="0" applyFill="0" applyBorder="0" applyAlignment="0" applyProtection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42" applyNumberFormat="0" applyFont="0" applyFill="0" applyAlignment="0" applyProtection="0">
      <alignment vertical="top"/>
    </xf>
    <xf numFmtId="0" fontId="2" fillId="0" borderId="0">
      <alignment vertical="top"/>
    </xf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>
      <alignment vertical="top"/>
    </xf>
    <xf numFmtId="0" fontId="2" fillId="16" borderId="40" applyNumberFormat="0" applyFont="0" applyAlignment="0" applyProtection="0"/>
    <xf numFmtId="0" fontId="2" fillId="0" borderId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0" fontId="2" fillId="0" borderId="0">
      <alignment vertical="top"/>
    </xf>
    <xf numFmtId="0" fontId="2" fillId="16" borderId="40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0" fontId="2" fillId="0" borderId="0">
      <alignment vertical="top"/>
    </xf>
    <xf numFmtId="0" fontId="2" fillId="16" borderId="40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>
      <alignment vertical="top"/>
    </xf>
    <xf numFmtId="0" fontId="2" fillId="16" borderId="40" applyNumberFormat="0" applyFont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>
      <alignment vertical="top"/>
    </xf>
    <xf numFmtId="0" fontId="2" fillId="16" borderId="40" applyNumberFormat="0" applyFont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0" fontId="2" fillId="0" borderId="0">
      <alignment vertical="top"/>
    </xf>
    <xf numFmtId="0" fontId="2" fillId="16" borderId="4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0" fontId="2" fillId="0" borderId="0">
      <alignment vertical="top"/>
    </xf>
    <xf numFmtId="0" fontId="2" fillId="16" borderId="40" applyNumberFormat="0" applyFont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>
      <alignment vertical="top"/>
    </xf>
    <xf numFmtId="0" fontId="2" fillId="16" borderId="40" applyNumberFormat="0" applyFont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>
      <alignment vertical="top"/>
    </xf>
    <xf numFmtId="0" fontId="2" fillId="16" borderId="40" applyNumberFormat="0" applyFont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>
      <alignment vertical="top"/>
    </xf>
    <xf numFmtId="0" fontId="2" fillId="0" borderId="0"/>
    <xf numFmtId="0" fontId="2" fillId="16" borderId="40" applyNumberFormat="0" applyFon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>
      <alignment vertical="top"/>
    </xf>
    <xf numFmtId="0" fontId="2" fillId="0" borderId="0" applyNumberFormat="0" applyFill="0" applyBorder="0" applyAlignment="0" applyProtection="0">
      <alignment vertical="top"/>
    </xf>
    <xf numFmtId="0" fontId="2" fillId="0" borderId="0" applyFont="0" applyFill="0" applyBorder="0" applyAlignment="0" applyProtection="0">
      <alignment vertical="top"/>
    </xf>
    <xf numFmtId="4" fontId="2" fillId="0" borderId="0" applyFont="0" applyFill="0" applyBorder="0" applyAlignment="0" applyProtection="0">
      <alignment vertical="top"/>
    </xf>
    <xf numFmtId="5" fontId="2" fillId="0" borderId="0" applyFont="0" applyFill="0" applyBorder="0" applyAlignment="0" applyProtection="0">
      <alignment vertical="top"/>
    </xf>
    <xf numFmtId="0" fontId="2" fillId="0" borderId="0" applyNumberFormat="0" applyFill="0" applyBorder="0" applyAlignment="0" applyProtection="0">
      <alignment vertical="top"/>
    </xf>
    <xf numFmtId="3" fontId="2" fillId="0" borderId="0" applyFont="0" applyFill="0" applyBorder="0" applyAlignment="0" applyProtection="0">
      <alignment vertical="top"/>
    </xf>
    <xf numFmtId="2" fontId="2" fillId="0" borderId="0" applyFont="0" applyFill="0" applyBorder="0" applyAlignment="0" applyProtection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42" applyNumberFormat="0" applyFont="0" applyFill="0" applyAlignment="0" applyProtection="0">
      <alignment vertical="top"/>
    </xf>
    <xf numFmtId="0" fontId="2" fillId="0" borderId="0">
      <alignment vertical="top"/>
    </xf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>
      <alignment vertical="top"/>
    </xf>
    <xf numFmtId="0" fontId="2" fillId="16" borderId="40" applyNumberFormat="0" applyFont="0" applyAlignment="0" applyProtection="0"/>
    <xf numFmtId="0" fontId="2" fillId="0" borderId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0" fontId="2" fillId="0" borderId="0">
      <alignment vertical="top"/>
    </xf>
    <xf numFmtId="0" fontId="2" fillId="16" borderId="40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0" fontId="2" fillId="0" borderId="0">
      <alignment vertical="top"/>
    </xf>
    <xf numFmtId="0" fontId="2" fillId="16" borderId="40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>
      <alignment vertical="top"/>
    </xf>
    <xf numFmtId="0" fontId="2" fillId="16" borderId="40" applyNumberFormat="0" applyFont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>
      <alignment vertical="top"/>
    </xf>
    <xf numFmtId="0" fontId="2" fillId="16" borderId="40" applyNumberFormat="0" applyFont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0" fontId="2" fillId="0" borderId="0">
      <alignment vertical="top"/>
    </xf>
    <xf numFmtId="0" fontId="2" fillId="16" borderId="4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0" fontId="2" fillId="0" borderId="0">
      <alignment vertical="top"/>
    </xf>
    <xf numFmtId="0" fontId="2" fillId="16" borderId="40" applyNumberFormat="0" applyFont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>
      <alignment vertical="top"/>
    </xf>
    <xf numFmtId="0" fontId="2" fillId="16" borderId="40" applyNumberFormat="0" applyFont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>
      <alignment vertical="top"/>
    </xf>
    <xf numFmtId="0" fontId="2" fillId="16" borderId="40" applyNumberFormat="0" applyFont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>
      <alignment vertical="top"/>
    </xf>
    <xf numFmtId="0" fontId="2" fillId="16" borderId="40" applyNumberFormat="0" applyFont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>
      <alignment vertical="top"/>
    </xf>
    <xf numFmtId="0" fontId="2" fillId="16" borderId="40" applyNumberFormat="0" applyFont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>
      <alignment vertical="top"/>
    </xf>
    <xf numFmtId="0" fontId="2" fillId="16" borderId="40" applyNumberFormat="0" applyFont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>
      <alignment vertical="top"/>
    </xf>
    <xf numFmtId="0" fontId="2" fillId="16" borderId="40" applyNumberFormat="0" applyFont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>
      <alignment vertical="top"/>
    </xf>
    <xf numFmtId="0" fontId="2" fillId="16" borderId="40" applyNumberFormat="0" applyFont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0" fontId="59" fillId="0" borderId="0">
      <alignment vertical="top"/>
    </xf>
    <xf numFmtId="43" fontId="59" fillId="0" borderId="0" applyFont="0" applyFill="0" applyBorder="0" applyAlignment="0" applyProtection="0">
      <alignment vertical="top"/>
    </xf>
    <xf numFmtId="44" fontId="59" fillId="0" borderId="0" applyFont="0" applyFill="0" applyBorder="0" applyAlignment="0" applyProtection="0">
      <alignment vertical="top"/>
    </xf>
    <xf numFmtId="9" fontId="59" fillId="0" borderId="0" applyFont="0" applyFill="0" applyBorder="0" applyAlignment="0" applyProtection="0"/>
    <xf numFmtId="3" fontId="4" fillId="0" borderId="0" applyFont="0" applyFill="0" applyBorder="0" applyAlignment="0" applyProtection="0">
      <alignment vertical="top"/>
    </xf>
    <xf numFmtId="5" fontId="4" fillId="0" borderId="0" applyFont="0" applyFill="0" applyBorder="0" applyAlignment="0" applyProtection="0">
      <alignment vertical="top"/>
    </xf>
    <xf numFmtId="0" fontId="4" fillId="0" borderId="0" applyFont="0" applyFill="0" applyBorder="0" applyAlignment="0" applyProtection="0">
      <alignment vertical="top"/>
    </xf>
    <xf numFmtId="2" fontId="4" fillId="0" borderId="0" applyFont="0" applyFill="0" applyBorder="0" applyAlignment="0" applyProtection="0">
      <alignment vertical="top"/>
    </xf>
    <xf numFmtId="0" fontId="4" fillId="0" borderId="0"/>
    <xf numFmtId="0" fontId="4" fillId="0" borderId="0"/>
    <xf numFmtId="43" fontId="59" fillId="0" borderId="0" applyFont="0" applyFill="0" applyBorder="0" applyAlignment="0" applyProtection="0">
      <alignment vertical="top"/>
    </xf>
    <xf numFmtId="9" fontId="59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36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37" fontId="9" fillId="0" borderId="0"/>
    <xf numFmtId="0" fontId="4" fillId="0" borderId="0"/>
    <xf numFmtId="37" fontId="9" fillId="0" borderId="0"/>
    <xf numFmtId="0" fontId="4" fillId="0" borderId="0"/>
    <xf numFmtId="37" fontId="9" fillId="0" borderId="0"/>
    <xf numFmtId="9" fontId="4" fillId="0" borderId="0" applyFont="0" applyFill="0" applyBorder="0" applyAlignment="0" applyProtection="0"/>
    <xf numFmtId="37" fontId="9" fillId="0" borderId="0"/>
    <xf numFmtId="43" fontId="59" fillId="0" borderId="0" applyFont="0" applyFill="0" applyBorder="0" applyAlignment="0" applyProtection="0">
      <alignment vertical="top"/>
    </xf>
    <xf numFmtId="0" fontId="4" fillId="0" borderId="0"/>
    <xf numFmtId="0" fontId="4" fillId="0" borderId="0"/>
    <xf numFmtId="37" fontId="9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16" borderId="40" applyNumberFormat="0" applyFont="0" applyAlignment="0" applyProtection="0"/>
    <xf numFmtId="0" fontId="1" fillId="0" borderId="0">
      <alignment vertical="top"/>
    </xf>
    <xf numFmtId="0" fontId="1" fillId="0" borderId="0" applyNumberFormat="0" applyFill="0" applyBorder="0" applyAlignment="0" applyProtection="0">
      <alignment vertical="top"/>
    </xf>
    <xf numFmtId="0" fontId="1" fillId="0" borderId="0" applyFont="0" applyFill="0" applyBorder="0" applyAlignment="0" applyProtection="0">
      <alignment vertical="top"/>
    </xf>
    <xf numFmtId="4" fontId="1" fillId="0" borderId="0" applyFont="0" applyFill="0" applyBorder="0" applyAlignment="0" applyProtection="0">
      <alignment vertical="top"/>
    </xf>
    <xf numFmtId="5" fontId="1" fillId="0" borderId="0" applyFont="0" applyFill="0" applyBorder="0" applyAlignment="0" applyProtection="0">
      <alignment vertical="top"/>
    </xf>
    <xf numFmtId="0" fontId="1" fillId="0" borderId="0" applyNumberFormat="0" applyFill="0" applyBorder="0" applyAlignment="0" applyProtection="0">
      <alignment vertical="top"/>
    </xf>
    <xf numFmtId="3" fontId="1" fillId="0" borderId="0" applyFont="0" applyFill="0" applyBorder="0" applyAlignment="0" applyProtection="0">
      <alignment vertical="top"/>
    </xf>
    <xf numFmtId="2" fontId="1" fillId="0" borderId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42" applyNumberFormat="0" applyFont="0" applyFill="0" applyAlignment="0" applyProtection="0">
      <alignment vertical="top"/>
    </xf>
    <xf numFmtId="0" fontId="1" fillId="0" borderId="0">
      <alignment vertical="top"/>
    </xf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>
      <alignment vertical="top"/>
    </xf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 applyFont="0" applyFill="0" applyBorder="0" applyAlignment="0" applyProtection="0">
      <alignment vertical="top"/>
    </xf>
    <xf numFmtId="4" fontId="1" fillId="0" borderId="0" applyFont="0" applyFill="0" applyBorder="0" applyAlignment="0" applyProtection="0">
      <alignment vertical="top"/>
    </xf>
    <xf numFmtId="5" fontId="1" fillId="0" borderId="0" applyFont="0" applyFill="0" applyBorder="0" applyAlignment="0" applyProtection="0">
      <alignment vertical="top"/>
    </xf>
    <xf numFmtId="3" fontId="1" fillId="0" borderId="0" applyFont="0" applyFill="0" applyBorder="0" applyAlignment="0" applyProtection="0">
      <alignment vertical="top"/>
    </xf>
    <xf numFmtId="2" fontId="1" fillId="0" borderId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>
      <alignment vertical="top"/>
    </xf>
    <xf numFmtId="0" fontId="1" fillId="16" borderId="40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>
      <alignment vertical="top"/>
    </xf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>
      <alignment vertical="top"/>
    </xf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>
      <alignment vertical="top"/>
    </xf>
    <xf numFmtId="0" fontId="1" fillId="16" borderId="40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>
      <alignment vertical="top"/>
    </xf>
    <xf numFmtId="0" fontId="1" fillId="16" borderId="40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>
      <alignment vertical="top"/>
    </xf>
    <xf numFmtId="0" fontId="1" fillId="16" borderId="40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>
      <alignment vertical="top"/>
    </xf>
    <xf numFmtId="0" fontId="1" fillId="16" borderId="40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>
      <alignment vertical="top"/>
    </xf>
    <xf numFmtId="0" fontId="1" fillId="16" borderId="40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>
      <alignment vertical="top"/>
    </xf>
    <xf numFmtId="0" fontId="1" fillId="16" borderId="40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>
      <alignment vertical="top"/>
    </xf>
    <xf numFmtId="0" fontId="1" fillId="0" borderId="0"/>
    <xf numFmtId="0" fontId="1" fillId="16" borderId="40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>
      <alignment vertical="top"/>
    </xf>
    <xf numFmtId="0" fontId="1" fillId="0" borderId="0" applyNumberFormat="0" applyFill="0" applyBorder="0" applyAlignment="0" applyProtection="0">
      <alignment vertical="top"/>
    </xf>
    <xf numFmtId="0" fontId="1" fillId="0" borderId="0" applyFont="0" applyFill="0" applyBorder="0" applyAlignment="0" applyProtection="0">
      <alignment vertical="top"/>
    </xf>
    <xf numFmtId="4" fontId="1" fillId="0" borderId="0" applyFont="0" applyFill="0" applyBorder="0" applyAlignment="0" applyProtection="0">
      <alignment vertical="top"/>
    </xf>
    <xf numFmtId="5" fontId="1" fillId="0" borderId="0" applyFont="0" applyFill="0" applyBorder="0" applyAlignment="0" applyProtection="0">
      <alignment vertical="top"/>
    </xf>
    <xf numFmtId="0" fontId="1" fillId="0" borderId="0" applyNumberFormat="0" applyFill="0" applyBorder="0" applyAlignment="0" applyProtection="0">
      <alignment vertical="top"/>
    </xf>
    <xf numFmtId="3" fontId="1" fillId="0" borderId="0" applyFont="0" applyFill="0" applyBorder="0" applyAlignment="0" applyProtection="0">
      <alignment vertical="top"/>
    </xf>
    <xf numFmtId="2" fontId="1" fillId="0" borderId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42" applyNumberFormat="0" applyFont="0" applyFill="0" applyAlignment="0" applyProtection="0">
      <alignment vertical="top"/>
    </xf>
    <xf numFmtId="0" fontId="1" fillId="0" borderId="0">
      <alignment vertical="top"/>
    </xf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>
      <alignment vertical="top"/>
    </xf>
    <xf numFmtId="0" fontId="1" fillId="16" borderId="40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>
      <alignment vertical="top"/>
    </xf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>
      <alignment vertical="top"/>
    </xf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>
      <alignment vertical="top"/>
    </xf>
    <xf numFmtId="0" fontId="1" fillId="16" borderId="40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>
      <alignment vertical="top"/>
    </xf>
    <xf numFmtId="0" fontId="1" fillId="16" borderId="40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>
      <alignment vertical="top"/>
    </xf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>
      <alignment vertical="top"/>
    </xf>
    <xf numFmtId="0" fontId="1" fillId="16" borderId="40" applyNumberFormat="0" applyFont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>
      <alignment vertical="top"/>
    </xf>
    <xf numFmtId="0" fontId="1" fillId="16" borderId="40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>
      <alignment vertical="top"/>
    </xf>
    <xf numFmtId="0" fontId="1" fillId="16" borderId="40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>
      <alignment vertical="top"/>
    </xf>
    <xf numFmtId="0" fontId="1" fillId="0" borderId="0"/>
    <xf numFmtId="0" fontId="1" fillId="16" borderId="40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>
      <alignment vertical="top"/>
    </xf>
    <xf numFmtId="0" fontId="1" fillId="0" borderId="0" applyNumberFormat="0" applyFill="0" applyBorder="0" applyAlignment="0" applyProtection="0">
      <alignment vertical="top"/>
    </xf>
    <xf numFmtId="0" fontId="1" fillId="0" borderId="0" applyFont="0" applyFill="0" applyBorder="0" applyAlignment="0" applyProtection="0">
      <alignment vertical="top"/>
    </xf>
    <xf numFmtId="4" fontId="1" fillId="0" borderId="0" applyFont="0" applyFill="0" applyBorder="0" applyAlignment="0" applyProtection="0">
      <alignment vertical="top"/>
    </xf>
    <xf numFmtId="5" fontId="1" fillId="0" borderId="0" applyFont="0" applyFill="0" applyBorder="0" applyAlignment="0" applyProtection="0">
      <alignment vertical="top"/>
    </xf>
    <xf numFmtId="0" fontId="1" fillId="0" borderId="0" applyNumberFormat="0" applyFill="0" applyBorder="0" applyAlignment="0" applyProtection="0">
      <alignment vertical="top"/>
    </xf>
    <xf numFmtId="3" fontId="1" fillId="0" borderId="0" applyFont="0" applyFill="0" applyBorder="0" applyAlignment="0" applyProtection="0">
      <alignment vertical="top"/>
    </xf>
    <xf numFmtId="2" fontId="1" fillId="0" borderId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42" applyNumberFormat="0" applyFont="0" applyFill="0" applyAlignment="0" applyProtection="0">
      <alignment vertical="top"/>
    </xf>
    <xf numFmtId="0" fontId="1" fillId="0" borderId="0">
      <alignment vertical="top"/>
    </xf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>
      <alignment vertical="top"/>
    </xf>
    <xf numFmtId="0" fontId="1" fillId="16" borderId="40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>
      <alignment vertical="top"/>
    </xf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>
      <alignment vertical="top"/>
    </xf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>
      <alignment vertical="top"/>
    </xf>
    <xf numFmtId="0" fontId="1" fillId="16" borderId="40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>
      <alignment vertical="top"/>
    </xf>
    <xf numFmtId="0" fontId="1" fillId="16" borderId="40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>
      <alignment vertical="top"/>
    </xf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>
      <alignment vertical="top"/>
    </xf>
    <xf numFmtId="0" fontId="1" fillId="16" borderId="40" applyNumberFormat="0" applyFont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>
      <alignment vertical="top"/>
    </xf>
    <xf numFmtId="0" fontId="1" fillId="16" borderId="40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>
      <alignment vertical="top"/>
    </xf>
    <xf numFmtId="0" fontId="1" fillId="16" borderId="40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>
      <alignment vertical="top"/>
    </xf>
    <xf numFmtId="0" fontId="1" fillId="16" borderId="40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>
      <alignment vertical="top"/>
    </xf>
    <xf numFmtId="0" fontId="1" fillId="16" borderId="40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>
      <alignment vertical="top"/>
    </xf>
    <xf numFmtId="0" fontId="1" fillId="16" borderId="40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>
      <alignment vertical="top"/>
    </xf>
    <xf numFmtId="0" fontId="1" fillId="16" borderId="40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>
      <alignment vertical="top"/>
    </xf>
    <xf numFmtId="0" fontId="1" fillId="16" borderId="40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>
      <alignment vertical="top"/>
    </xf>
    <xf numFmtId="0" fontId="1" fillId="16" borderId="40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>
      <alignment vertical="top"/>
    </xf>
    <xf numFmtId="0" fontId="1" fillId="16" borderId="40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>
      <alignment vertical="top"/>
    </xf>
    <xf numFmtId="0" fontId="1" fillId="16" borderId="40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>
      <alignment vertical="top"/>
    </xf>
    <xf numFmtId="0" fontId="1" fillId="16" borderId="40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>
      <alignment vertical="top"/>
    </xf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6" borderId="40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>
      <alignment vertical="top"/>
    </xf>
    <xf numFmtId="0" fontId="1" fillId="0" borderId="0" applyNumberFormat="0" applyFill="0" applyBorder="0" applyAlignment="0" applyProtection="0">
      <alignment vertical="top"/>
    </xf>
    <xf numFmtId="0" fontId="1" fillId="0" borderId="0" applyFont="0" applyFill="0" applyBorder="0" applyAlignment="0" applyProtection="0">
      <alignment vertical="top"/>
    </xf>
    <xf numFmtId="4" fontId="1" fillId="0" borderId="0" applyFont="0" applyFill="0" applyBorder="0" applyAlignment="0" applyProtection="0">
      <alignment vertical="top"/>
    </xf>
    <xf numFmtId="5" fontId="1" fillId="0" borderId="0" applyFont="0" applyFill="0" applyBorder="0" applyAlignment="0" applyProtection="0">
      <alignment vertical="top"/>
    </xf>
    <xf numFmtId="0" fontId="1" fillId="0" borderId="0" applyNumberFormat="0" applyFill="0" applyBorder="0" applyAlignment="0" applyProtection="0">
      <alignment vertical="top"/>
    </xf>
    <xf numFmtId="3" fontId="1" fillId="0" borderId="0" applyFont="0" applyFill="0" applyBorder="0" applyAlignment="0" applyProtection="0">
      <alignment vertical="top"/>
    </xf>
    <xf numFmtId="2" fontId="1" fillId="0" borderId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42" applyNumberFormat="0" applyFont="0" applyFill="0" applyAlignment="0" applyProtection="0">
      <alignment vertical="top"/>
    </xf>
    <xf numFmtId="0" fontId="1" fillId="0" borderId="0">
      <alignment vertical="top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>
      <alignment vertical="top"/>
    </xf>
    <xf numFmtId="0" fontId="1" fillId="16" borderId="40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>
      <alignment vertical="top"/>
    </xf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>
      <alignment vertical="top"/>
    </xf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>
      <alignment vertical="top"/>
    </xf>
    <xf numFmtId="0" fontId="1" fillId="16" borderId="40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>
      <alignment vertical="top"/>
    </xf>
    <xf numFmtId="0" fontId="1" fillId="16" borderId="40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>
      <alignment vertical="top"/>
    </xf>
    <xf numFmtId="0" fontId="1" fillId="16" borderId="40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>
      <alignment vertical="top"/>
    </xf>
    <xf numFmtId="0" fontId="1" fillId="16" borderId="40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>
      <alignment vertical="top"/>
    </xf>
    <xf numFmtId="0" fontId="1" fillId="16" borderId="40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>
      <alignment vertical="top"/>
    </xf>
    <xf numFmtId="0" fontId="1" fillId="16" borderId="40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>
      <alignment vertical="top"/>
    </xf>
    <xf numFmtId="0" fontId="1" fillId="0" borderId="0"/>
    <xf numFmtId="0" fontId="1" fillId="16" borderId="40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>
      <alignment vertical="top"/>
    </xf>
    <xf numFmtId="0" fontId="1" fillId="0" borderId="0" applyNumberFormat="0" applyFill="0" applyBorder="0" applyAlignment="0" applyProtection="0">
      <alignment vertical="top"/>
    </xf>
    <xf numFmtId="0" fontId="1" fillId="0" borderId="0" applyFont="0" applyFill="0" applyBorder="0" applyAlignment="0" applyProtection="0">
      <alignment vertical="top"/>
    </xf>
    <xf numFmtId="4" fontId="1" fillId="0" borderId="0" applyFont="0" applyFill="0" applyBorder="0" applyAlignment="0" applyProtection="0">
      <alignment vertical="top"/>
    </xf>
    <xf numFmtId="5" fontId="1" fillId="0" borderId="0" applyFont="0" applyFill="0" applyBorder="0" applyAlignment="0" applyProtection="0">
      <alignment vertical="top"/>
    </xf>
    <xf numFmtId="0" fontId="1" fillId="0" borderId="0" applyNumberFormat="0" applyFill="0" applyBorder="0" applyAlignment="0" applyProtection="0">
      <alignment vertical="top"/>
    </xf>
    <xf numFmtId="3" fontId="1" fillId="0" borderId="0" applyFont="0" applyFill="0" applyBorder="0" applyAlignment="0" applyProtection="0">
      <alignment vertical="top"/>
    </xf>
    <xf numFmtId="2" fontId="1" fillId="0" borderId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42" applyNumberFormat="0" applyFont="0" applyFill="0" applyAlignment="0" applyProtection="0">
      <alignment vertical="top"/>
    </xf>
    <xf numFmtId="0" fontId="1" fillId="0" borderId="0">
      <alignment vertical="top"/>
    </xf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>
      <alignment vertical="top"/>
    </xf>
    <xf numFmtId="0" fontId="1" fillId="16" borderId="40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>
      <alignment vertical="top"/>
    </xf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>
      <alignment vertical="top"/>
    </xf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>
      <alignment vertical="top"/>
    </xf>
    <xf numFmtId="0" fontId="1" fillId="16" borderId="40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>
      <alignment vertical="top"/>
    </xf>
    <xf numFmtId="0" fontId="1" fillId="16" borderId="40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>
      <alignment vertical="top"/>
    </xf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>
      <alignment vertical="top"/>
    </xf>
    <xf numFmtId="0" fontId="1" fillId="16" borderId="40" applyNumberFormat="0" applyFont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>
      <alignment vertical="top"/>
    </xf>
    <xf numFmtId="0" fontId="1" fillId="16" borderId="40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>
      <alignment vertical="top"/>
    </xf>
    <xf numFmtId="0" fontId="1" fillId="16" borderId="40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>
      <alignment vertical="top"/>
    </xf>
    <xf numFmtId="0" fontId="1" fillId="0" borderId="0"/>
    <xf numFmtId="0" fontId="1" fillId="16" borderId="40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>
      <alignment vertical="top"/>
    </xf>
    <xf numFmtId="0" fontId="1" fillId="0" borderId="0" applyNumberFormat="0" applyFill="0" applyBorder="0" applyAlignment="0" applyProtection="0">
      <alignment vertical="top"/>
    </xf>
    <xf numFmtId="0" fontId="1" fillId="0" borderId="0" applyFont="0" applyFill="0" applyBorder="0" applyAlignment="0" applyProtection="0">
      <alignment vertical="top"/>
    </xf>
    <xf numFmtId="4" fontId="1" fillId="0" borderId="0" applyFont="0" applyFill="0" applyBorder="0" applyAlignment="0" applyProtection="0">
      <alignment vertical="top"/>
    </xf>
    <xf numFmtId="5" fontId="1" fillId="0" borderId="0" applyFont="0" applyFill="0" applyBorder="0" applyAlignment="0" applyProtection="0">
      <alignment vertical="top"/>
    </xf>
    <xf numFmtId="0" fontId="1" fillId="0" borderId="0" applyNumberFormat="0" applyFill="0" applyBorder="0" applyAlignment="0" applyProtection="0">
      <alignment vertical="top"/>
    </xf>
    <xf numFmtId="3" fontId="1" fillId="0" borderId="0" applyFont="0" applyFill="0" applyBorder="0" applyAlignment="0" applyProtection="0">
      <alignment vertical="top"/>
    </xf>
    <xf numFmtId="2" fontId="1" fillId="0" borderId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42" applyNumberFormat="0" applyFont="0" applyFill="0" applyAlignment="0" applyProtection="0">
      <alignment vertical="top"/>
    </xf>
    <xf numFmtId="0" fontId="1" fillId="0" borderId="0">
      <alignment vertical="top"/>
    </xf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>
      <alignment vertical="top"/>
    </xf>
    <xf numFmtId="0" fontId="1" fillId="16" borderId="40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>
      <alignment vertical="top"/>
    </xf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>
      <alignment vertical="top"/>
    </xf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>
      <alignment vertical="top"/>
    </xf>
    <xf numFmtId="0" fontId="1" fillId="16" borderId="40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>
      <alignment vertical="top"/>
    </xf>
    <xf numFmtId="0" fontId="1" fillId="16" borderId="40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>
      <alignment vertical="top"/>
    </xf>
    <xf numFmtId="0" fontId="1" fillId="16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>
      <alignment vertical="top"/>
    </xf>
    <xf numFmtId="0" fontId="1" fillId="16" borderId="40" applyNumberFormat="0" applyFont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>
      <alignment vertical="top"/>
    </xf>
    <xf numFmtId="0" fontId="1" fillId="16" borderId="40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>
      <alignment vertical="top"/>
    </xf>
    <xf numFmtId="0" fontId="1" fillId="16" borderId="40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>
      <alignment vertical="top"/>
    </xf>
    <xf numFmtId="0" fontId="1" fillId="16" borderId="40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>
      <alignment vertical="top"/>
    </xf>
    <xf numFmtId="0" fontId="1" fillId="16" borderId="40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>
      <alignment vertical="top"/>
    </xf>
    <xf numFmtId="0" fontId="1" fillId="16" borderId="40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>
      <alignment vertical="top"/>
    </xf>
    <xf numFmtId="0" fontId="1" fillId="16" borderId="40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>
      <alignment vertical="top"/>
    </xf>
    <xf numFmtId="0" fontId="1" fillId="16" borderId="40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2">
    <xf numFmtId="37" fontId="0" fillId="0" borderId="0" xfId="0"/>
    <xf numFmtId="37" fontId="6" fillId="0" borderId="0" xfId="0" applyFont="1" applyBorder="1"/>
    <xf numFmtId="37" fontId="6" fillId="0" borderId="0" xfId="0" applyFont="1"/>
    <xf numFmtId="37" fontId="5" fillId="0" borderId="0" xfId="0" applyFont="1" applyFill="1" applyBorder="1"/>
    <xf numFmtId="37" fontId="7" fillId="0" borderId="0" xfId="0" applyNumberFormat="1" applyFont="1" applyFill="1" applyBorder="1" applyAlignment="1" applyProtection="1">
      <alignment horizontal="centerContinuous"/>
    </xf>
    <xf numFmtId="37" fontId="8" fillId="0" borderId="0" xfId="0" applyFont="1" applyBorder="1" applyAlignment="1">
      <alignment horizontal="centerContinuous"/>
    </xf>
    <xf numFmtId="37" fontId="8" fillId="0" borderId="0" xfId="0" applyFont="1" applyAlignment="1">
      <alignment horizontal="centerContinuous"/>
    </xf>
    <xf numFmtId="37" fontId="8" fillId="0" borderId="0" xfId="0" applyFont="1"/>
    <xf numFmtId="37" fontId="8" fillId="0" borderId="0" xfId="0" applyFont="1" applyBorder="1"/>
    <xf numFmtId="37" fontId="7" fillId="0" borderId="0" xfId="0" applyNumberFormat="1" applyFont="1" applyFill="1" applyBorder="1" applyAlignment="1" applyProtection="1">
      <alignment horizontal="center"/>
    </xf>
    <xf numFmtId="37" fontId="8" fillId="0" borderId="0" xfId="0" quotePrefix="1" applyNumberFormat="1" applyFont="1" applyBorder="1" applyAlignment="1" applyProtection="1">
      <alignment horizontal="left"/>
    </xf>
    <xf numFmtId="37" fontId="9" fillId="0" borderId="0" xfId="0" applyFont="1"/>
    <xf numFmtId="37" fontId="8" fillId="0" borderId="0" xfId="0" quotePrefix="1" applyNumberFormat="1" applyFont="1" applyBorder="1" applyAlignment="1" applyProtection="1">
      <alignment horizontal="center"/>
    </xf>
    <xf numFmtId="37" fontId="7" fillId="0" borderId="1" xfId="0" applyNumberFormat="1" applyFont="1" applyFill="1" applyBorder="1" applyProtection="1"/>
    <xf numFmtId="37" fontId="7" fillId="0" borderId="2" xfId="0" applyNumberFormat="1" applyFont="1" applyFill="1" applyBorder="1" applyAlignment="1" applyProtection="1"/>
    <xf numFmtId="37" fontId="7" fillId="0" borderId="2" xfId="0" applyNumberFormat="1" applyFont="1" applyFill="1" applyBorder="1" applyAlignment="1" applyProtection="1">
      <alignment horizontal="center"/>
    </xf>
    <xf numFmtId="37" fontId="7" fillId="0" borderId="3" xfId="0" applyNumberFormat="1" applyFont="1" applyFill="1" applyBorder="1" applyProtection="1"/>
    <xf numFmtId="37" fontId="7" fillId="0" borderId="4" xfId="0" applyNumberFormat="1" applyFont="1" applyFill="1" applyBorder="1" applyAlignment="1" applyProtection="1"/>
    <xf numFmtId="37" fontId="7" fillId="0" borderId="4" xfId="0" applyNumberFormat="1" applyFont="1" applyFill="1" applyBorder="1" applyAlignment="1" applyProtection="1">
      <alignment horizontal="center"/>
    </xf>
    <xf numFmtId="37" fontId="7" fillId="0" borderId="3" xfId="0" applyFont="1" applyFill="1" applyBorder="1"/>
    <xf numFmtId="37" fontId="7" fillId="0" borderId="4" xfId="0" applyFont="1" applyFill="1" applyBorder="1"/>
    <xf numFmtId="37" fontId="7" fillId="0" borderId="2" xfId="0" applyNumberFormat="1" applyFont="1" applyFill="1" applyBorder="1" applyProtection="1"/>
    <xf numFmtId="37" fontId="7" fillId="0" borderId="2" xfId="0" quotePrefix="1" applyNumberFormat="1" applyFont="1" applyFill="1" applyBorder="1" applyAlignment="1" applyProtection="1">
      <alignment horizontal="left"/>
    </xf>
    <xf numFmtId="37" fontId="7" fillId="0" borderId="1" xfId="0" applyNumberFormat="1" applyFont="1" applyFill="1" applyBorder="1" applyAlignment="1" applyProtection="1"/>
    <xf numFmtId="37" fontId="7" fillId="0" borderId="2" xfId="0" applyFont="1" applyFill="1" applyBorder="1"/>
    <xf numFmtId="37" fontId="7" fillId="0" borderId="4" xfId="0" applyFont="1" applyFill="1" applyBorder="1" applyAlignment="1">
      <alignment horizontal="center"/>
    </xf>
    <xf numFmtId="39" fontId="7" fillId="0" borderId="2" xfId="0" applyNumberFormat="1" applyFont="1" applyFill="1" applyBorder="1" applyAlignment="1" applyProtection="1"/>
    <xf numFmtId="37" fontId="8" fillId="0" borderId="2" xfId="0" applyFont="1" applyBorder="1"/>
    <xf numFmtId="37" fontId="8" fillId="0" borderId="4" xfId="0" applyFont="1" applyBorder="1"/>
    <xf numFmtId="37" fontId="7" fillId="0" borderId="0" xfId="0" quotePrefix="1" applyNumberFormat="1" applyFont="1" applyFill="1" applyBorder="1" applyAlignment="1" applyProtection="1">
      <alignment horizontal="left"/>
    </xf>
    <xf numFmtId="37" fontId="7" fillId="0" borderId="0" xfId="0" applyFont="1" applyFill="1" applyBorder="1"/>
    <xf numFmtId="37" fontId="7" fillId="0" borderId="0" xfId="0" quotePrefix="1" applyNumberFormat="1" applyFont="1" applyFill="1" applyBorder="1" applyAlignment="1" applyProtection="1">
      <alignment horizontal="center"/>
    </xf>
    <xf numFmtId="37" fontId="7" fillId="0" borderId="5" xfId="0" applyFont="1" applyFill="1" applyBorder="1"/>
    <xf numFmtId="37" fontId="7" fillId="0" borderId="6" xfId="0" quotePrefix="1" applyNumberFormat="1" applyFont="1" applyFill="1" applyBorder="1" applyAlignment="1" applyProtection="1">
      <alignment horizontal="centerContinuous"/>
    </xf>
    <xf numFmtId="37" fontId="7" fillId="0" borderId="7" xfId="0" applyFont="1" applyFill="1" applyBorder="1" applyAlignment="1">
      <alignment horizontal="centerContinuous"/>
    </xf>
    <xf numFmtId="37" fontId="7" fillId="0" borderId="2" xfId="0" applyNumberFormat="1" applyFont="1" applyFill="1" applyBorder="1" applyAlignment="1" applyProtection="1">
      <alignment horizontal="centerContinuous"/>
    </xf>
    <xf numFmtId="37" fontId="7" fillId="0" borderId="2" xfId="0" applyFont="1" applyFill="1" applyBorder="1" applyAlignment="1">
      <alignment horizontal="centerContinuous"/>
    </xf>
    <xf numFmtId="37" fontId="7" fillId="0" borderId="8" xfId="0" applyNumberFormat="1" applyFont="1" applyFill="1" applyBorder="1" applyAlignment="1" applyProtection="1">
      <alignment horizontal="centerContinuous"/>
    </xf>
    <xf numFmtId="37" fontId="7" fillId="0" borderId="8" xfId="0" applyFont="1" applyFill="1" applyBorder="1"/>
    <xf numFmtId="37" fontId="7" fillId="0" borderId="1" xfId="0" applyNumberFormat="1" applyFont="1" applyFill="1" applyBorder="1" applyAlignment="1" applyProtection="1">
      <alignment horizontal="centerContinuous"/>
    </xf>
    <xf numFmtId="37" fontId="7" fillId="0" borderId="9" xfId="0" applyNumberFormat="1" applyFont="1" applyFill="1" applyBorder="1" applyProtection="1"/>
    <xf numFmtId="37" fontId="7" fillId="0" borderId="10" xfId="0" applyNumberFormat="1" applyFont="1" applyFill="1" applyBorder="1" applyAlignment="1" applyProtection="1"/>
    <xf numFmtId="37" fontId="7" fillId="0" borderId="11" xfId="0" applyFont="1" applyFill="1" applyBorder="1"/>
    <xf numFmtId="37" fontId="7" fillId="0" borderId="6" xfId="0" applyNumberFormat="1" applyFont="1" applyFill="1" applyBorder="1" applyAlignment="1" applyProtection="1">
      <alignment horizontal="centerContinuous"/>
    </xf>
    <xf numFmtId="37" fontId="7" fillId="0" borderId="4" xfId="0" applyFont="1" applyFill="1" applyBorder="1" applyAlignment="1">
      <alignment horizontal="centerContinuous"/>
    </xf>
    <xf numFmtId="37" fontId="7" fillId="0" borderId="0" xfId="0" applyNumberFormat="1" applyFont="1" applyFill="1" applyBorder="1" applyAlignment="1" applyProtection="1"/>
    <xf numFmtId="37" fontId="7" fillId="0" borderId="6" xfId="0" applyFont="1" applyFill="1" applyBorder="1" applyAlignment="1">
      <alignment horizontal="center"/>
    </xf>
    <xf numFmtId="37" fontId="7" fillId="0" borderId="7" xfId="0" applyFont="1" applyFill="1" applyBorder="1" applyAlignment="1">
      <alignment horizontal="center"/>
    </xf>
    <xf numFmtId="37" fontId="7" fillId="0" borderId="2" xfId="0" quotePrefix="1" applyNumberFormat="1" applyFont="1" applyFill="1" applyBorder="1" applyAlignment="1" applyProtection="1"/>
    <xf numFmtId="37" fontId="7" fillId="0" borderId="8" xfId="0" applyNumberFormat="1" applyFont="1" applyFill="1" applyBorder="1" applyAlignment="1" applyProtection="1"/>
    <xf numFmtId="37" fontId="7" fillId="0" borderId="12" xfId="0" applyFont="1" applyFill="1" applyBorder="1"/>
    <xf numFmtId="37" fontId="7" fillId="0" borderId="10" xfId="0" applyFont="1" applyFill="1" applyBorder="1"/>
    <xf numFmtId="37" fontId="7" fillId="0" borderId="7" xfId="0" applyFont="1" applyFill="1" applyBorder="1"/>
    <xf numFmtId="37" fontId="7" fillId="0" borderId="9" xfId="0" applyFont="1" applyFill="1" applyBorder="1"/>
    <xf numFmtId="37" fontId="7" fillId="0" borderId="10" xfId="0" applyFont="1" applyFill="1" applyBorder="1" applyAlignment="1">
      <alignment horizontal="center"/>
    </xf>
    <xf numFmtId="164" fontId="7" fillId="0" borderId="2" xfId="0" applyNumberFormat="1" applyFont="1" applyFill="1" applyBorder="1" applyProtection="1"/>
    <xf numFmtId="37" fontId="7" fillId="0" borderId="2" xfId="0" applyFont="1" applyFill="1" applyBorder="1" applyAlignment="1">
      <alignment horizontal="center"/>
    </xf>
    <xf numFmtId="37" fontId="7" fillId="0" borderId="13" xfId="0" applyNumberFormat="1" applyFont="1" applyFill="1" applyBorder="1" applyProtection="1"/>
    <xf numFmtId="37" fontId="7" fillId="0" borderId="0" xfId="0" applyFont="1" applyFill="1" applyBorder="1" applyAlignment="1">
      <alignment horizontal="center"/>
    </xf>
    <xf numFmtId="164" fontId="7" fillId="0" borderId="2" xfId="0" applyNumberFormat="1" applyFont="1" applyFill="1" applyBorder="1" applyAlignment="1" applyProtection="1">
      <alignment horizontal="right"/>
    </xf>
    <xf numFmtId="37" fontId="7" fillId="0" borderId="2" xfId="0" applyFont="1" applyFill="1" applyBorder="1" applyAlignment="1"/>
    <xf numFmtId="164" fontId="7" fillId="0" borderId="1" xfId="0" applyNumberFormat="1" applyFont="1" applyFill="1" applyBorder="1" applyProtection="1"/>
    <xf numFmtId="164" fontId="7" fillId="0" borderId="1" xfId="0" applyNumberFormat="1" applyFont="1" applyFill="1" applyBorder="1" applyAlignment="1" applyProtection="1"/>
    <xf numFmtId="164" fontId="7" fillId="0" borderId="2" xfId="0" quotePrefix="1" applyNumberFormat="1" applyFont="1" applyFill="1" applyBorder="1" applyAlignment="1" applyProtection="1">
      <alignment horizontal="left"/>
    </xf>
    <xf numFmtId="37" fontId="7" fillId="0" borderId="9" xfId="0" applyNumberFormat="1" applyFont="1" applyFill="1" applyBorder="1" applyAlignment="1" applyProtection="1"/>
    <xf numFmtId="37" fontId="7" fillId="0" borderId="12" xfId="0" quotePrefix="1" applyNumberFormat="1" applyFont="1" applyFill="1" applyBorder="1" applyAlignment="1" applyProtection="1">
      <alignment horizontal="left"/>
    </xf>
    <xf numFmtId="37" fontId="7" fillId="0" borderId="14" xfId="0" applyFont="1" applyFill="1" applyBorder="1" applyAlignment="1">
      <alignment horizontal="center"/>
    </xf>
    <xf numFmtId="37" fontId="7" fillId="0" borderId="8" xfId="0" applyFont="1" applyFill="1" applyBorder="1" applyAlignment="1">
      <alignment horizontal="center"/>
    </xf>
    <xf numFmtId="37" fontId="7" fillId="0" borderId="14" xfId="0" applyFont="1" applyFill="1" applyBorder="1"/>
    <xf numFmtId="37" fontId="8" fillId="0" borderId="14" xfId="0" applyFont="1" applyBorder="1"/>
    <xf numFmtId="37" fontId="8" fillId="0" borderId="8" xfId="0" applyFont="1" applyBorder="1"/>
    <xf numFmtId="37" fontId="7" fillId="0" borderId="8" xfId="0" applyFont="1" applyFill="1" applyBorder="1" applyAlignment="1">
      <alignment horizontal="centerContinuous"/>
    </xf>
    <xf numFmtId="37" fontId="7" fillId="0" borderId="7" xfId="0" applyNumberFormat="1" applyFont="1" applyFill="1" applyBorder="1" applyAlignment="1" applyProtection="1">
      <alignment horizontal="center"/>
    </xf>
    <xf numFmtId="37" fontId="7" fillId="0" borderId="13" xfId="0" applyFont="1" applyFill="1" applyBorder="1"/>
    <xf numFmtId="37" fontId="8" fillId="0" borderId="13" xfId="0" applyFont="1" applyBorder="1"/>
    <xf numFmtId="37" fontId="7" fillId="0" borderId="3" xfId="0" applyFont="1" applyFill="1" applyBorder="1" applyAlignment="1">
      <alignment horizontal="centerContinuous"/>
    </xf>
    <xf numFmtId="37" fontId="8" fillId="0" borderId="0" xfId="0" applyFont="1" applyBorder="1" applyAlignment="1">
      <alignment horizontal="center"/>
    </xf>
    <xf numFmtId="37" fontId="8" fillId="0" borderId="0" xfId="0" applyFont="1" applyBorder="1" applyAlignment="1"/>
    <xf numFmtId="37" fontId="8" fillId="0" borderId="0" xfId="0" applyFont="1" applyAlignment="1"/>
    <xf numFmtId="37" fontId="8" fillId="0" borderId="0" xfId="0" quotePrefix="1" applyNumberFormat="1" applyFont="1" applyBorder="1" applyAlignment="1" applyProtection="1"/>
    <xf numFmtId="37" fontId="9" fillId="0" borderId="0" xfId="0" applyFont="1" applyAlignment="1"/>
    <xf numFmtId="37" fontId="7" fillId="0" borderId="3" xfId="0" applyNumberFormat="1" applyFont="1" applyFill="1" applyBorder="1" applyAlignment="1" applyProtection="1"/>
    <xf numFmtId="37" fontId="7" fillId="0" borderId="3" xfId="0" applyFont="1" applyFill="1" applyBorder="1" applyAlignment="1"/>
    <xf numFmtId="37" fontId="7" fillId="0" borderId="4" xfId="0" applyFont="1" applyFill="1" applyBorder="1" applyAlignment="1"/>
    <xf numFmtId="4" fontId="7" fillId="0" borderId="2" xfId="0" applyNumberFormat="1" applyFont="1" applyFill="1" applyBorder="1" applyAlignment="1" applyProtection="1"/>
    <xf numFmtId="37" fontId="8" fillId="0" borderId="10" xfId="0" applyFont="1" applyBorder="1" applyAlignment="1"/>
    <xf numFmtId="3" fontId="7" fillId="0" borderId="2" xfId="0" applyNumberFormat="1" applyFont="1" applyFill="1" applyBorder="1" applyAlignment="1" applyProtection="1"/>
    <xf numFmtId="2" fontId="7" fillId="0" borderId="2" xfId="0" applyNumberFormat="1" applyFont="1" applyFill="1" applyBorder="1" applyAlignment="1" applyProtection="1"/>
    <xf numFmtId="37" fontId="7" fillId="0" borderId="4" xfId="0" quotePrefix="1" applyNumberFormat="1" applyFont="1" applyFill="1" applyBorder="1" applyAlignment="1" applyProtection="1">
      <alignment horizontal="center"/>
    </xf>
    <xf numFmtId="37" fontId="7" fillId="0" borderId="2" xfId="0" quotePrefix="1" applyNumberFormat="1" applyFont="1" applyFill="1" applyBorder="1" applyAlignment="1" applyProtection="1">
      <alignment horizontal="center"/>
    </xf>
    <xf numFmtId="37" fontId="8" fillId="0" borderId="2" xfId="0" applyFont="1" applyBorder="1" applyAlignment="1">
      <alignment horizontal="center"/>
    </xf>
    <xf numFmtId="37" fontId="8" fillId="0" borderId="4" xfId="0" applyFont="1" applyBorder="1" applyAlignment="1">
      <alignment horizontal="center"/>
    </xf>
    <xf numFmtId="37" fontId="7" fillId="2" borderId="2" xfId="0" applyNumberFormat="1" applyFont="1" applyFill="1" applyBorder="1" applyProtection="1"/>
    <xf numFmtId="37" fontId="7" fillId="2" borderId="2" xfId="0" applyNumberFormat="1" applyFont="1" applyFill="1" applyBorder="1" applyAlignment="1" applyProtection="1"/>
    <xf numFmtId="37" fontId="7" fillId="0" borderId="0" xfId="0" applyNumberFormat="1" applyFont="1" applyFill="1" applyBorder="1" applyAlignment="1" applyProtection="1">
      <alignment horizontal="left"/>
    </xf>
    <xf numFmtId="37" fontId="8" fillId="0" borderId="7" xfId="0" applyFont="1" applyBorder="1" applyAlignment="1">
      <alignment horizontal="centerContinuous"/>
    </xf>
    <xf numFmtId="37" fontId="7" fillId="0" borderId="9" xfId="0" quotePrefix="1" applyNumberFormat="1" applyFont="1" applyFill="1" applyBorder="1" applyAlignment="1" applyProtection="1"/>
    <xf numFmtId="37" fontId="7" fillId="0" borderId="8" xfId="0" quotePrefix="1" applyNumberFormat="1" applyFont="1" applyFill="1" applyBorder="1" applyAlignment="1" applyProtection="1">
      <alignment horizontal="left"/>
    </xf>
    <xf numFmtId="37" fontId="7" fillId="0" borderId="4" xfId="0" applyNumberFormat="1" applyFont="1" applyFill="1" applyBorder="1" applyProtection="1"/>
    <xf numFmtId="37" fontId="8" fillId="0" borderId="1" xfId="0" applyFont="1" applyBorder="1"/>
    <xf numFmtId="37" fontId="8" fillId="0" borderId="8" xfId="0" applyFont="1" applyBorder="1" applyAlignment="1">
      <alignment horizontal="centerContinuous"/>
    </xf>
    <xf numFmtId="37" fontId="8" fillId="0" borderId="2" xfId="0" applyFont="1" applyBorder="1" applyAlignment="1">
      <alignment horizontal="centerContinuous"/>
    </xf>
    <xf numFmtId="37" fontId="7" fillId="0" borderId="11" xfId="0" applyNumberFormat="1" applyFont="1" applyFill="1" applyBorder="1" applyProtection="1"/>
    <xf numFmtId="37" fontId="7" fillId="0" borderId="6" xfId="0" applyFont="1" applyFill="1" applyBorder="1" applyAlignment="1">
      <alignment horizontal="centerContinuous"/>
    </xf>
    <xf numFmtId="37" fontId="7" fillId="0" borderId="1" xfId="0" applyFont="1" applyFill="1" applyBorder="1" applyAlignment="1">
      <alignment horizontal="centerContinuous"/>
    </xf>
    <xf numFmtId="37" fontId="8" fillId="0" borderId="0" xfId="0" applyNumberFormat="1" applyFont="1" applyBorder="1" applyProtection="1"/>
    <xf numFmtId="37" fontId="8" fillId="0" borderId="0" xfId="0" applyNumberFormat="1" applyFont="1" applyBorder="1" applyAlignment="1" applyProtection="1">
      <alignment horizontal="center"/>
    </xf>
    <xf numFmtId="37" fontId="7" fillId="0" borderId="5" xfId="0" applyNumberFormat="1" applyFont="1" applyFill="1" applyBorder="1" applyAlignment="1" applyProtection="1">
      <alignment horizontal="centerContinuous"/>
    </xf>
    <xf numFmtId="37" fontId="8" fillId="0" borderId="6" xfId="0" applyFont="1" applyBorder="1" applyAlignment="1">
      <alignment horizontal="centerContinuous"/>
    </xf>
    <xf numFmtId="37" fontId="7" fillId="0" borderId="2" xfId="0" quotePrefix="1" applyNumberFormat="1" applyFont="1" applyFill="1" applyBorder="1" applyAlignment="1" applyProtection="1">
      <alignment horizontal="centerContinuous"/>
    </xf>
    <xf numFmtId="37" fontId="7" fillId="0" borderId="3" xfId="0" applyNumberFormat="1" applyFont="1" applyFill="1" applyBorder="1" applyAlignment="1" applyProtection="1">
      <alignment horizontal="center"/>
    </xf>
    <xf numFmtId="37" fontId="7" fillId="0" borderId="1" xfId="0" applyNumberFormat="1" applyFont="1" applyFill="1" applyBorder="1" applyAlignment="1" applyProtection="1">
      <alignment horizontal="center"/>
    </xf>
    <xf numFmtId="37" fontId="7" fillId="0" borderId="13" xfId="0" applyNumberFormat="1" applyFont="1" applyFill="1" applyBorder="1" applyAlignment="1" applyProtection="1">
      <alignment horizontal="center"/>
    </xf>
    <xf numFmtId="37" fontId="7" fillId="0" borderId="0" xfId="0" quotePrefix="1" applyNumberFormat="1" applyFont="1" applyFill="1" applyBorder="1" applyAlignment="1" applyProtection="1"/>
    <xf numFmtId="37" fontId="7" fillId="0" borderId="4" xfId="0" quotePrefix="1" applyNumberFormat="1" applyFont="1" applyFill="1" applyBorder="1" applyAlignment="1" applyProtection="1"/>
    <xf numFmtId="37" fontId="7" fillId="0" borderId="13" xfId="0" applyNumberFormat="1" applyFont="1" applyFill="1" applyBorder="1" applyAlignment="1" applyProtection="1">
      <alignment horizontal="centerContinuous"/>
    </xf>
    <xf numFmtId="37" fontId="8" fillId="0" borderId="4" xfId="0" applyFont="1" applyBorder="1" applyAlignment="1">
      <alignment horizontal="centerContinuous"/>
    </xf>
    <xf numFmtId="37" fontId="7" fillId="0" borderId="7" xfId="0" applyNumberFormat="1" applyFont="1" applyFill="1" applyBorder="1" applyAlignment="1" applyProtection="1">
      <alignment horizontal="centerContinuous"/>
    </xf>
    <xf numFmtId="37" fontId="7" fillId="0" borderId="14" xfId="0" applyNumberFormat="1" applyFont="1" applyFill="1" applyBorder="1" applyAlignment="1" applyProtection="1">
      <alignment horizontal="left"/>
    </xf>
    <xf numFmtId="37" fontId="8" fillId="0" borderId="12" xfId="0" applyFont="1" applyBorder="1"/>
    <xf numFmtId="37" fontId="8" fillId="0" borderId="6" xfId="0" applyFont="1" applyBorder="1"/>
    <xf numFmtId="37" fontId="8" fillId="0" borderId="7" xfId="0" applyFont="1" applyBorder="1"/>
    <xf numFmtId="37" fontId="8" fillId="0" borderId="15" xfId="0" applyFont="1" applyBorder="1"/>
    <xf numFmtId="37" fontId="8" fillId="0" borderId="12" xfId="0" quotePrefix="1" applyNumberFormat="1" applyFont="1" applyBorder="1" applyAlignment="1" applyProtection="1"/>
    <xf numFmtId="37" fontId="8" fillId="0" borderId="12" xfId="0" quotePrefix="1" applyNumberFormat="1" applyFont="1" applyBorder="1" applyAlignment="1" applyProtection="1">
      <alignment horizontal="left"/>
    </xf>
    <xf numFmtId="37" fontId="8" fillId="0" borderId="12" xfId="0" applyNumberFormat="1" applyFont="1" applyBorder="1" applyAlignment="1" applyProtection="1"/>
    <xf numFmtId="37" fontId="8" fillId="0" borderId="10" xfId="0" applyFont="1" applyBorder="1"/>
    <xf numFmtId="37" fontId="7" fillId="0" borderId="8" xfId="0" applyNumberFormat="1" applyFont="1" applyFill="1" applyBorder="1" applyProtection="1"/>
    <xf numFmtId="37" fontId="7" fillId="0" borderId="14" xfId="0" applyFont="1" applyFill="1" applyBorder="1" applyAlignment="1">
      <alignment horizontal="centerContinuous"/>
    </xf>
    <xf numFmtId="37" fontId="7" fillId="0" borderId="12" xfId="0" applyNumberFormat="1" applyFont="1" applyFill="1" applyBorder="1" applyAlignment="1" applyProtection="1"/>
    <xf numFmtId="37" fontId="7" fillId="0" borderId="1" xfId="0" applyFont="1" applyFill="1" applyBorder="1"/>
    <xf numFmtId="37" fontId="8" fillId="0" borderId="3" xfId="0" applyNumberFormat="1" applyFont="1" applyBorder="1" applyProtection="1"/>
    <xf numFmtId="37" fontId="8" fillId="2" borderId="0" xfId="0" applyFont="1" applyFill="1" applyBorder="1"/>
    <xf numFmtId="37" fontId="8" fillId="2" borderId="4" xfId="0" applyFont="1" applyFill="1" applyBorder="1"/>
    <xf numFmtId="37" fontId="8" fillId="0" borderId="9" xfId="0" applyFont="1" applyBorder="1"/>
    <xf numFmtId="37" fontId="7" fillId="0" borderId="12" xfId="0" applyNumberFormat="1" applyFont="1" applyFill="1" applyBorder="1" applyAlignment="1" applyProtection="1">
      <alignment horizontal="left"/>
    </xf>
    <xf numFmtId="37" fontId="7" fillId="0" borderId="10" xfId="0" applyNumberFormat="1" applyFont="1" applyFill="1" applyBorder="1" applyAlignment="1" applyProtection="1">
      <alignment horizontal="right"/>
    </xf>
    <xf numFmtId="37" fontId="8" fillId="0" borderId="10" xfId="0" applyNumberFormat="1" applyFont="1" applyBorder="1" applyProtection="1"/>
    <xf numFmtId="37" fontId="8" fillId="2" borderId="12" xfId="0" applyFont="1" applyFill="1" applyBorder="1"/>
    <xf numFmtId="37" fontId="8" fillId="2" borderId="10" xfId="0" applyFont="1" applyFill="1" applyBorder="1"/>
    <xf numFmtId="37" fontId="7" fillId="0" borderId="1" xfId="0" applyFont="1" applyFill="1" applyBorder="1" applyAlignment="1"/>
    <xf numFmtId="37" fontId="8" fillId="0" borderId="16" xfId="0" applyFont="1" applyBorder="1"/>
    <xf numFmtId="37" fontId="8" fillId="0" borderId="17" xfId="0" applyFont="1" applyBorder="1"/>
    <xf numFmtId="37" fontId="8" fillId="0" borderId="18" xfId="0" applyFont="1" applyBorder="1"/>
    <xf numFmtId="37" fontId="8" fillId="0" borderId="19" xfId="0" applyFont="1" applyBorder="1"/>
    <xf numFmtId="37" fontId="8" fillId="0" borderId="20" xfId="0" applyFont="1" applyBorder="1"/>
    <xf numFmtId="37" fontId="8" fillId="0" borderId="21" xfId="0" applyFont="1" applyBorder="1"/>
    <xf numFmtId="37" fontId="8" fillId="0" borderId="22" xfId="0" applyFont="1" applyBorder="1"/>
    <xf numFmtId="37" fontId="8" fillId="0" borderId="23" xfId="0" applyFont="1" applyBorder="1"/>
    <xf numFmtId="37" fontId="8" fillId="0" borderId="17" xfId="0" applyFont="1" applyBorder="1" applyAlignment="1">
      <alignment horizontal="center"/>
    </xf>
    <xf numFmtId="37" fontId="8" fillId="0" borderId="17" xfId="0" applyFont="1" applyBorder="1" applyAlignment="1">
      <alignment horizontal="right"/>
    </xf>
    <xf numFmtId="37" fontId="8" fillId="0" borderId="0" xfId="0" applyFont="1" applyBorder="1" applyAlignment="1">
      <alignment horizontal="right"/>
    </xf>
    <xf numFmtId="37" fontId="8" fillId="0" borderId="24" xfId="0" applyFont="1" applyBorder="1"/>
    <xf numFmtId="37" fontId="8" fillId="0" borderId="8" xfId="0" applyFont="1" applyBorder="1" applyAlignment="1">
      <alignment horizontal="center"/>
    </xf>
    <xf numFmtId="37" fontId="8" fillId="0" borderId="25" xfId="0" applyFont="1" applyBorder="1"/>
    <xf numFmtId="37" fontId="8" fillId="0" borderId="26" xfId="0" applyFont="1" applyBorder="1"/>
    <xf numFmtId="37" fontId="8" fillId="0" borderId="27" xfId="0" applyFont="1" applyBorder="1"/>
    <xf numFmtId="37" fontId="8" fillId="0" borderId="28" xfId="0" quotePrefix="1" applyFont="1" applyBorder="1" applyAlignment="1">
      <alignment horizontal="left"/>
    </xf>
    <xf numFmtId="37" fontId="8" fillId="0" borderId="29" xfId="0" applyFont="1" applyBorder="1"/>
    <xf numFmtId="37" fontId="8" fillId="0" borderId="28" xfId="0" applyFont="1" applyBorder="1" applyAlignment="1">
      <alignment horizontal="center"/>
    </xf>
    <xf numFmtId="37" fontId="8" fillId="0" borderId="30" xfId="0" applyFont="1" applyBorder="1"/>
    <xf numFmtId="37" fontId="8" fillId="0" borderId="31" xfId="0" applyFont="1" applyBorder="1"/>
    <xf numFmtId="37" fontId="8" fillId="0" borderId="31" xfId="0" applyFont="1" applyBorder="1" applyAlignment="1">
      <alignment horizontal="center"/>
    </xf>
    <xf numFmtId="37" fontId="8" fillId="0" borderId="32" xfId="0" applyFont="1" applyBorder="1"/>
    <xf numFmtId="37" fontId="11" fillId="0" borderId="0" xfId="0" applyFont="1"/>
    <xf numFmtId="37" fontId="9" fillId="0" borderId="0" xfId="0" quotePrefix="1" applyFont="1" applyAlignment="1">
      <alignment horizontal="right"/>
    </xf>
    <xf numFmtId="37" fontId="10" fillId="0" borderId="0" xfId="0" quotePrefix="1" applyFont="1" applyAlignment="1">
      <alignment horizontal="right"/>
    </xf>
    <xf numFmtId="37" fontId="8" fillId="0" borderId="0" xfId="0" quotePrefix="1" applyFont="1" applyBorder="1" applyAlignment="1">
      <alignment horizontal="right"/>
    </xf>
    <xf numFmtId="37" fontId="7" fillId="0" borderId="0" xfId="0" quotePrefix="1" applyNumberFormat="1" applyFont="1" applyFill="1" applyBorder="1" applyAlignment="1" applyProtection="1">
      <alignment horizontal="right"/>
    </xf>
    <xf numFmtId="37" fontId="8" fillId="0" borderId="0" xfId="0" quotePrefix="1" applyFont="1" applyAlignment="1">
      <alignment horizontal="right"/>
    </xf>
    <xf numFmtId="37" fontId="6" fillId="3" borderId="0" xfId="0" applyFont="1" applyFill="1" applyAlignment="1" applyProtection="1">
      <alignment horizontal="center"/>
    </xf>
    <xf numFmtId="37" fontId="6" fillId="3" borderId="0" xfId="0" quotePrefix="1" applyFont="1" applyFill="1" applyAlignment="1" applyProtection="1">
      <alignment horizontal="left"/>
    </xf>
    <xf numFmtId="37" fontId="6" fillId="3" borderId="0" xfId="0" applyFont="1" applyFill="1" applyAlignment="1" applyProtection="1">
      <alignment horizontal="right"/>
    </xf>
    <xf numFmtId="37" fontId="6" fillId="3" borderId="0" xfId="0" applyFont="1" applyFill="1" applyAlignment="1" applyProtection="1"/>
    <xf numFmtId="37" fontId="12" fillId="4" borderId="1" xfId="0" applyFont="1" applyFill="1" applyBorder="1" applyProtection="1">
      <protection locked="0"/>
    </xf>
    <xf numFmtId="37" fontId="6" fillId="3" borderId="0" xfId="0" applyFont="1" applyFill="1" applyProtection="1"/>
    <xf numFmtId="37" fontId="12" fillId="3" borderId="0" xfId="0" applyFont="1" applyFill="1" applyAlignment="1" applyProtection="1">
      <alignment horizontal="center"/>
    </xf>
    <xf numFmtId="37" fontId="6" fillId="3" borderId="0" xfId="0" quotePrefix="1" applyFont="1" applyFill="1" applyAlignment="1" applyProtection="1"/>
    <xf numFmtId="37" fontId="12" fillId="3" borderId="0" xfId="0" applyFont="1" applyFill="1" applyProtection="1"/>
    <xf numFmtId="37" fontId="6" fillId="0" borderId="0" xfId="0" applyFont="1" applyAlignment="1" applyProtection="1"/>
    <xf numFmtId="37" fontId="6" fillId="0" borderId="0" xfId="0" applyFont="1" applyProtection="1"/>
    <xf numFmtId="37" fontId="6" fillId="0" borderId="0" xfId="0" applyFont="1" applyAlignment="1" applyProtection="1">
      <alignment horizontal="center"/>
    </xf>
    <xf numFmtId="38" fontId="6" fillId="3" borderId="0" xfId="0" applyNumberFormat="1" applyFont="1" applyFill="1" applyAlignment="1" applyProtection="1">
      <alignment horizontal="center"/>
    </xf>
    <xf numFmtId="37" fontId="12" fillId="0" borderId="1" xfId="0" applyNumberFormat="1" applyFont="1" applyBorder="1" applyAlignment="1" applyProtection="1">
      <protection locked="0"/>
    </xf>
    <xf numFmtId="37" fontId="12" fillId="0" borderId="1" xfId="0" quotePrefix="1" applyNumberFormat="1" applyFont="1" applyBorder="1" applyProtection="1">
      <protection locked="0"/>
    </xf>
    <xf numFmtId="37" fontId="12" fillId="0" borderId="1" xfId="1" quotePrefix="1" applyNumberFormat="1" applyFont="1" applyBorder="1" applyProtection="1">
      <protection locked="0"/>
    </xf>
    <xf numFmtId="38" fontId="12" fillId="4" borderId="1" xfId="0" applyNumberFormat="1" applyFont="1" applyFill="1" applyBorder="1" applyProtection="1">
      <protection locked="0"/>
    </xf>
    <xf numFmtId="38" fontId="6" fillId="3" borderId="0" xfId="0" applyNumberFormat="1" applyFont="1" applyFill="1" applyAlignment="1" applyProtection="1">
      <alignment horizontal="right"/>
    </xf>
    <xf numFmtId="38" fontId="6" fillId="3" borderId="0" xfId="0" applyNumberFormat="1" applyFont="1" applyFill="1" applyProtection="1"/>
    <xf numFmtId="38" fontId="12" fillId="3" borderId="0" xfId="0" applyNumberFormat="1" applyFont="1" applyFill="1" applyAlignment="1" applyProtection="1">
      <alignment horizontal="center"/>
    </xf>
    <xf numFmtId="38" fontId="12" fillId="3" borderId="0" xfId="0" applyNumberFormat="1" applyFont="1" applyFill="1" applyProtection="1"/>
    <xf numFmtId="37" fontId="6" fillId="0" borderId="0" xfId="0" applyFont="1" applyFill="1" applyAlignment="1" applyProtection="1"/>
    <xf numFmtId="37" fontId="6" fillId="3" borderId="0" xfId="0" applyNumberFormat="1" applyFont="1" applyFill="1" applyProtection="1"/>
    <xf numFmtId="164" fontId="6" fillId="0" borderId="0" xfId="0" applyNumberFormat="1" applyFont="1" applyProtection="1"/>
    <xf numFmtId="39" fontId="6" fillId="0" borderId="0" xfId="0" applyNumberFormat="1" applyFont="1" applyProtection="1"/>
    <xf numFmtId="37" fontId="6" fillId="0" borderId="0" xfId="0" applyFont="1" applyAlignment="1" applyProtection="1">
      <alignment horizontal="left"/>
    </xf>
    <xf numFmtId="37" fontId="6" fillId="0" borderId="0" xfId="0" quotePrefix="1" applyFont="1" applyAlignment="1" applyProtection="1">
      <alignment horizontal="left"/>
    </xf>
    <xf numFmtId="164" fontId="6" fillId="0" borderId="0" xfId="0" applyNumberFormat="1" applyFont="1" applyAlignment="1" applyProtection="1">
      <alignment horizontal="left"/>
    </xf>
    <xf numFmtId="37" fontId="6" fillId="2" borderId="0" xfId="0" applyFont="1" applyFill="1" applyAlignment="1" applyProtection="1">
      <alignment horizontal="centerContinuous"/>
    </xf>
    <xf numFmtId="37" fontId="6" fillId="2" borderId="0" xfId="0" applyFont="1" applyFill="1" applyAlignment="1" applyProtection="1">
      <alignment horizontal="left"/>
    </xf>
    <xf numFmtId="37" fontId="6" fillId="2" borderId="0" xfId="0" applyFont="1" applyFill="1" applyAlignment="1" applyProtection="1">
      <alignment horizontal="center"/>
    </xf>
    <xf numFmtId="38" fontId="12" fillId="4" borderId="2" xfId="0" applyNumberFormat="1" applyFont="1" applyFill="1" applyBorder="1" applyProtection="1">
      <protection locked="0"/>
    </xf>
    <xf numFmtId="38" fontId="12" fillId="4" borderId="8" xfId="0" applyNumberFormat="1" applyFont="1" applyFill="1" applyBorder="1" applyProtection="1">
      <protection locked="0"/>
    </xf>
    <xf numFmtId="37" fontId="6" fillId="0" borderId="0" xfId="0" quotePrefix="1" applyFont="1" applyAlignment="1" applyProtection="1">
      <alignment horizontal="fill"/>
    </xf>
    <xf numFmtId="37" fontId="6" fillId="3" borderId="0" xfId="0" quotePrefix="1" applyFont="1" applyFill="1" applyAlignment="1" applyProtection="1">
      <alignment horizontal="centerContinuous"/>
    </xf>
    <xf numFmtId="37" fontId="6" fillId="3" borderId="0" xfId="0" applyFont="1" applyFill="1" applyAlignment="1" applyProtection="1">
      <alignment horizontal="centerContinuous"/>
    </xf>
    <xf numFmtId="37" fontId="6" fillId="2" borderId="0" xfId="0" applyFont="1" applyFill="1" applyAlignment="1" applyProtection="1"/>
    <xf numFmtId="37" fontId="7" fillId="5" borderId="2" xfId="0" applyFont="1" applyFill="1" applyBorder="1" applyAlignment="1"/>
    <xf numFmtId="37" fontId="7" fillId="6" borderId="2" xfId="0" applyFont="1" applyFill="1" applyBorder="1" applyAlignment="1"/>
    <xf numFmtId="37" fontId="7" fillId="6" borderId="2" xfId="0" applyFont="1" applyFill="1" applyBorder="1" applyAlignment="1">
      <alignment horizontal="center"/>
    </xf>
    <xf numFmtId="37" fontId="7" fillId="6" borderId="2" xfId="0" quotePrefix="1" applyNumberFormat="1" applyFont="1" applyFill="1" applyBorder="1" applyAlignment="1" applyProtection="1">
      <alignment horizontal="center"/>
    </xf>
    <xf numFmtId="37" fontId="7" fillId="6" borderId="2" xfId="0" applyNumberFormat="1" applyFont="1" applyFill="1" applyBorder="1" applyAlignment="1" applyProtection="1"/>
    <xf numFmtId="37" fontId="7" fillId="6" borderId="2" xfId="0" quotePrefix="1" applyFont="1" applyFill="1" applyBorder="1" applyAlignment="1"/>
    <xf numFmtId="39" fontId="7" fillId="6" borderId="2" xfId="0" quotePrefix="1" applyNumberFormat="1" applyFont="1" applyFill="1" applyBorder="1" applyAlignment="1" applyProtection="1">
      <alignment horizontal="center"/>
    </xf>
    <xf numFmtId="39" fontId="7" fillId="6" borderId="2" xfId="0" applyNumberFormat="1" applyFont="1" applyFill="1" applyBorder="1" applyAlignment="1" applyProtection="1"/>
    <xf numFmtId="3" fontId="7" fillId="6" borderId="2" xfId="0" applyNumberFormat="1" applyFont="1" applyFill="1" applyBorder="1" applyAlignment="1" applyProtection="1"/>
    <xf numFmtId="3" fontId="7" fillId="6" borderId="2" xfId="0" applyNumberFormat="1" applyFont="1" applyFill="1" applyBorder="1" applyAlignment="1"/>
    <xf numFmtId="37" fontId="7" fillId="6" borderId="2" xfId="0" applyNumberFormat="1" applyFont="1" applyFill="1" applyBorder="1" applyAlignment="1"/>
    <xf numFmtId="39" fontId="12" fillId="0" borderId="1" xfId="1" quotePrefix="1" applyNumberFormat="1" applyFont="1" applyBorder="1" applyProtection="1">
      <protection locked="0"/>
    </xf>
    <xf numFmtId="38" fontId="12" fillId="4" borderId="1" xfId="0" applyNumberFormat="1" applyFont="1" applyFill="1" applyBorder="1" applyAlignment="1" applyProtection="1">
      <alignment horizontal="center"/>
      <protection locked="0"/>
    </xf>
    <xf numFmtId="37" fontId="14" fillId="0" borderId="0" xfId="2" applyNumberFormat="1" applyFont="1" applyAlignment="1" applyProtection="1">
      <alignment horizontal="left"/>
    </xf>
    <xf numFmtId="3" fontId="8" fillId="0" borderId="2" xfId="0" applyNumberFormat="1" applyFont="1" applyFill="1" applyBorder="1" applyAlignment="1" applyProtection="1"/>
    <xf numFmtId="38" fontId="12" fillId="3" borderId="8" xfId="0" applyNumberFormat="1" applyFont="1" applyFill="1" applyBorder="1" applyAlignment="1" applyProtection="1">
      <alignment horizontal="center"/>
      <protection locked="0"/>
    </xf>
    <xf numFmtId="37" fontId="6" fillId="0" borderId="0" xfId="0" applyFont="1" applyFill="1" applyAlignment="1" applyProtection="1">
      <alignment horizontal="left"/>
    </xf>
    <xf numFmtId="37" fontId="6" fillId="0" borderId="0" xfId="0" applyFont="1" applyFill="1" applyProtection="1"/>
    <xf numFmtId="38" fontId="6" fillId="0" borderId="0" xfId="0" applyNumberFormat="1" applyFont="1" applyFill="1" applyProtection="1"/>
    <xf numFmtId="38" fontId="6" fillId="0" borderId="0" xfId="0" applyNumberFormat="1" applyFont="1" applyProtection="1"/>
    <xf numFmtId="37" fontId="14" fillId="0" borderId="0" xfId="2" applyNumberFormat="1" applyAlignment="1" applyProtection="1"/>
    <xf numFmtId="37" fontId="6" fillId="7" borderId="0" xfId="0" applyFont="1" applyFill="1" applyProtection="1"/>
    <xf numFmtId="38" fontId="6" fillId="7" borderId="0" xfId="0" applyNumberFormat="1" applyFont="1" applyFill="1" applyProtection="1"/>
    <xf numFmtId="37" fontId="6" fillId="8" borderId="0" xfId="0" applyFont="1" applyFill="1" applyProtection="1"/>
    <xf numFmtId="37" fontId="6" fillId="8" borderId="0" xfId="0" quotePrefix="1" applyFont="1" applyFill="1" applyAlignment="1" applyProtection="1">
      <alignment horizontal="left"/>
    </xf>
    <xf numFmtId="38" fontId="6" fillId="8" borderId="0" xfId="0" applyNumberFormat="1" applyFont="1" applyFill="1" applyProtection="1"/>
    <xf numFmtId="37" fontId="6" fillId="0" borderId="0" xfId="0" quotePrefix="1" applyFont="1" applyAlignment="1" applyProtection="1"/>
    <xf numFmtId="0" fontId="6" fillId="0" borderId="0" xfId="0" applyNumberFormat="1" applyFont="1" applyAlignment="1" applyProtection="1">
      <alignment horizontal="center"/>
    </xf>
    <xf numFmtId="0" fontId="6" fillId="0" borderId="0" xfId="0" applyNumberFormat="1" applyFont="1" applyAlignment="1" applyProtection="1"/>
    <xf numFmtId="0" fontId="6" fillId="0" borderId="0" xfId="0" quotePrefix="1" applyNumberFormat="1" applyFont="1" applyAlignment="1" applyProtection="1">
      <alignment horizontal="center"/>
    </xf>
    <xf numFmtId="37" fontId="6" fillId="3" borderId="0" xfId="0" quotePrefix="1" applyFont="1" applyFill="1" applyAlignment="1" applyProtection="1">
      <alignment horizontal="center"/>
    </xf>
    <xf numFmtId="37" fontId="6" fillId="3" borderId="0" xfId="0" quotePrefix="1" applyNumberFormat="1" applyFont="1" applyFill="1" applyAlignment="1" applyProtection="1"/>
    <xf numFmtId="166" fontId="6" fillId="3" borderId="0" xfId="0" applyNumberFormat="1" applyFont="1" applyFill="1" applyAlignment="1" applyProtection="1">
      <alignment horizontal="center"/>
    </xf>
    <xf numFmtId="37" fontId="6" fillId="3" borderId="0" xfId="0" quotePrefix="1" applyFont="1" applyFill="1" applyAlignment="1" applyProtection="1">
      <alignment horizontal="fill"/>
    </xf>
    <xf numFmtId="37" fontId="6" fillId="3" borderId="0" xfId="1" applyNumberFormat="1" applyFont="1" applyFill="1" applyProtection="1"/>
    <xf numFmtId="37" fontId="6" fillId="3" borderId="0" xfId="0" quotePrefix="1" applyNumberFormat="1" applyFont="1" applyFill="1" applyAlignment="1" applyProtection="1">
      <alignment horizontal="fill"/>
    </xf>
    <xf numFmtId="39" fontId="6" fillId="3" borderId="0" xfId="0" quotePrefix="1" applyNumberFormat="1" applyFont="1" applyFill="1" applyAlignment="1" applyProtection="1">
      <alignment horizontal="left"/>
    </xf>
    <xf numFmtId="4" fontId="6" fillId="3" borderId="0" xfId="0" applyNumberFormat="1" applyFont="1" applyFill="1" applyProtection="1"/>
    <xf numFmtId="37" fontId="6" fillId="0" borderId="0" xfId="0" applyNumberFormat="1" applyFont="1" applyProtection="1"/>
    <xf numFmtId="37" fontId="6" fillId="3" borderId="0" xfId="1" quotePrefix="1" applyNumberFormat="1" applyFont="1" applyFill="1" applyAlignment="1" applyProtection="1">
      <alignment horizontal="fill"/>
    </xf>
    <xf numFmtId="39" fontId="6" fillId="3" borderId="0" xfId="0" quotePrefix="1" applyNumberFormat="1" applyFont="1" applyFill="1" applyAlignment="1" applyProtection="1">
      <alignment horizontal="fill"/>
    </xf>
    <xf numFmtId="39" fontId="6" fillId="3" borderId="0" xfId="0" applyNumberFormat="1" applyFont="1" applyFill="1" applyProtection="1"/>
    <xf numFmtId="37" fontId="13" fillId="3" borderId="0" xfId="0" applyFont="1" applyFill="1" applyProtection="1"/>
    <xf numFmtId="37" fontId="12" fillId="3" borderId="0" xfId="0" applyFont="1" applyFill="1" applyAlignment="1" applyProtection="1">
      <alignment horizontal="centerContinuous"/>
    </xf>
    <xf numFmtId="37" fontId="12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6" fillId="0" borderId="0" xfId="0" applyNumberFormat="1" applyFont="1" applyProtection="1"/>
    <xf numFmtId="1" fontId="6" fillId="0" borderId="0" xfId="0" applyNumberFormat="1" applyFont="1" applyAlignment="1" applyProtection="1">
      <alignment horizontal="center"/>
    </xf>
    <xf numFmtId="37" fontId="6" fillId="0" borderId="0" xfId="0" quotePrefix="1" applyFont="1" applyAlignment="1" applyProtection="1">
      <alignment horizontal="center"/>
    </xf>
    <xf numFmtId="2" fontId="6" fillId="0" borderId="0" xfId="0" applyNumberFormat="1" applyFont="1" applyProtection="1"/>
    <xf numFmtId="2" fontId="6" fillId="0" borderId="0" xfId="0" applyNumberFormat="1" applyFont="1" applyAlignment="1" applyProtection="1"/>
    <xf numFmtId="10" fontId="6" fillId="0" borderId="0" xfId="0" applyNumberFormat="1" applyFont="1" applyProtection="1"/>
    <xf numFmtId="37" fontId="12" fillId="0" borderId="0" xfId="0" applyFont="1" applyProtection="1"/>
    <xf numFmtId="37" fontId="6" fillId="0" borderId="0" xfId="0" applyFont="1" applyProtection="1">
      <protection locked="0"/>
    </xf>
    <xf numFmtId="37" fontId="8" fillId="0" borderId="0" xfId="0" applyFont="1" applyAlignment="1" applyProtection="1"/>
    <xf numFmtId="37" fontId="8" fillId="0" borderId="0" xfId="0" applyFont="1" applyProtection="1"/>
    <xf numFmtId="37" fontId="6" fillId="3" borderId="0" xfId="0" applyFont="1" applyFill="1" applyAlignment="1" applyProtection="1">
      <alignment horizontal="left"/>
    </xf>
    <xf numFmtId="37" fontId="6" fillId="9" borderId="0" xfId="0" applyFont="1" applyFill="1" applyProtection="1"/>
    <xf numFmtId="37" fontId="7" fillId="0" borderId="8" xfId="0" applyNumberFormat="1" applyFont="1" applyFill="1" applyBorder="1" applyAlignment="1" applyProtection="1">
      <alignment horizontal="left"/>
    </xf>
    <xf numFmtId="164" fontId="7" fillId="0" borderId="3" xfId="0" applyNumberFormat="1" applyFont="1" applyFill="1" applyBorder="1" applyAlignment="1" applyProtection="1"/>
    <xf numFmtId="37" fontId="6" fillId="2" borderId="0" xfId="0" applyFont="1" applyFill="1" applyProtection="1"/>
    <xf numFmtId="37" fontId="6" fillId="2" borderId="0" xfId="0" quotePrefix="1" applyFont="1" applyFill="1" applyAlignment="1" applyProtection="1">
      <alignment horizontal="center"/>
    </xf>
    <xf numFmtId="37" fontId="6" fillId="2" borderId="0" xfId="0" quotePrefix="1" applyFont="1" applyFill="1" applyAlignment="1" applyProtection="1"/>
    <xf numFmtId="4" fontId="6" fillId="2" borderId="0" xfId="0" applyNumberFormat="1" applyFont="1" applyFill="1" applyProtection="1"/>
    <xf numFmtId="39" fontId="6" fillId="2" borderId="0" xfId="0" applyNumberFormat="1" applyFont="1" applyFill="1" applyProtection="1"/>
    <xf numFmtId="37" fontId="15" fillId="0" borderId="0" xfId="2" applyNumberFormat="1" applyFont="1" applyAlignment="1" applyProtection="1"/>
    <xf numFmtId="38" fontId="6" fillId="9" borderId="0" xfId="0" applyNumberFormat="1" applyFont="1" applyFill="1" applyProtection="1"/>
    <xf numFmtId="37" fontId="16" fillId="0" borderId="23" xfId="0" applyFont="1" applyBorder="1" applyAlignment="1">
      <alignment horizontal="right"/>
    </xf>
    <xf numFmtId="37" fontId="12" fillId="0" borderId="1" xfId="0" quotePrefix="1" applyNumberFormat="1" applyFont="1" applyBorder="1" applyProtection="1">
      <protection locked="0"/>
    </xf>
    <xf numFmtId="37" fontId="12" fillId="0" borderId="1" xfId="0" quotePrefix="1" applyNumberFormat="1" applyFont="1" applyBorder="1" applyProtection="1">
      <protection locked="0"/>
    </xf>
    <xf numFmtId="37" fontId="12" fillId="0" borderId="1" xfId="1" quotePrefix="1" applyNumberFormat="1" applyFont="1" applyBorder="1" applyProtection="1">
      <protection locked="0"/>
    </xf>
    <xf numFmtId="39" fontId="12" fillId="0" borderId="1" xfId="3" quotePrefix="1" applyNumberFormat="1" applyFont="1" applyBorder="1" applyProtection="1">
      <protection locked="0"/>
    </xf>
    <xf numFmtId="39" fontId="12" fillId="0" borderId="1" xfId="0" quotePrefix="1" applyNumberFormat="1" applyFont="1" applyBorder="1" applyProtection="1">
      <protection locked="0"/>
    </xf>
    <xf numFmtId="39" fontId="12" fillId="0" borderId="1" xfId="1" quotePrefix="1" applyNumberFormat="1" applyFont="1" applyBorder="1" applyProtection="1">
      <protection locked="0"/>
    </xf>
    <xf numFmtId="39" fontId="12" fillId="0" borderId="1" xfId="0" applyNumberFormat="1" applyFont="1" applyBorder="1" applyProtection="1">
      <protection locked="0"/>
    </xf>
    <xf numFmtId="37" fontId="12" fillId="0" borderId="1" xfId="1" quotePrefix="1" applyNumberFormat="1" applyFont="1" applyBorder="1" applyProtection="1">
      <protection locked="0"/>
    </xf>
    <xf numFmtId="39" fontId="12" fillId="0" borderId="1" xfId="1" quotePrefix="1" applyNumberFormat="1" applyFont="1" applyBorder="1" applyProtection="1">
      <protection locked="0"/>
    </xf>
    <xf numFmtId="37" fontId="12" fillId="0" borderId="1" xfId="1" quotePrefix="1" applyNumberFormat="1" applyFont="1" applyBorder="1" applyProtection="1">
      <protection locked="0"/>
    </xf>
    <xf numFmtId="39" fontId="12" fillId="0" borderId="1" xfId="1" quotePrefix="1" applyNumberFormat="1" applyFont="1" applyBorder="1" applyProtection="1">
      <protection locked="0"/>
    </xf>
    <xf numFmtId="37" fontId="12" fillId="0" borderId="1" xfId="1" applyNumberFormat="1" applyFont="1" applyBorder="1" applyProtection="1">
      <protection locked="0"/>
    </xf>
    <xf numFmtId="37" fontId="12" fillId="0" borderId="1" xfId="1" quotePrefix="1" applyNumberFormat="1" applyFont="1" applyBorder="1" applyProtection="1">
      <protection locked="0"/>
    </xf>
    <xf numFmtId="39" fontId="12" fillId="0" borderId="1" xfId="1" quotePrefix="1" applyNumberFormat="1" applyFont="1" applyBorder="1" applyProtection="1">
      <protection locked="0"/>
    </xf>
    <xf numFmtId="37" fontId="12" fillId="0" borderId="1" xfId="1" quotePrefix="1" applyNumberFormat="1" applyFont="1" applyBorder="1" applyProtection="1">
      <protection locked="0"/>
    </xf>
    <xf numFmtId="39" fontId="12" fillId="0" borderId="1" xfId="1" quotePrefix="1" applyNumberFormat="1" applyFont="1" applyBorder="1" applyProtection="1">
      <protection locked="0"/>
    </xf>
    <xf numFmtId="37" fontId="12" fillId="0" borderId="1" xfId="1" quotePrefix="1" applyNumberFormat="1" applyFont="1" applyBorder="1" applyProtection="1">
      <protection locked="0"/>
    </xf>
    <xf numFmtId="39" fontId="12" fillId="0" borderId="1" xfId="1" quotePrefix="1" applyNumberFormat="1" applyFont="1" applyBorder="1" applyProtection="1">
      <protection locked="0"/>
    </xf>
    <xf numFmtId="37" fontId="12" fillId="0" borderId="1" xfId="1" quotePrefix="1" applyNumberFormat="1" applyFont="1" applyBorder="1" applyProtection="1">
      <protection locked="0"/>
    </xf>
    <xf numFmtId="39" fontId="12" fillId="0" borderId="1" xfId="1" quotePrefix="1" applyNumberFormat="1" applyFont="1" applyBorder="1" applyProtection="1">
      <protection locked="0"/>
    </xf>
    <xf numFmtId="37" fontId="12" fillId="0" borderId="1" xfId="1" quotePrefix="1" applyNumberFormat="1" applyFont="1" applyBorder="1" applyProtection="1">
      <protection locked="0"/>
    </xf>
    <xf numFmtId="39" fontId="12" fillId="0" borderId="1" xfId="1" quotePrefix="1" applyNumberFormat="1" applyFont="1" applyBorder="1" applyProtection="1">
      <protection locked="0"/>
    </xf>
    <xf numFmtId="37" fontId="12" fillId="0" borderId="1" xfId="1" quotePrefix="1" applyNumberFormat="1" applyFont="1" applyBorder="1" applyProtection="1">
      <protection locked="0"/>
    </xf>
    <xf numFmtId="39" fontId="12" fillId="0" borderId="1" xfId="1" quotePrefix="1" applyNumberFormat="1" applyFont="1" applyBorder="1" applyProtection="1">
      <protection locked="0"/>
    </xf>
    <xf numFmtId="37" fontId="12" fillId="0" borderId="1" xfId="1" quotePrefix="1" applyNumberFormat="1" applyFont="1" applyBorder="1" applyProtection="1">
      <protection locked="0"/>
    </xf>
    <xf numFmtId="39" fontId="12" fillId="0" borderId="1" xfId="1" quotePrefix="1" applyNumberFormat="1" applyFont="1" applyBorder="1" applyProtection="1">
      <protection locked="0"/>
    </xf>
    <xf numFmtId="37" fontId="12" fillId="0" borderId="1" xfId="0" quotePrefix="1" applyNumberFormat="1" applyFont="1" applyBorder="1" applyProtection="1">
      <protection locked="0"/>
    </xf>
    <xf numFmtId="37" fontId="12" fillId="0" borderId="1" xfId="1" quotePrefix="1" applyNumberFormat="1" applyFont="1" applyBorder="1" applyProtection="1">
      <protection locked="0"/>
    </xf>
    <xf numFmtId="37" fontId="12" fillId="0" borderId="1" xfId="0" quotePrefix="1" applyNumberFormat="1" applyFont="1" applyBorder="1" applyProtection="1">
      <protection locked="0"/>
    </xf>
    <xf numFmtId="37" fontId="12" fillId="0" borderId="1" xfId="1" quotePrefix="1" applyNumberFormat="1" applyFont="1" applyBorder="1" applyProtection="1">
      <protection locked="0"/>
    </xf>
    <xf numFmtId="37" fontId="12" fillId="0" borderId="1" xfId="0" quotePrefix="1" applyNumberFormat="1" applyFont="1" applyBorder="1" applyProtection="1">
      <protection locked="0"/>
    </xf>
    <xf numFmtId="37" fontId="12" fillId="4" borderId="1" xfId="0" quotePrefix="1" applyNumberFormat="1" applyFont="1" applyFill="1" applyBorder="1" applyProtection="1">
      <protection locked="0"/>
    </xf>
    <xf numFmtId="37" fontId="12" fillId="0" borderId="1" xfId="0" quotePrefix="1" applyNumberFormat="1" applyFont="1" applyBorder="1" applyProtection="1">
      <protection locked="0"/>
    </xf>
    <xf numFmtId="37" fontId="12" fillId="0" borderId="1" xfId="1" quotePrefix="1" applyNumberFormat="1" applyFont="1" applyBorder="1" applyProtection="1">
      <protection locked="0"/>
    </xf>
    <xf numFmtId="37" fontId="12" fillId="4" borderId="1" xfId="0" quotePrefix="1" applyNumberFormat="1" applyFont="1" applyFill="1" applyBorder="1" applyProtection="1">
      <protection locked="0"/>
    </xf>
    <xf numFmtId="37" fontId="12" fillId="0" borderId="1" xfId="0" quotePrefix="1" applyNumberFormat="1" applyFont="1" applyBorder="1" applyProtection="1">
      <protection locked="0"/>
    </xf>
    <xf numFmtId="37" fontId="12" fillId="0" borderId="1" xfId="1" quotePrefix="1" applyNumberFormat="1" applyFont="1" applyBorder="1" applyProtection="1">
      <protection locked="0"/>
    </xf>
    <xf numFmtId="37" fontId="12" fillId="0" borderId="1" xfId="0" quotePrefix="1" applyNumberFormat="1" applyFont="1" applyBorder="1" applyProtection="1">
      <protection locked="0"/>
    </xf>
    <xf numFmtId="39" fontId="12" fillId="0" borderId="1" xfId="0" quotePrefix="1" applyNumberFormat="1" applyFont="1" applyBorder="1" applyProtection="1">
      <protection locked="0"/>
    </xf>
    <xf numFmtId="165" fontId="12" fillId="0" borderId="1" xfId="1" quotePrefix="1" applyNumberFormat="1" applyFont="1" applyBorder="1" applyProtection="1">
      <protection locked="0"/>
    </xf>
    <xf numFmtId="37" fontId="12" fillId="0" borderId="1" xfId="0" quotePrefix="1" applyNumberFormat="1" applyFont="1" applyBorder="1" applyProtection="1">
      <protection locked="0"/>
    </xf>
    <xf numFmtId="37" fontId="12" fillId="0" borderId="1" xfId="0" quotePrefix="1" applyNumberFormat="1" applyFont="1" applyBorder="1" applyProtection="1">
      <protection locked="0"/>
    </xf>
    <xf numFmtId="37" fontId="12" fillId="0" borderId="1" xfId="0" quotePrefix="1" applyNumberFormat="1" applyFont="1" applyBorder="1" applyProtection="1">
      <protection locked="0"/>
    </xf>
    <xf numFmtId="37" fontId="12" fillId="0" borderId="1" xfId="0" quotePrefix="1" applyNumberFormat="1" applyFont="1" applyBorder="1" applyProtection="1">
      <protection locked="0"/>
    </xf>
    <xf numFmtId="38" fontId="12" fillId="4" borderId="1" xfId="0" quotePrefix="1" applyNumberFormat="1" applyFont="1" applyFill="1" applyBorder="1" applyAlignment="1" applyProtection="1">
      <alignment horizontal="left"/>
      <protection locked="0"/>
    </xf>
    <xf numFmtId="38" fontId="12" fillId="4" borderId="1" xfId="0" quotePrefix="1" applyNumberFormat="1" applyFont="1" applyFill="1" applyBorder="1" applyAlignment="1" applyProtection="1">
      <protection locked="0"/>
    </xf>
    <xf numFmtId="38" fontId="12" fillId="4" borderId="14" xfId="0" applyNumberFormat="1" applyFont="1" applyFill="1" applyBorder="1" applyProtection="1">
      <protection locked="0"/>
    </xf>
    <xf numFmtId="38" fontId="12" fillId="4" borderId="14" xfId="0" quotePrefix="1" applyNumberFormat="1" applyFont="1" applyFill="1" applyBorder="1" applyAlignment="1" applyProtection="1">
      <alignment horizontal="left"/>
      <protection locked="0"/>
    </xf>
    <xf numFmtId="38" fontId="12" fillId="4" borderId="14" xfId="0" quotePrefix="1" applyNumberFormat="1" applyFont="1" applyFill="1" applyBorder="1" applyProtection="1">
      <protection locked="0"/>
    </xf>
    <xf numFmtId="49" fontId="12" fillId="4" borderId="1" xfId="0" quotePrefix="1" applyNumberFormat="1" applyFont="1" applyFill="1" applyBorder="1" applyAlignment="1" applyProtection="1">
      <protection locked="0"/>
    </xf>
    <xf numFmtId="49" fontId="12" fillId="4" borderId="1" xfId="0" quotePrefix="1" applyNumberFormat="1" applyFont="1" applyFill="1" applyBorder="1" applyAlignment="1" applyProtection="1">
      <alignment horizontal="left"/>
      <protection locked="0"/>
    </xf>
    <xf numFmtId="38" fontId="12" fillId="4" borderId="1" xfId="0" applyNumberFormat="1" applyFont="1" applyFill="1" applyBorder="1" applyProtection="1">
      <protection locked="0"/>
    </xf>
    <xf numFmtId="37" fontId="12" fillId="4" borderId="1" xfId="0" applyFont="1" applyFill="1" applyBorder="1" applyProtection="1">
      <protection locked="0"/>
    </xf>
    <xf numFmtId="38" fontId="12" fillId="4" borderId="1" xfId="0" applyNumberFormat="1" applyFont="1" applyFill="1" applyBorder="1" applyProtection="1">
      <protection locked="0"/>
    </xf>
    <xf numFmtId="38" fontId="12" fillId="4" borderId="1" xfId="0" applyNumberFormat="1" applyFont="1" applyFill="1" applyBorder="1" applyProtection="1">
      <protection locked="0"/>
    </xf>
    <xf numFmtId="38" fontId="12" fillId="4" borderId="1" xfId="0" applyNumberFormat="1" applyFont="1" applyFill="1" applyBorder="1" applyProtection="1">
      <protection locked="0"/>
    </xf>
    <xf numFmtId="37" fontId="12" fillId="4" borderId="1" xfId="0" applyFont="1" applyFill="1" applyBorder="1" applyProtection="1">
      <protection locked="0"/>
    </xf>
    <xf numFmtId="38" fontId="12" fillId="4" borderId="1" xfId="0" applyNumberFormat="1" applyFont="1" applyFill="1" applyBorder="1" applyProtection="1">
      <protection locked="0"/>
    </xf>
    <xf numFmtId="37" fontId="12" fillId="4" borderId="1" xfId="0" applyFont="1" applyFill="1" applyBorder="1" applyProtection="1">
      <protection locked="0"/>
    </xf>
    <xf numFmtId="37" fontId="12" fillId="4" borderId="1" xfId="0" applyFont="1" applyFill="1" applyBorder="1" applyProtection="1">
      <protection locked="0"/>
    </xf>
    <xf numFmtId="38" fontId="12" fillId="4" borderId="1" xfId="0" applyNumberFormat="1" applyFont="1" applyFill="1" applyBorder="1" applyProtection="1">
      <protection locked="0"/>
    </xf>
    <xf numFmtId="38" fontId="12" fillId="4" borderId="1" xfId="0" applyNumberFormat="1" applyFont="1" applyFill="1" applyBorder="1" applyProtection="1">
      <protection locked="0"/>
    </xf>
    <xf numFmtId="38" fontId="12" fillId="4" borderId="1" xfId="0" applyNumberFormat="1" applyFont="1" applyFill="1" applyBorder="1" applyProtection="1">
      <protection locked="0"/>
    </xf>
    <xf numFmtId="38" fontId="12" fillId="4" borderId="1" xfId="0" applyNumberFormat="1" applyFont="1" applyFill="1" applyBorder="1" applyProtection="1">
      <protection locked="0"/>
    </xf>
    <xf numFmtId="38" fontId="12" fillId="4" borderId="1" xfId="0" applyNumberFormat="1" applyFont="1" applyFill="1" applyBorder="1" applyProtection="1">
      <protection locked="0"/>
    </xf>
    <xf numFmtId="37" fontId="12" fillId="4" borderId="1" xfId="0" applyFont="1" applyFill="1" applyBorder="1" applyProtection="1">
      <protection locked="0"/>
    </xf>
    <xf numFmtId="38" fontId="12" fillId="4" borderId="1" xfId="0" applyNumberFormat="1" applyFont="1" applyFill="1" applyBorder="1" applyProtection="1">
      <protection locked="0"/>
    </xf>
    <xf numFmtId="37" fontId="12" fillId="4" borderId="1" xfId="0" applyFont="1" applyFill="1" applyBorder="1" applyProtection="1">
      <protection locked="0"/>
    </xf>
    <xf numFmtId="38" fontId="12" fillId="4" borderId="1" xfId="0" applyNumberFormat="1" applyFont="1" applyFill="1" applyBorder="1" applyProtection="1">
      <protection locked="0"/>
    </xf>
    <xf numFmtId="38" fontId="12" fillId="4" borderId="1" xfId="0" applyNumberFormat="1" applyFont="1" applyFill="1" applyBorder="1" applyProtection="1">
      <protection locked="0"/>
    </xf>
    <xf numFmtId="38" fontId="12" fillId="4" borderId="1" xfId="0" applyNumberFormat="1" applyFont="1" applyFill="1" applyBorder="1" applyProtection="1">
      <protection locked="0"/>
    </xf>
    <xf numFmtId="38" fontId="12" fillId="4" borderId="1" xfId="0" applyNumberFormat="1" applyFont="1" applyFill="1" applyBorder="1" applyProtection="1">
      <protection locked="0"/>
    </xf>
    <xf numFmtId="38" fontId="12" fillId="4" borderId="1" xfId="0" applyNumberFormat="1" applyFont="1" applyFill="1" applyBorder="1" applyProtection="1">
      <protection locked="0"/>
    </xf>
    <xf numFmtId="38" fontId="12" fillId="4" borderId="1" xfId="0" applyNumberFormat="1" applyFont="1" applyFill="1" applyBorder="1" applyProtection="1">
      <protection locked="0"/>
    </xf>
    <xf numFmtId="38" fontId="12" fillId="4" borderId="1" xfId="0" applyNumberFormat="1" applyFont="1" applyFill="1" applyBorder="1" applyProtection="1">
      <protection locked="0"/>
    </xf>
    <xf numFmtId="38" fontId="12" fillId="4" borderId="1" xfId="0" applyNumberFormat="1" applyFont="1" applyFill="1" applyBorder="1" applyProtection="1">
      <protection locked="0"/>
    </xf>
    <xf numFmtId="38" fontId="12" fillId="4" borderId="1" xfId="0" applyNumberFormat="1" applyFont="1" applyFill="1" applyBorder="1" applyProtection="1">
      <protection locked="0"/>
    </xf>
    <xf numFmtId="38" fontId="12" fillId="4" borderId="1" xfId="0" applyNumberFormat="1" applyFont="1" applyFill="1" applyBorder="1" applyProtection="1">
      <protection locked="0"/>
    </xf>
    <xf numFmtId="38" fontId="12" fillId="4" borderId="1" xfId="0" applyNumberFormat="1" applyFont="1" applyFill="1" applyBorder="1" applyAlignment="1" applyProtection="1">
      <alignment horizontal="center"/>
      <protection locked="0"/>
    </xf>
    <xf numFmtId="38" fontId="12" fillId="4" borderId="1" xfId="0" applyNumberFormat="1" applyFont="1" applyFill="1" applyBorder="1" applyProtection="1">
      <protection locked="0"/>
    </xf>
    <xf numFmtId="38" fontId="12" fillId="4" borderId="1" xfId="0" applyNumberFormat="1" applyFont="1" applyFill="1" applyBorder="1" applyProtection="1">
      <protection locked="0"/>
    </xf>
    <xf numFmtId="38" fontId="12" fillId="4" borderId="1" xfId="0" applyNumberFormat="1" applyFont="1" applyFill="1" applyBorder="1" applyProtection="1">
      <protection locked="0"/>
    </xf>
    <xf numFmtId="38" fontId="12" fillId="4" borderId="1" xfId="0" applyNumberFormat="1" applyFont="1" applyFill="1" applyBorder="1" applyProtection="1">
      <protection locked="0"/>
    </xf>
    <xf numFmtId="38" fontId="12" fillId="4" borderId="1" xfId="0" applyNumberFormat="1" applyFont="1" applyFill="1" applyBorder="1" applyProtection="1">
      <protection locked="0"/>
    </xf>
    <xf numFmtId="38" fontId="12" fillId="4" borderId="1" xfId="0" applyNumberFormat="1" applyFont="1" applyFill="1" applyBorder="1" applyProtection="1">
      <protection locked="0"/>
    </xf>
    <xf numFmtId="38" fontId="12" fillId="4" borderId="1" xfId="0" applyNumberFormat="1" applyFont="1" applyFill="1" applyBorder="1" applyProtection="1">
      <protection locked="0"/>
    </xf>
    <xf numFmtId="37" fontId="6" fillId="3" borderId="0" xfId="1" applyNumberFormat="1" applyFont="1" applyFill="1" applyProtection="1"/>
    <xf numFmtId="37" fontId="6" fillId="3" borderId="0" xfId="0" applyNumberFormat="1" applyFont="1" applyFill="1" applyProtection="1"/>
    <xf numFmtId="37" fontId="6" fillId="3" borderId="0" xfId="0" quotePrefix="1" applyNumberFormat="1" applyFont="1" applyFill="1" applyAlignment="1" applyProtection="1">
      <alignment horizontal="fill"/>
    </xf>
    <xf numFmtId="37" fontId="12" fillId="0" borderId="1" xfId="0" applyFont="1" applyFill="1" applyBorder="1" applyProtection="1">
      <protection locked="0"/>
    </xf>
    <xf numFmtId="38" fontId="12" fillId="0" borderId="1" xfId="0" applyNumberFormat="1" applyFont="1" applyFill="1" applyBorder="1" applyProtection="1">
      <protection locked="0"/>
    </xf>
    <xf numFmtId="37" fontId="12" fillId="0" borderId="1" xfId="0" quotePrefix="1" applyNumberFormat="1" applyFont="1" applyFill="1" applyBorder="1" applyProtection="1">
      <protection locked="0"/>
    </xf>
    <xf numFmtId="37" fontId="12" fillId="0" borderId="1" xfId="1" quotePrefix="1" applyNumberFormat="1" applyFont="1" applyFill="1" applyBorder="1" applyProtection="1">
      <protection locked="0"/>
    </xf>
    <xf numFmtId="39" fontId="12" fillId="0" borderId="1" xfId="0" quotePrefix="1" applyNumberFormat="1" applyFont="1" applyFill="1" applyBorder="1" applyProtection="1">
      <protection locked="0"/>
    </xf>
    <xf numFmtId="39" fontId="12" fillId="0" borderId="1" xfId="3" quotePrefix="1" applyNumberFormat="1" applyFont="1" applyFill="1" applyBorder="1" applyProtection="1">
      <protection locked="0"/>
    </xf>
    <xf numFmtId="39" fontId="12" fillId="0" borderId="1" xfId="0" applyNumberFormat="1" applyFont="1" applyFill="1" applyBorder="1" applyProtection="1">
      <protection locked="0"/>
    </xf>
    <xf numFmtId="39" fontId="12" fillId="0" borderId="1" xfId="1" quotePrefix="1" applyNumberFormat="1" applyFont="1" applyFill="1" applyBorder="1" applyProtection="1">
      <protection locked="0"/>
    </xf>
    <xf numFmtId="165" fontId="12" fillId="0" borderId="1" xfId="1" quotePrefix="1" applyNumberFormat="1" applyFont="1" applyFill="1" applyBorder="1" applyProtection="1">
      <protection locked="0"/>
    </xf>
    <xf numFmtId="37" fontId="12" fillId="0" borderId="1" xfId="1" applyNumberFormat="1" applyFont="1" applyFill="1" applyBorder="1" applyProtection="1">
      <protection locked="0"/>
    </xf>
    <xf numFmtId="37" fontId="12" fillId="0" borderId="1" xfId="0" applyNumberFormat="1" applyFont="1" applyFill="1" applyBorder="1" applyAlignment="1" applyProtection="1">
      <protection locked="0"/>
    </xf>
    <xf numFmtId="38" fontId="12" fillId="0" borderId="1" xfId="2335" applyNumberFormat="1" applyFont="1" applyFill="1" applyBorder="1" applyProtection="1">
      <protection locked="0"/>
    </xf>
    <xf numFmtId="38" fontId="12" fillId="0" borderId="1" xfId="2325" applyNumberFormat="1" applyFont="1" applyFill="1" applyBorder="1" applyProtection="1">
      <protection locked="0"/>
    </xf>
    <xf numFmtId="38" fontId="12" fillId="0" borderId="1" xfId="2327" applyNumberFormat="1" applyFont="1" applyFill="1" applyBorder="1" applyProtection="1">
      <protection locked="0"/>
    </xf>
    <xf numFmtId="38" fontId="12" fillId="0" borderId="1" xfId="0" applyNumberFormat="1" applyFont="1" applyFill="1" applyBorder="1" applyAlignment="1" applyProtection="1">
      <alignment horizontal="center"/>
      <protection locked="0"/>
    </xf>
    <xf numFmtId="49" fontId="12" fillId="0" borderId="1" xfId="0" quotePrefix="1" applyNumberFormat="1" applyFont="1" applyFill="1" applyBorder="1" applyAlignment="1" applyProtection="1">
      <protection locked="0"/>
    </xf>
    <xf numFmtId="38" fontId="12" fillId="0" borderId="1" xfId="0" quotePrefix="1" applyNumberFormat="1" applyFont="1" applyFill="1" applyBorder="1" applyAlignment="1" applyProtection="1">
      <protection locked="0"/>
    </xf>
    <xf numFmtId="38" fontId="12" fillId="0" borderId="14" xfId="0" applyNumberFormat="1" applyFont="1" applyFill="1" applyBorder="1" applyProtection="1">
      <protection locked="0"/>
    </xf>
    <xf numFmtId="38" fontId="12" fillId="0" borderId="14" xfId="0" quotePrefix="1" applyNumberFormat="1" applyFont="1" applyFill="1" applyBorder="1" applyProtection="1">
      <protection locked="0"/>
    </xf>
    <xf numFmtId="38" fontId="12" fillId="0" borderId="14" xfId="0" quotePrefix="1" applyNumberFormat="1" applyFont="1" applyFill="1" applyBorder="1" applyAlignment="1" applyProtection="1">
      <alignment horizontal="left"/>
      <protection locked="0"/>
    </xf>
    <xf numFmtId="38" fontId="12" fillId="0" borderId="1" xfId="0" quotePrefix="1" applyNumberFormat="1" applyFont="1" applyFill="1" applyBorder="1" applyAlignment="1" applyProtection="1">
      <alignment horizontal="left"/>
      <protection locked="0"/>
    </xf>
    <xf numFmtId="49" fontId="12" fillId="0" borderId="1" xfId="0" applyNumberFormat="1" applyFont="1" applyFill="1" applyBorder="1" applyAlignment="1" applyProtection="1">
      <alignment horizontal="left"/>
      <protection locked="0"/>
    </xf>
    <xf numFmtId="38" fontId="12" fillId="0" borderId="1" xfId="2331" applyNumberFormat="1" applyFont="1" applyFill="1" applyBorder="1" applyProtection="1">
      <protection locked="0"/>
    </xf>
    <xf numFmtId="38" fontId="12" fillId="0" borderId="1" xfId="2329" applyNumberFormat="1" applyFont="1" applyFill="1" applyBorder="1" applyProtection="1">
      <protection locked="0"/>
    </xf>
    <xf numFmtId="37" fontId="12" fillId="0" borderId="1" xfId="0" applyNumberFormat="1" applyFont="1" applyBorder="1" applyAlignment="1" applyProtection="1">
      <protection locked="0"/>
    </xf>
    <xf numFmtId="37" fontId="12" fillId="0" borderId="1" xfId="0" quotePrefix="1" applyNumberFormat="1" applyFont="1" applyBorder="1" applyProtection="1">
      <protection locked="0"/>
    </xf>
    <xf numFmtId="37" fontId="12" fillId="0" borderId="1" xfId="1" quotePrefix="1" applyNumberFormat="1" applyFont="1" applyBorder="1" applyProtection="1">
      <protection locked="0"/>
    </xf>
    <xf numFmtId="37" fontId="12" fillId="4" borderId="1" xfId="0" quotePrefix="1" applyNumberFormat="1" applyFont="1" applyFill="1" applyBorder="1" applyProtection="1">
      <protection locked="0"/>
    </xf>
    <xf numFmtId="37" fontId="12" fillId="0" borderId="1" xfId="0" quotePrefix="1" applyNumberFormat="1" applyFont="1" applyBorder="1" applyProtection="1">
      <protection locked="0"/>
    </xf>
    <xf numFmtId="37" fontId="12" fillId="0" borderId="1" xfId="1" quotePrefix="1" applyNumberFormat="1" applyFont="1" applyBorder="1" applyProtection="1">
      <protection locked="0"/>
    </xf>
    <xf numFmtId="37" fontId="12" fillId="0" borderId="1" xfId="0" quotePrefix="1" applyNumberFormat="1" applyFont="1" applyBorder="1" applyProtection="1">
      <protection locked="0"/>
    </xf>
    <xf numFmtId="39" fontId="12" fillId="0" borderId="1" xfId="0" quotePrefix="1" applyNumberFormat="1" applyFont="1" applyBorder="1" applyProtection="1">
      <protection locked="0"/>
    </xf>
    <xf numFmtId="37" fontId="12" fillId="0" borderId="1" xfId="0" quotePrefix="1" applyNumberFormat="1" applyFont="1" applyBorder="1" applyProtection="1">
      <protection locked="0"/>
    </xf>
    <xf numFmtId="37" fontId="12" fillId="0" borderId="1" xfId="0" quotePrefix="1" applyNumberFormat="1" applyFont="1" applyBorder="1" applyProtection="1">
      <protection locked="0"/>
    </xf>
    <xf numFmtId="37" fontId="12" fillId="0" borderId="1" xfId="1" quotePrefix="1" applyNumberFormat="1" applyFont="1" applyBorder="1" applyProtection="1">
      <protection locked="0"/>
    </xf>
    <xf numFmtId="37" fontId="12" fillId="0" borderId="1" xfId="0" quotePrefix="1" applyNumberFormat="1" applyFont="1" applyBorder="1" applyProtection="1">
      <protection locked="0"/>
    </xf>
    <xf numFmtId="39" fontId="12" fillId="0" borderId="1" xfId="0" quotePrefix="1" applyNumberFormat="1" applyFont="1" applyBorder="1" applyProtection="1">
      <protection locked="0"/>
    </xf>
    <xf numFmtId="37" fontId="12" fillId="3" borderId="0" xfId="0" applyFont="1" applyFill="1" applyAlignment="1" applyProtection="1">
      <alignment horizontal="center" vertical="center"/>
    </xf>
  </cellXfs>
  <cellStyles count="4326">
    <cellStyle name="20% - Accent1" xfId="48" builtinId="30" customBuiltin="1"/>
    <cellStyle name="20% - Accent1 10" xfId="565"/>
    <cellStyle name="20% - Accent1 10 2" xfId="1623"/>
    <cellStyle name="20% - Accent1 10 2 2" xfId="3647"/>
    <cellStyle name="20% - Accent1 10 3" xfId="2610"/>
    <cellStyle name="20% - Accent1 11" xfId="849"/>
    <cellStyle name="20% - Accent1 11 2" xfId="1890"/>
    <cellStyle name="20% - Accent1 11 2 2" xfId="3914"/>
    <cellStyle name="20% - Accent1 11 3" xfId="2877"/>
    <cellStyle name="20% - Accent1 12" xfId="1118"/>
    <cellStyle name="20% - Accent1 12 2" xfId="2159"/>
    <cellStyle name="20% - Accent1 12 2 2" xfId="4183"/>
    <cellStyle name="20% - Accent1 12 3" xfId="3146"/>
    <cellStyle name="20% - Accent1 13" xfId="1143"/>
    <cellStyle name="20% - Accent1 13 2" xfId="2184"/>
    <cellStyle name="20% - Accent1 13 2 2" xfId="4208"/>
    <cellStyle name="20% - Accent1 13 3" xfId="3171"/>
    <cellStyle name="20% - Accent1 14" xfId="1168"/>
    <cellStyle name="20% - Accent1 14 2" xfId="2209"/>
    <cellStyle name="20% - Accent1 14 2 2" xfId="4233"/>
    <cellStyle name="20% - Accent1 14 3" xfId="3196"/>
    <cellStyle name="20% - Accent1 15" xfId="1191"/>
    <cellStyle name="20% - Accent1 15 2" xfId="2232"/>
    <cellStyle name="20% - Accent1 15 2 2" xfId="4256"/>
    <cellStyle name="20% - Accent1 15 3" xfId="3219"/>
    <cellStyle name="20% - Accent1 16" xfId="1215"/>
    <cellStyle name="20% - Accent1 16 2" xfId="2256"/>
    <cellStyle name="20% - Accent1 16 2 2" xfId="4280"/>
    <cellStyle name="20% - Accent1 16 3" xfId="3243"/>
    <cellStyle name="20% - Accent1 17" xfId="1239"/>
    <cellStyle name="20% - Accent1 17 2" xfId="2280"/>
    <cellStyle name="20% - Accent1 17 2 2" xfId="4304"/>
    <cellStyle name="20% - Accent1 17 3" xfId="3267"/>
    <cellStyle name="20% - Accent1 18" xfId="1264"/>
    <cellStyle name="20% - Accent1 18 2" xfId="3292"/>
    <cellStyle name="20% - Accent1 19" xfId="1288"/>
    <cellStyle name="20% - Accent1 19 2" xfId="3316"/>
    <cellStyle name="20% - Accent1 2" xfId="367"/>
    <cellStyle name="20% - Accent1 2 2" xfId="604"/>
    <cellStyle name="20% - Accent1 2 2 2" xfId="1651"/>
    <cellStyle name="20% - Accent1 2 2 2 2" xfId="3675"/>
    <cellStyle name="20% - Accent1 2 2 3" xfId="2638"/>
    <cellStyle name="20% - Accent1 2 3" xfId="877"/>
    <cellStyle name="20% - Accent1 2 3 2" xfId="1918"/>
    <cellStyle name="20% - Accent1 2 3 2 2" xfId="3942"/>
    <cellStyle name="20% - Accent1 2 3 3" xfId="2905"/>
    <cellStyle name="20% - Accent1 2 4" xfId="1381"/>
    <cellStyle name="20% - Accent1 2 4 2" xfId="3407"/>
    <cellStyle name="20% - Accent1 2 5" xfId="2430"/>
    <cellStyle name="20% - Accent1 20" xfId="1312"/>
    <cellStyle name="20% - Accent1 20 2" xfId="3340"/>
    <cellStyle name="20% - Accent1 21" xfId="1336"/>
    <cellStyle name="20% - Accent1 21 2" xfId="3364"/>
    <cellStyle name="20% - Accent1 22" xfId="1362"/>
    <cellStyle name="20% - Accent1 22 2" xfId="3388"/>
    <cellStyle name="20% - Accent1 23" xfId="2339"/>
    <cellStyle name="20% - Accent1 3" xfId="410"/>
    <cellStyle name="20% - Accent1 3 2" xfId="697"/>
    <cellStyle name="20% - Accent1 3 2 2" xfId="1742"/>
    <cellStyle name="20% - Accent1 3 2 2 2" xfId="3766"/>
    <cellStyle name="20% - Accent1 3 2 3" xfId="2729"/>
    <cellStyle name="20% - Accent1 3 3" xfId="968"/>
    <cellStyle name="20% - Accent1 3 3 2" xfId="2009"/>
    <cellStyle name="20% - Accent1 3 3 2 2" xfId="4033"/>
    <cellStyle name="20% - Accent1 3 3 3" xfId="2996"/>
    <cellStyle name="20% - Accent1 3 4" xfId="1475"/>
    <cellStyle name="20% - Accent1 3 4 2" xfId="3499"/>
    <cellStyle name="20% - Accent1 3 5" xfId="2462"/>
    <cellStyle name="20% - Accent1 4" xfId="428"/>
    <cellStyle name="20% - Accent1 4 2" xfId="715"/>
    <cellStyle name="20% - Accent1 4 2 2" xfId="1760"/>
    <cellStyle name="20% - Accent1 4 2 2 2" xfId="3784"/>
    <cellStyle name="20% - Accent1 4 2 3" xfId="2747"/>
    <cellStyle name="20% - Accent1 4 3" xfId="986"/>
    <cellStyle name="20% - Accent1 4 3 2" xfId="2027"/>
    <cellStyle name="20% - Accent1 4 3 2 2" xfId="4051"/>
    <cellStyle name="20% - Accent1 4 3 3" xfId="3014"/>
    <cellStyle name="20% - Accent1 4 4" xfId="1493"/>
    <cellStyle name="20% - Accent1 4 4 2" xfId="3517"/>
    <cellStyle name="20% - Accent1 4 5" xfId="2480"/>
    <cellStyle name="20% - Accent1 5" xfId="447"/>
    <cellStyle name="20% - Accent1 5 2" xfId="734"/>
    <cellStyle name="20% - Accent1 5 2 2" xfId="1779"/>
    <cellStyle name="20% - Accent1 5 2 2 2" xfId="3803"/>
    <cellStyle name="20% - Accent1 5 2 3" xfId="2766"/>
    <cellStyle name="20% - Accent1 5 3" xfId="1005"/>
    <cellStyle name="20% - Accent1 5 3 2" xfId="2046"/>
    <cellStyle name="20% - Accent1 5 3 2 2" xfId="4070"/>
    <cellStyle name="20% - Accent1 5 3 3" xfId="3033"/>
    <cellStyle name="20% - Accent1 5 4" xfId="1512"/>
    <cellStyle name="20% - Accent1 5 4 2" xfId="3536"/>
    <cellStyle name="20% - Accent1 5 5" xfId="2499"/>
    <cellStyle name="20% - Accent1 6" xfId="465"/>
    <cellStyle name="20% - Accent1 6 2" xfId="755"/>
    <cellStyle name="20% - Accent1 6 2 2" xfId="1800"/>
    <cellStyle name="20% - Accent1 6 2 2 2" xfId="3824"/>
    <cellStyle name="20% - Accent1 6 2 3" xfId="2787"/>
    <cellStyle name="20% - Accent1 6 3" xfId="1026"/>
    <cellStyle name="20% - Accent1 6 3 2" xfId="2067"/>
    <cellStyle name="20% - Accent1 6 3 2 2" xfId="4091"/>
    <cellStyle name="20% - Accent1 6 3 3" xfId="3054"/>
    <cellStyle name="20% - Accent1 6 4" xfId="1530"/>
    <cellStyle name="20% - Accent1 6 4 2" xfId="3554"/>
    <cellStyle name="20% - Accent1 6 5" xfId="2517"/>
    <cellStyle name="20% - Accent1 7" xfId="487"/>
    <cellStyle name="20% - Accent1 7 2" xfId="782"/>
    <cellStyle name="20% - Accent1 7 2 2" xfId="1827"/>
    <cellStyle name="20% - Accent1 7 2 2 2" xfId="3851"/>
    <cellStyle name="20% - Accent1 7 2 3" xfId="2814"/>
    <cellStyle name="20% - Accent1 7 3" xfId="1053"/>
    <cellStyle name="20% - Accent1 7 3 2" xfId="2094"/>
    <cellStyle name="20% - Accent1 7 3 2 2" xfId="4118"/>
    <cellStyle name="20% - Accent1 7 3 3" xfId="3081"/>
    <cellStyle name="20% - Accent1 7 4" xfId="1551"/>
    <cellStyle name="20% - Accent1 7 4 2" xfId="3575"/>
    <cellStyle name="20% - Accent1 7 5" xfId="2538"/>
    <cellStyle name="20% - Accent1 8" xfId="517"/>
    <cellStyle name="20% - Accent1 8 2" xfId="804"/>
    <cellStyle name="20% - Accent1 8 2 2" xfId="1845"/>
    <cellStyle name="20% - Accent1 8 2 2 2" xfId="3869"/>
    <cellStyle name="20% - Accent1 8 2 3" xfId="2832"/>
    <cellStyle name="20% - Accent1 8 3" xfId="1071"/>
    <cellStyle name="20% - Accent1 8 3 2" xfId="2112"/>
    <cellStyle name="20% - Accent1 8 3 2 2" xfId="4136"/>
    <cellStyle name="20% - Accent1 8 3 3" xfId="3099"/>
    <cellStyle name="20% - Accent1 8 4" xfId="1575"/>
    <cellStyle name="20% - Accent1 8 4 2" xfId="3599"/>
    <cellStyle name="20% - Accent1 8 5" xfId="2562"/>
    <cellStyle name="20% - Accent1 9" xfId="541"/>
    <cellStyle name="20% - Accent1 9 2" xfId="825"/>
    <cellStyle name="20% - Accent1 9 2 2" xfId="1866"/>
    <cellStyle name="20% - Accent1 9 2 2 2" xfId="3890"/>
    <cellStyle name="20% - Accent1 9 2 3" xfId="2853"/>
    <cellStyle name="20% - Accent1 9 3" xfId="1092"/>
    <cellStyle name="20% - Accent1 9 3 2" xfId="2133"/>
    <cellStyle name="20% - Accent1 9 3 2 2" xfId="4157"/>
    <cellStyle name="20% - Accent1 9 3 3" xfId="3120"/>
    <cellStyle name="20% - Accent1 9 4" xfId="1599"/>
    <cellStyle name="20% - Accent1 9 4 2" xfId="3623"/>
    <cellStyle name="20% - Accent1 9 5" xfId="2586"/>
    <cellStyle name="20% - Accent2" xfId="52" builtinId="34" customBuiltin="1"/>
    <cellStyle name="20% - Accent2 10" xfId="567"/>
    <cellStyle name="20% - Accent2 10 2" xfId="1625"/>
    <cellStyle name="20% - Accent2 10 2 2" xfId="3649"/>
    <cellStyle name="20% - Accent2 10 3" xfId="2612"/>
    <cellStyle name="20% - Accent2 11" xfId="851"/>
    <cellStyle name="20% - Accent2 11 2" xfId="1892"/>
    <cellStyle name="20% - Accent2 11 2 2" xfId="3916"/>
    <cellStyle name="20% - Accent2 11 3" xfId="2879"/>
    <cellStyle name="20% - Accent2 12" xfId="1120"/>
    <cellStyle name="20% - Accent2 12 2" xfId="2161"/>
    <cellStyle name="20% - Accent2 12 2 2" xfId="4185"/>
    <cellStyle name="20% - Accent2 12 3" xfId="3148"/>
    <cellStyle name="20% - Accent2 13" xfId="1145"/>
    <cellStyle name="20% - Accent2 13 2" xfId="2186"/>
    <cellStyle name="20% - Accent2 13 2 2" xfId="4210"/>
    <cellStyle name="20% - Accent2 13 3" xfId="3173"/>
    <cellStyle name="20% - Accent2 14" xfId="1170"/>
    <cellStyle name="20% - Accent2 14 2" xfId="2211"/>
    <cellStyle name="20% - Accent2 14 2 2" xfId="4235"/>
    <cellStyle name="20% - Accent2 14 3" xfId="3198"/>
    <cellStyle name="20% - Accent2 15" xfId="1193"/>
    <cellStyle name="20% - Accent2 15 2" xfId="2234"/>
    <cellStyle name="20% - Accent2 15 2 2" xfId="4258"/>
    <cellStyle name="20% - Accent2 15 3" xfId="3221"/>
    <cellStyle name="20% - Accent2 16" xfId="1217"/>
    <cellStyle name="20% - Accent2 16 2" xfId="2258"/>
    <cellStyle name="20% - Accent2 16 2 2" xfId="4282"/>
    <cellStyle name="20% - Accent2 16 3" xfId="3245"/>
    <cellStyle name="20% - Accent2 17" xfId="1241"/>
    <cellStyle name="20% - Accent2 17 2" xfId="2282"/>
    <cellStyle name="20% - Accent2 17 2 2" xfId="4306"/>
    <cellStyle name="20% - Accent2 17 3" xfId="3269"/>
    <cellStyle name="20% - Accent2 18" xfId="1266"/>
    <cellStyle name="20% - Accent2 18 2" xfId="3294"/>
    <cellStyle name="20% - Accent2 19" xfId="1290"/>
    <cellStyle name="20% - Accent2 19 2" xfId="3318"/>
    <cellStyle name="20% - Accent2 2" xfId="369"/>
    <cellStyle name="20% - Accent2 2 2" xfId="606"/>
    <cellStyle name="20% - Accent2 2 2 2" xfId="1653"/>
    <cellStyle name="20% - Accent2 2 2 2 2" xfId="3677"/>
    <cellStyle name="20% - Accent2 2 2 3" xfId="2640"/>
    <cellStyle name="20% - Accent2 2 3" xfId="879"/>
    <cellStyle name="20% - Accent2 2 3 2" xfId="1920"/>
    <cellStyle name="20% - Accent2 2 3 2 2" xfId="3944"/>
    <cellStyle name="20% - Accent2 2 3 3" xfId="2907"/>
    <cellStyle name="20% - Accent2 2 4" xfId="1383"/>
    <cellStyle name="20% - Accent2 2 4 2" xfId="3409"/>
    <cellStyle name="20% - Accent2 2 5" xfId="2432"/>
    <cellStyle name="20% - Accent2 20" xfId="1314"/>
    <cellStyle name="20% - Accent2 20 2" xfId="3342"/>
    <cellStyle name="20% - Accent2 21" xfId="1338"/>
    <cellStyle name="20% - Accent2 21 2" xfId="3366"/>
    <cellStyle name="20% - Accent2 22" xfId="1364"/>
    <cellStyle name="20% - Accent2 22 2" xfId="3390"/>
    <cellStyle name="20% - Accent2 23" xfId="2341"/>
    <cellStyle name="20% - Accent2 3" xfId="412"/>
    <cellStyle name="20% - Accent2 3 2" xfId="699"/>
    <cellStyle name="20% - Accent2 3 2 2" xfId="1744"/>
    <cellStyle name="20% - Accent2 3 2 2 2" xfId="3768"/>
    <cellStyle name="20% - Accent2 3 2 3" xfId="2731"/>
    <cellStyle name="20% - Accent2 3 3" xfId="970"/>
    <cellStyle name="20% - Accent2 3 3 2" xfId="2011"/>
    <cellStyle name="20% - Accent2 3 3 2 2" xfId="4035"/>
    <cellStyle name="20% - Accent2 3 3 3" xfId="2998"/>
    <cellStyle name="20% - Accent2 3 4" xfId="1477"/>
    <cellStyle name="20% - Accent2 3 4 2" xfId="3501"/>
    <cellStyle name="20% - Accent2 3 5" xfId="2464"/>
    <cellStyle name="20% - Accent2 4" xfId="430"/>
    <cellStyle name="20% - Accent2 4 2" xfId="717"/>
    <cellStyle name="20% - Accent2 4 2 2" xfId="1762"/>
    <cellStyle name="20% - Accent2 4 2 2 2" xfId="3786"/>
    <cellStyle name="20% - Accent2 4 2 3" xfId="2749"/>
    <cellStyle name="20% - Accent2 4 3" xfId="988"/>
    <cellStyle name="20% - Accent2 4 3 2" xfId="2029"/>
    <cellStyle name="20% - Accent2 4 3 2 2" xfId="4053"/>
    <cellStyle name="20% - Accent2 4 3 3" xfId="3016"/>
    <cellStyle name="20% - Accent2 4 4" xfId="1495"/>
    <cellStyle name="20% - Accent2 4 4 2" xfId="3519"/>
    <cellStyle name="20% - Accent2 4 5" xfId="2482"/>
    <cellStyle name="20% - Accent2 5" xfId="449"/>
    <cellStyle name="20% - Accent2 5 2" xfId="736"/>
    <cellStyle name="20% - Accent2 5 2 2" xfId="1781"/>
    <cellStyle name="20% - Accent2 5 2 2 2" xfId="3805"/>
    <cellStyle name="20% - Accent2 5 2 3" xfId="2768"/>
    <cellStyle name="20% - Accent2 5 3" xfId="1007"/>
    <cellStyle name="20% - Accent2 5 3 2" xfId="2048"/>
    <cellStyle name="20% - Accent2 5 3 2 2" xfId="4072"/>
    <cellStyle name="20% - Accent2 5 3 3" xfId="3035"/>
    <cellStyle name="20% - Accent2 5 4" xfId="1514"/>
    <cellStyle name="20% - Accent2 5 4 2" xfId="3538"/>
    <cellStyle name="20% - Accent2 5 5" xfId="2501"/>
    <cellStyle name="20% - Accent2 6" xfId="467"/>
    <cellStyle name="20% - Accent2 6 2" xfId="757"/>
    <cellStyle name="20% - Accent2 6 2 2" xfId="1802"/>
    <cellStyle name="20% - Accent2 6 2 2 2" xfId="3826"/>
    <cellStyle name="20% - Accent2 6 2 3" xfId="2789"/>
    <cellStyle name="20% - Accent2 6 3" xfId="1028"/>
    <cellStyle name="20% - Accent2 6 3 2" xfId="2069"/>
    <cellStyle name="20% - Accent2 6 3 2 2" xfId="4093"/>
    <cellStyle name="20% - Accent2 6 3 3" xfId="3056"/>
    <cellStyle name="20% - Accent2 6 4" xfId="1532"/>
    <cellStyle name="20% - Accent2 6 4 2" xfId="3556"/>
    <cellStyle name="20% - Accent2 6 5" xfId="2519"/>
    <cellStyle name="20% - Accent2 7" xfId="489"/>
    <cellStyle name="20% - Accent2 7 2" xfId="784"/>
    <cellStyle name="20% - Accent2 7 2 2" xfId="1829"/>
    <cellStyle name="20% - Accent2 7 2 2 2" xfId="3853"/>
    <cellStyle name="20% - Accent2 7 2 3" xfId="2816"/>
    <cellStyle name="20% - Accent2 7 3" xfId="1055"/>
    <cellStyle name="20% - Accent2 7 3 2" xfId="2096"/>
    <cellStyle name="20% - Accent2 7 3 2 2" xfId="4120"/>
    <cellStyle name="20% - Accent2 7 3 3" xfId="3083"/>
    <cellStyle name="20% - Accent2 7 4" xfId="1553"/>
    <cellStyle name="20% - Accent2 7 4 2" xfId="3577"/>
    <cellStyle name="20% - Accent2 7 5" xfId="2540"/>
    <cellStyle name="20% - Accent2 8" xfId="519"/>
    <cellStyle name="20% - Accent2 8 2" xfId="806"/>
    <cellStyle name="20% - Accent2 8 2 2" xfId="1847"/>
    <cellStyle name="20% - Accent2 8 2 2 2" xfId="3871"/>
    <cellStyle name="20% - Accent2 8 2 3" xfId="2834"/>
    <cellStyle name="20% - Accent2 8 3" xfId="1073"/>
    <cellStyle name="20% - Accent2 8 3 2" xfId="2114"/>
    <cellStyle name="20% - Accent2 8 3 2 2" xfId="4138"/>
    <cellStyle name="20% - Accent2 8 3 3" xfId="3101"/>
    <cellStyle name="20% - Accent2 8 4" xfId="1577"/>
    <cellStyle name="20% - Accent2 8 4 2" xfId="3601"/>
    <cellStyle name="20% - Accent2 8 5" xfId="2564"/>
    <cellStyle name="20% - Accent2 9" xfId="543"/>
    <cellStyle name="20% - Accent2 9 2" xfId="827"/>
    <cellStyle name="20% - Accent2 9 2 2" xfId="1868"/>
    <cellStyle name="20% - Accent2 9 2 2 2" xfId="3892"/>
    <cellStyle name="20% - Accent2 9 2 3" xfId="2855"/>
    <cellStyle name="20% - Accent2 9 3" xfId="1094"/>
    <cellStyle name="20% - Accent2 9 3 2" xfId="2135"/>
    <cellStyle name="20% - Accent2 9 3 2 2" xfId="4159"/>
    <cellStyle name="20% - Accent2 9 3 3" xfId="3122"/>
    <cellStyle name="20% - Accent2 9 4" xfId="1601"/>
    <cellStyle name="20% - Accent2 9 4 2" xfId="3625"/>
    <cellStyle name="20% - Accent2 9 5" xfId="2588"/>
    <cellStyle name="20% - Accent3" xfId="56" builtinId="38" customBuiltin="1"/>
    <cellStyle name="20% - Accent3 10" xfId="569"/>
    <cellStyle name="20% - Accent3 10 2" xfId="1627"/>
    <cellStyle name="20% - Accent3 10 2 2" xfId="3651"/>
    <cellStyle name="20% - Accent3 10 3" xfId="2614"/>
    <cellStyle name="20% - Accent3 11" xfId="853"/>
    <cellStyle name="20% - Accent3 11 2" xfId="1894"/>
    <cellStyle name="20% - Accent3 11 2 2" xfId="3918"/>
    <cellStyle name="20% - Accent3 11 3" xfId="2881"/>
    <cellStyle name="20% - Accent3 12" xfId="1122"/>
    <cellStyle name="20% - Accent3 12 2" xfId="2163"/>
    <cellStyle name="20% - Accent3 12 2 2" xfId="4187"/>
    <cellStyle name="20% - Accent3 12 3" xfId="3150"/>
    <cellStyle name="20% - Accent3 13" xfId="1147"/>
    <cellStyle name="20% - Accent3 13 2" xfId="2188"/>
    <cellStyle name="20% - Accent3 13 2 2" xfId="4212"/>
    <cellStyle name="20% - Accent3 13 3" xfId="3175"/>
    <cellStyle name="20% - Accent3 14" xfId="1172"/>
    <cellStyle name="20% - Accent3 14 2" xfId="2213"/>
    <cellStyle name="20% - Accent3 14 2 2" xfId="4237"/>
    <cellStyle name="20% - Accent3 14 3" xfId="3200"/>
    <cellStyle name="20% - Accent3 15" xfId="1195"/>
    <cellStyle name="20% - Accent3 15 2" xfId="2236"/>
    <cellStyle name="20% - Accent3 15 2 2" xfId="4260"/>
    <cellStyle name="20% - Accent3 15 3" xfId="3223"/>
    <cellStyle name="20% - Accent3 16" xfId="1219"/>
    <cellStyle name="20% - Accent3 16 2" xfId="2260"/>
    <cellStyle name="20% - Accent3 16 2 2" xfId="4284"/>
    <cellStyle name="20% - Accent3 16 3" xfId="3247"/>
    <cellStyle name="20% - Accent3 17" xfId="1243"/>
    <cellStyle name="20% - Accent3 17 2" xfId="2284"/>
    <cellStyle name="20% - Accent3 17 2 2" xfId="4308"/>
    <cellStyle name="20% - Accent3 17 3" xfId="3271"/>
    <cellStyle name="20% - Accent3 18" xfId="1268"/>
    <cellStyle name="20% - Accent3 18 2" xfId="3296"/>
    <cellStyle name="20% - Accent3 19" xfId="1292"/>
    <cellStyle name="20% - Accent3 19 2" xfId="3320"/>
    <cellStyle name="20% - Accent3 2" xfId="371"/>
    <cellStyle name="20% - Accent3 2 2" xfId="608"/>
    <cellStyle name="20% - Accent3 2 2 2" xfId="1655"/>
    <cellStyle name="20% - Accent3 2 2 2 2" xfId="3679"/>
    <cellStyle name="20% - Accent3 2 2 3" xfId="2642"/>
    <cellStyle name="20% - Accent3 2 3" xfId="881"/>
    <cellStyle name="20% - Accent3 2 3 2" xfId="1922"/>
    <cellStyle name="20% - Accent3 2 3 2 2" xfId="3946"/>
    <cellStyle name="20% - Accent3 2 3 3" xfId="2909"/>
    <cellStyle name="20% - Accent3 2 4" xfId="1385"/>
    <cellStyle name="20% - Accent3 2 4 2" xfId="3411"/>
    <cellStyle name="20% - Accent3 2 5" xfId="2434"/>
    <cellStyle name="20% - Accent3 20" xfId="1316"/>
    <cellStyle name="20% - Accent3 20 2" xfId="3344"/>
    <cellStyle name="20% - Accent3 21" xfId="1340"/>
    <cellStyle name="20% - Accent3 21 2" xfId="3368"/>
    <cellStyle name="20% - Accent3 22" xfId="1366"/>
    <cellStyle name="20% - Accent3 22 2" xfId="3392"/>
    <cellStyle name="20% - Accent3 23" xfId="2343"/>
    <cellStyle name="20% - Accent3 3" xfId="414"/>
    <cellStyle name="20% - Accent3 3 2" xfId="701"/>
    <cellStyle name="20% - Accent3 3 2 2" xfId="1746"/>
    <cellStyle name="20% - Accent3 3 2 2 2" xfId="3770"/>
    <cellStyle name="20% - Accent3 3 2 3" xfId="2733"/>
    <cellStyle name="20% - Accent3 3 3" xfId="972"/>
    <cellStyle name="20% - Accent3 3 3 2" xfId="2013"/>
    <cellStyle name="20% - Accent3 3 3 2 2" xfId="4037"/>
    <cellStyle name="20% - Accent3 3 3 3" xfId="3000"/>
    <cellStyle name="20% - Accent3 3 4" xfId="1479"/>
    <cellStyle name="20% - Accent3 3 4 2" xfId="3503"/>
    <cellStyle name="20% - Accent3 3 5" xfId="2466"/>
    <cellStyle name="20% - Accent3 4" xfId="432"/>
    <cellStyle name="20% - Accent3 4 2" xfId="719"/>
    <cellStyle name="20% - Accent3 4 2 2" xfId="1764"/>
    <cellStyle name="20% - Accent3 4 2 2 2" xfId="3788"/>
    <cellStyle name="20% - Accent3 4 2 3" xfId="2751"/>
    <cellStyle name="20% - Accent3 4 3" xfId="990"/>
    <cellStyle name="20% - Accent3 4 3 2" xfId="2031"/>
    <cellStyle name="20% - Accent3 4 3 2 2" xfId="4055"/>
    <cellStyle name="20% - Accent3 4 3 3" xfId="3018"/>
    <cellStyle name="20% - Accent3 4 4" xfId="1497"/>
    <cellStyle name="20% - Accent3 4 4 2" xfId="3521"/>
    <cellStyle name="20% - Accent3 4 5" xfId="2484"/>
    <cellStyle name="20% - Accent3 5" xfId="451"/>
    <cellStyle name="20% - Accent3 5 2" xfId="738"/>
    <cellStyle name="20% - Accent3 5 2 2" xfId="1783"/>
    <cellStyle name="20% - Accent3 5 2 2 2" xfId="3807"/>
    <cellStyle name="20% - Accent3 5 2 3" xfId="2770"/>
    <cellStyle name="20% - Accent3 5 3" xfId="1009"/>
    <cellStyle name="20% - Accent3 5 3 2" xfId="2050"/>
    <cellStyle name="20% - Accent3 5 3 2 2" xfId="4074"/>
    <cellStyle name="20% - Accent3 5 3 3" xfId="3037"/>
    <cellStyle name="20% - Accent3 5 4" xfId="1516"/>
    <cellStyle name="20% - Accent3 5 4 2" xfId="3540"/>
    <cellStyle name="20% - Accent3 5 5" xfId="2503"/>
    <cellStyle name="20% - Accent3 6" xfId="469"/>
    <cellStyle name="20% - Accent3 6 2" xfId="759"/>
    <cellStyle name="20% - Accent3 6 2 2" xfId="1804"/>
    <cellStyle name="20% - Accent3 6 2 2 2" xfId="3828"/>
    <cellStyle name="20% - Accent3 6 2 3" xfId="2791"/>
    <cellStyle name="20% - Accent3 6 3" xfId="1030"/>
    <cellStyle name="20% - Accent3 6 3 2" xfId="2071"/>
    <cellStyle name="20% - Accent3 6 3 2 2" xfId="4095"/>
    <cellStyle name="20% - Accent3 6 3 3" xfId="3058"/>
    <cellStyle name="20% - Accent3 6 4" xfId="1534"/>
    <cellStyle name="20% - Accent3 6 4 2" xfId="3558"/>
    <cellStyle name="20% - Accent3 6 5" xfId="2521"/>
    <cellStyle name="20% - Accent3 7" xfId="491"/>
    <cellStyle name="20% - Accent3 7 2" xfId="786"/>
    <cellStyle name="20% - Accent3 7 2 2" xfId="1831"/>
    <cellStyle name="20% - Accent3 7 2 2 2" xfId="3855"/>
    <cellStyle name="20% - Accent3 7 2 3" xfId="2818"/>
    <cellStyle name="20% - Accent3 7 3" xfId="1057"/>
    <cellStyle name="20% - Accent3 7 3 2" xfId="2098"/>
    <cellStyle name="20% - Accent3 7 3 2 2" xfId="4122"/>
    <cellStyle name="20% - Accent3 7 3 3" xfId="3085"/>
    <cellStyle name="20% - Accent3 7 4" xfId="1555"/>
    <cellStyle name="20% - Accent3 7 4 2" xfId="3579"/>
    <cellStyle name="20% - Accent3 7 5" xfId="2542"/>
    <cellStyle name="20% - Accent3 8" xfId="521"/>
    <cellStyle name="20% - Accent3 8 2" xfId="808"/>
    <cellStyle name="20% - Accent3 8 2 2" xfId="1849"/>
    <cellStyle name="20% - Accent3 8 2 2 2" xfId="3873"/>
    <cellStyle name="20% - Accent3 8 2 3" xfId="2836"/>
    <cellStyle name="20% - Accent3 8 3" xfId="1075"/>
    <cellStyle name="20% - Accent3 8 3 2" xfId="2116"/>
    <cellStyle name="20% - Accent3 8 3 2 2" xfId="4140"/>
    <cellStyle name="20% - Accent3 8 3 3" xfId="3103"/>
    <cellStyle name="20% - Accent3 8 4" xfId="1579"/>
    <cellStyle name="20% - Accent3 8 4 2" xfId="3603"/>
    <cellStyle name="20% - Accent3 8 5" xfId="2566"/>
    <cellStyle name="20% - Accent3 9" xfId="545"/>
    <cellStyle name="20% - Accent3 9 2" xfId="829"/>
    <cellStyle name="20% - Accent3 9 2 2" xfId="1870"/>
    <cellStyle name="20% - Accent3 9 2 2 2" xfId="3894"/>
    <cellStyle name="20% - Accent3 9 2 3" xfId="2857"/>
    <cellStyle name="20% - Accent3 9 3" xfId="1096"/>
    <cellStyle name="20% - Accent3 9 3 2" xfId="2137"/>
    <cellStyle name="20% - Accent3 9 3 2 2" xfId="4161"/>
    <cellStyle name="20% - Accent3 9 3 3" xfId="3124"/>
    <cellStyle name="20% - Accent3 9 4" xfId="1603"/>
    <cellStyle name="20% - Accent3 9 4 2" xfId="3627"/>
    <cellStyle name="20% - Accent3 9 5" xfId="2590"/>
    <cellStyle name="20% - Accent4" xfId="60" builtinId="42" customBuiltin="1"/>
    <cellStyle name="20% - Accent4 10" xfId="571"/>
    <cellStyle name="20% - Accent4 10 2" xfId="1629"/>
    <cellStyle name="20% - Accent4 10 2 2" xfId="3653"/>
    <cellStyle name="20% - Accent4 10 3" xfId="2616"/>
    <cellStyle name="20% - Accent4 11" xfId="855"/>
    <cellStyle name="20% - Accent4 11 2" xfId="1896"/>
    <cellStyle name="20% - Accent4 11 2 2" xfId="3920"/>
    <cellStyle name="20% - Accent4 11 3" xfId="2883"/>
    <cellStyle name="20% - Accent4 12" xfId="1124"/>
    <cellStyle name="20% - Accent4 12 2" xfId="2165"/>
    <cellStyle name="20% - Accent4 12 2 2" xfId="4189"/>
    <cellStyle name="20% - Accent4 12 3" xfId="3152"/>
    <cellStyle name="20% - Accent4 13" xfId="1149"/>
    <cellStyle name="20% - Accent4 13 2" xfId="2190"/>
    <cellStyle name="20% - Accent4 13 2 2" xfId="4214"/>
    <cellStyle name="20% - Accent4 13 3" xfId="3177"/>
    <cellStyle name="20% - Accent4 14" xfId="1174"/>
    <cellStyle name="20% - Accent4 14 2" xfId="2215"/>
    <cellStyle name="20% - Accent4 14 2 2" xfId="4239"/>
    <cellStyle name="20% - Accent4 14 3" xfId="3202"/>
    <cellStyle name="20% - Accent4 15" xfId="1197"/>
    <cellStyle name="20% - Accent4 15 2" xfId="2238"/>
    <cellStyle name="20% - Accent4 15 2 2" xfId="4262"/>
    <cellStyle name="20% - Accent4 15 3" xfId="3225"/>
    <cellStyle name="20% - Accent4 16" xfId="1221"/>
    <cellStyle name="20% - Accent4 16 2" xfId="2262"/>
    <cellStyle name="20% - Accent4 16 2 2" xfId="4286"/>
    <cellStyle name="20% - Accent4 16 3" xfId="3249"/>
    <cellStyle name="20% - Accent4 17" xfId="1245"/>
    <cellStyle name="20% - Accent4 17 2" xfId="2286"/>
    <cellStyle name="20% - Accent4 17 2 2" xfId="4310"/>
    <cellStyle name="20% - Accent4 17 3" xfId="3273"/>
    <cellStyle name="20% - Accent4 18" xfId="1270"/>
    <cellStyle name="20% - Accent4 18 2" xfId="3298"/>
    <cellStyle name="20% - Accent4 19" xfId="1294"/>
    <cellStyle name="20% - Accent4 19 2" xfId="3322"/>
    <cellStyle name="20% - Accent4 2" xfId="373"/>
    <cellStyle name="20% - Accent4 2 2" xfId="610"/>
    <cellStyle name="20% - Accent4 2 2 2" xfId="1657"/>
    <cellStyle name="20% - Accent4 2 2 2 2" xfId="3681"/>
    <cellStyle name="20% - Accent4 2 2 3" xfId="2644"/>
    <cellStyle name="20% - Accent4 2 3" xfId="883"/>
    <cellStyle name="20% - Accent4 2 3 2" xfId="1924"/>
    <cellStyle name="20% - Accent4 2 3 2 2" xfId="3948"/>
    <cellStyle name="20% - Accent4 2 3 3" xfId="2911"/>
    <cellStyle name="20% - Accent4 2 4" xfId="1387"/>
    <cellStyle name="20% - Accent4 2 4 2" xfId="3413"/>
    <cellStyle name="20% - Accent4 2 5" xfId="2436"/>
    <cellStyle name="20% - Accent4 20" xfId="1318"/>
    <cellStyle name="20% - Accent4 20 2" xfId="3346"/>
    <cellStyle name="20% - Accent4 21" xfId="1342"/>
    <cellStyle name="20% - Accent4 21 2" xfId="3370"/>
    <cellStyle name="20% - Accent4 22" xfId="1368"/>
    <cellStyle name="20% - Accent4 22 2" xfId="3394"/>
    <cellStyle name="20% - Accent4 23" xfId="2345"/>
    <cellStyle name="20% - Accent4 3" xfId="416"/>
    <cellStyle name="20% - Accent4 3 2" xfId="703"/>
    <cellStyle name="20% - Accent4 3 2 2" xfId="1748"/>
    <cellStyle name="20% - Accent4 3 2 2 2" xfId="3772"/>
    <cellStyle name="20% - Accent4 3 2 3" xfId="2735"/>
    <cellStyle name="20% - Accent4 3 3" xfId="974"/>
    <cellStyle name="20% - Accent4 3 3 2" xfId="2015"/>
    <cellStyle name="20% - Accent4 3 3 2 2" xfId="4039"/>
    <cellStyle name="20% - Accent4 3 3 3" xfId="3002"/>
    <cellStyle name="20% - Accent4 3 4" xfId="1481"/>
    <cellStyle name="20% - Accent4 3 4 2" xfId="3505"/>
    <cellStyle name="20% - Accent4 3 5" xfId="2468"/>
    <cellStyle name="20% - Accent4 4" xfId="434"/>
    <cellStyle name="20% - Accent4 4 2" xfId="721"/>
    <cellStyle name="20% - Accent4 4 2 2" xfId="1766"/>
    <cellStyle name="20% - Accent4 4 2 2 2" xfId="3790"/>
    <cellStyle name="20% - Accent4 4 2 3" xfId="2753"/>
    <cellStyle name="20% - Accent4 4 3" xfId="992"/>
    <cellStyle name="20% - Accent4 4 3 2" xfId="2033"/>
    <cellStyle name="20% - Accent4 4 3 2 2" xfId="4057"/>
    <cellStyle name="20% - Accent4 4 3 3" xfId="3020"/>
    <cellStyle name="20% - Accent4 4 4" xfId="1499"/>
    <cellStyle name="20% - Accent4 4 4 2" xfId="3523"/>
    <cellStyle name="20% - Accent4 4 5" xfId="2486"/>
    <cellStyle name="20% - Accent4 5" xfId="453"/>
    <cellStyle name="20% - Accent4 5 2" xfId="740"/>
    <cellStyle name="20% - Accent4 5 2 2" xfId="1785"/>
    <cellStyle name="20% - Accent4 5 2 2 2" xfId="3809"/>
    <cellStyle name="20% - Accent4 5 2 3" xfId="2772"/>
    <cellStyle name="20% - Accent4 5 3" xfId="1011"/>
    <cellStyle name="20% - Accent4 5 3 2" xfId="2052"/>
    <cellStyle name="20% - Accent4 5 3 2 2" xfId="4076"/>
    <cellStyle name="20% - Accent4 5 3 3" xfId="3039"/>
    <cellStyle name="20% - Accent4 5 4" xfId="1518"/>
    <cellStyle name="20% - Accent4 5 4 2" xfId="3542"/>
    <cellStyle name="20% - Accent4 5 5" xfId="2505"/>
    <cellStyle name="20% - Accent4 6" xfId="471"/>
    <cellStyle name="20% - Accent4 6 2" xfId="761"/>
    <cellStyle name="20% - Accent4 6 2 2" xfId="1806"/>
    <cellStyle name="20% - Accent4 6 2 2 2" xfId="3830"/>
    <cellStyle name="20% - Accent4 6 2 3" xfId="2793"/>
    <cellStyle name="20% - Accent4 6 3" xfId="1032"/>
    <cellStyle name="20% - Accent4 6 3 2" xfId="2073"/>
    <cellStyle name="20% - Accent4 6 3 2 2" xfId="4097"/>
    <cellStyle name="20% - Accent4 6 3 3" xfId="3060"/>
    <cellStyle name="20% - Accent4 6 4" xfId="1536"/>
    <cellStyle name="20% - Accent4 6 4 2" xfId="3560"/>
    <cellStyle name="20% - Accent4 6 5" xfId="2523"/>
    <cellStyle name="20% - Accent4 7" xfId="493"/>
    <cellStyle name="20% - Accent4 7 2" xfId="788"/>
    <cellStyle name="20% - Accent4 7 2 2" xfId="1833"/>
    <cellStyle name="20% - Accent4 7 2 2 2" xfId="3857"/>
    <cellStyle name="20% - Accent4 7 2 3" xfId="2820"/>
    <cellStyle name="20% - Accent4 7 3" xfId="1059"/>
    <cellStyle name="20% - Accent4 7 3 2" xfId="2100"/>
    <cellStyle name="20% - Accent4 7 3 2 2" xfId="4124"/>
    <cellStyle name="20% - Accent4 7 3 3" xfId="3087"/>
    <cellStyle name="20% - Accent4 7 4" xfId="1557"/>
    <cellStyle name="20% - Accent4 7 4 2" xfId="3581"/>
    <cellStyle name="20% - Accent4 7 5" xfId="2544"/>
    <cellStyle name="20% - Accent4 8" xfId="523"/>
    <cellStyle name="20% - Accent4 8 2" xfId="810"/>
    <cellStyle name="20% - Accent4 8 2 2" xfId="1851"/>
    <cellStyle name="20% - Accent4 8 2 2 2" xfId="3875"/>
    <cellStyle name="20% - Accent4 8 2 3" xfId="2838"/>
    <cellStyle name="20% - Accent4 8 3" xfId="1077"/>
    <cellStyle name="20% - Accent4 8 3 2" xfId="2118"/>
    <cellStyle name="20% - Accent4 8 3 2 2" xfId="4142"/>
    <cellStyle name="20% - Accent4 8 3 3" xfId="3105"/>
    <cellStyle name="20% - Accent4 8 4" xfId="1581"/>
    <cellStyle name="20% - Accent4 8 4 2" xfId="3605"/>
    <cellStyle name="20% - Accent4 8 5" xfId="2568"/>
    <cellStyle name="20% - Accent4 9" xfId="547"/>
    <cellStyle name="20% - Accent4 9 2" xfId="831"/>
    <cellStyle name="20% - Accent4 9 2 2" xfId="1872"/>
    <cellStyle name="20% - Accent4 9 2 2 2" xfId="3896"/>
    <cellStyle name="20% - Accent4 9 2 3" xfId="2859"/>
    <cellStyle name="20% - Accent4 9 3" xfId="1098"/>
    <cellStyle name="20% - Accent4 9 3 2" xfId="2139"/>
    <cellStyle name="20% - Accent4 9 3 2 2" xfId="4163"/>
    <cellStyle name="20% - Accent4 9 3 3" xfId="3126"/>
    <cellStyle name="20% - Accent4 9 4" xfId="1605"/>
    <cellStyle name="20% - Accent4 9 4 2" xfId="3629"/>
    <cellStyle name="20% - Accent4 9 5" xfId="2592"/>
    <cellStyle name="20% - Accent5" xfId="64" builtinId="46" customBuiltin="1"/>
    <cellStyle name="20% - Accent5 10" xfId="573"/>
    <cellStyle name="20% - Accent5 10 2" xfId="1631"/>
    <cellStyle name="20% - Accent5 10 2 2" xfId="3655"/>
    <cellStyle name="20% - Accent5 10 3" xfId="2618"/>
    <cellStyle name="20% - Accent5 11" xfId="857"/>
    <cellStyle name="20% - Accent5 11 2" xfId="1898"/>
    <cellStyle name="20% - Accent5 11 2 2" xfId="3922"/>
    <cellStyle name="20% - Accent5 11 3" xfId="2885"/>
    <cellStyle name="20% - Accent5 12" xfId="1126"/>
    <cellStyle name="20% - Accent5 12 2" xfId="2167"/>
    <cellStyle name="20% - Accent5 12 2 2" xfId="4191"/>
    <cellStyle name="20% - Accent5 12 3" xfId="3154"/>
    <cellStyle name="20% - Accent5 13" xfId="1151"/>
    <cellStyle name="20% - Accent5 13 2" xfId="2192"/>
    <cellStyle name="20% - Accent5 13 2 2" xfId="4216"/>
    <cellStyle name="20% - Accent5 13 3" xfId="3179"/>
    <cellStyle name="20% - Accent5 14" xfId="1176"/>
    <cellStyle name="20% - Accent5 14 2" xfId="2217"/>
    <cellStyle name="20% - Accent5 14 2 2" xfId="4241"/>
    <cellStyle name="20% - Accent5 14 3" xfId="3204"/>
    <cellStyle name="20% - Accent5 15" xfId="1199"/>
    <cellStyle name="20% - Accent5 15 2" xfId="2240"/>
    <cellStyle name="20% - Accent5 15 2 2" xfId="4264"/>
    <cellStyle name="20% - Accent5 15 3" xfId="3227"/>
    <cellStyle name="20% - Accent5 16" xfId="1223"/>
    <cellStyle name="20% - Accent5 16 2" xfId="2264"/>
    <cellStyle name="20% - Accent5 16 2 2" xfId="4288"/>
    <cellStyle name="20% - Accent5 16 3" xfId="3251"/>
    <cellStyle name="20% - Accent5 17" xfId="1247"/>
    <cellStyle name="20% - Accent5 17 2" xfId="2288"/>
    <cellStyle name="20% - Accent5 17 2 2" xfId="4312"/>
    <cellStyle name="20% - Accent5 17 3" xfId="3275"/>
    <cellStyle name="20% - Accent5 18" xfId="1272"/>
    <cellStyle name="20% - Accent5 18 2" xfId="3300"/>
    <cellStyle name="20% - Accent5 19" xfId="1296"/>
    <cellStyle name="20% - Accent5 19 2" xfId="3324"/>
    <cellStyle name="20% - Accent5 2" xfId="375"/>
    <cellStyle name="20% - Accent5 2 2" xfId="612"/>
    <cellStyle name="20% - Accent5 2 2 2" xfId="1659"/>
    <cellStyle name="20% - Accent5 2 2 2 2" xfId="3683"/>
    <cellStyle name="20% - Accent5 2 2 3" xfId="2646"/>
    <cellStyle name="20% - Accent5 2 3" xfId="885"/>
    <cellStyle name="20% - Accent5 2 3 2" xfId="1926"/>
    <cellStyle name="20% - Accent5 2 3 2 2" xfId="3950"/>
    <cellStyle name="20% - Accent5 2 3 3" xfId="2913"/>
    <cellStyle name="20% - Accent5 2 4" xfId="1389"/>
    <cellStyle name="20% - Accent5 2 4 2" xfId="3415"/>
    <cellStyle name="20% - Accent5 2 5" xfId="2438"/>
    <cellStyle name="20% - Accent5 20" xfId="1320"/>
    <cellStyle name="20% - Accent5 20 2" xfId="3348"/>
    <cellStyle name="20% - Accent5 21" xfId="1344"/>
    <cellStyle name="20% - Accent5 21 2" xfId="3372"/>
    <cellStyle name="20% - Accent5 22" xfId="1370"/>
    <cellStyle name="20% - Accent5 22 2" xfId="3396"/>
    <cellStyle name="20% - Accent5 23" xfId="2347"/>
    <cellStyle name="20% - Accent5 3" xfId="418"/>
    <cellStyle name="20% - Accent5 3 2" xfId="705"/>
    <cellStyle name="20% - Accent5 3 2 2" xfId="1750"/>
    <cellStyle name="20% - Accent5 3 2 2 2" xfId="3774"/>
    <cellStyle name="20% - Accent5 3 2 3" xfId="2737"/>
    <cellStyle name="20% - Accent5 3 3" xfId="976"/>
    <cellStyle name="20% - Accent5 3 3 2" xfId="2017"/>
    <cellStyle name="20% - Accent5 3 3 2 2" xfId="4041"/>
    <cellStyle name="20% - Accent5 3 3 3" xfId="3004"/>
    <cellStyle name="20% - Accent5 3 4" xfId="1483"/>
    <cellStyle name="20% - Accent5 3 4 2" xfId="3507"/>
    <cellStyle name="20% - Accent5 3 5" xfId="2470"/>
    <cellStyle name="20% - Accent5 4" xfId="436"/>
    <cellStyle name="20% - Accent5 4 2" xfId="723"/>
    <cellStyle name="20% - Accent5 4 2 2" xfId="1768"/>
    <cellStyle name="20% - Accent5 4 2 2 2" xfId="3792"/>
    <cellStyle name="20% - Accent5 4 2 3" xfId="2755"/>
    <cellStyle name="20% - Accent5 4 3" xfId="994"/>
    <cellStyle name="20% - Accent5 4 3 2" xfId="2035"/>
    <cellStyle name="20% - Accent5 4 3 2 2" xfId="4059"/>
    <cellStyle name="20% - Accent5 4 3 3" xfId="3022"/>
    <cellStyle name="20% - Accent5 4 4" xfId="1501"/>
    <cellStyle name="20% - Accent5 4 4 2" xfId="3525"/>
    <cellStyle name="20% - Accent5 4 5" xfId="2488"/>
    <cellStyle name="20% - Accent5 5" xfId="455"/>
    <cellStyle name="20% - Accent5 5 2" xfId="742"/>
    <cellStyle name="20% - Accent5 5 2 2" xfId="1787"/>
    <cellStyle name="20% - Accent5 5 2 2 2" xfId="3811"/>
    <cellStyle name="20% - Accent5 5 2 3" xfId="2774"/>
    <cellStyle name="20% - Accent5 5 3" xfId="1013"/>
    <cellStyle name="20% - Accent5 5 3 2" xfId="2054"/>
    <cellStyle name="20% - Accent5 5 3 2 2" xfId="4078"/>
    <cellStyle name="20% - Accent5 5 3 3" xfId="3041"/>
    <cellStyle name="20% - Accent5 5 4" xfId="1520"/>
    <cellStyle name="20% - Accent5 5 4 2" xfId="3544"/>
    <cellStyle name="20% - Accent5 5 5" xfId="2507"/>
    <cellStyle name="20% - Accent5 6" xfId="473"/>
    <cellStyle name="20% - Accent5 6 2" xfId="763"/>
    <cellStyle name="20% - Accent5 6 2 2" xfId="1808"/>
    <cellStyle name="20% - Accent5 6 2 2 2" xfId="3832"/>
    <cellStyle name="20% - Accent5 6 2 3" xfId="2795"/>
    <cellStyle name="20% - Accent5 6 3" xfId="1034"/>
    <cellStyle name="20% - Accent5 6 3 2" xfId="2075"/>
    <cellStyle name="20% - Accent5 6 3 2 2" xfId="4099"/>
    <cellStyle name="20% - Accent5 6 3 3" xfId="3062"/>
    <cellStyle name="20% - Accent5 6 4" xfId="1538"/>
    <cellStyle name="20% - Accent5 6 4 2" xfId="3562"/>
    <cellStyle name="20% - Accent5 6 5" xfId="2525"/>
    <cellStyle name="20% - Accent5 7" xfId="495"/>
    <cellStyle name="20% - Accent5 7 2" xfId="790"/>
    <cellStyle name="20% - Accent5 7 2 2" xfId="1835"/>
    <cellStyle name="20% - Accent5 7 2 2 2" xfId="3859"/>
    <cellStyle name="20% - Accent5 7 2 3" xfId="2822"/>
    <cellStyle name="20% - Accent5 7 3" xfId="1061"/>
    <cellStyle name="20% - Accent5 7 3 2" xfId="2102"/>
    <cellStyle name="20% - Accent5 7 3 2 2" xfId="4126"/>
    <cellStyle name="20% - Accent5 7 3 3" xfId="3089"/>
    <cellStyle name="20% - Accent5 7 4" xfId="1559"/>
    <cellStyle name="20% - Accent5 7 4 2" xfId="3583"/>
    <cellStyle name="20% - Accent5 7 5" xfId="2546"/>
    <cellStyle name="20% - Accent5 8" xfId="525"/>
    <cellStyle name="20% - Accent5 8 2" xfId="812"/>
    <cellStyle name="20% - Accent5 8 2 2" xfId="1853"/>
    <cellStyle name="20% - Accent5 8 2 2 2" xfId="3877"/>
    <cellStyle name="20% - Accent5 8 2 3" xfId="2840"/>
    <cellStyle name="20% - Accent5 8 3" xfId="1079"/>
    <cellStyle name="20% - Accent5 8 3 2" xfId="2120"/>
    <cellStyle name="20% - Accent5 8 3 2 2" xfId="4144"/>
    <cellStyle name="20% - Accent5 8 3 3" xfId="3107"/>
    <cellStyle name="20% - Accent5 8 4" xfId="1583"/>
    <cellStyle name="20% - Accent5 8 4 2" xfId="3607"/>
    <cellStyle name="20% - Accent5 8 5" xfId="2570"/>
    <cellStyle name="20% - Accent5 9" xfId="549"/>
    <cellStyle name="20% - Accent5 9 2" xfId="833"/>
    <cellStyle name="20% - Accent5 9 2 2" xfId="1874"/>
    <cellStyle name="20% - Accent5 9 2 2 2" xfId="3898"/>
    <cellStyle name="20% - Accent5 9 2 3" xfId="2861"/>
    <cellStyle name="20% - Accent5 9 3" xfId="1100"/>
    <cellStyle name="20% - Accent5 9 3 2" xfId="2141"/>
    <cellStyle name="20% - Accent5 9 3 2 2" xfId="4165"/>
    <cellStyle name="20% - Accent5 9 3 3" xfId="3128"/>
    <cellStyle name="20% - Accent5 9 4" xfId="1607"/>
    <cellStyle name="20% - Accent5 9 4 2" xfId="3631"/>
    <cellStyle name="20% - Accent5 9 5" xfId="2594"/>
    <cellStyle name="20% - Accent6" xfId="68" builtinId="50" customBuiltin="1"/>
    <cellStyle name="20% - Accent6 10" xfId="575"/>
    <cellStyle name="20% - Accent6 10 2" xfId="1633"/>
    <cellStyle name="20% - Accent6 10 2 2" xfId="3657"/>
    <cellStyle name="20% - Accent6 10 3" xfId="2620"/>
    <cellStyle name="20% - Accent6 11" xfId="859"/>
    <cellStyle name="20% - Accent6 11 2" xfId="1900"/>
    <cellStyle name="20% - Accent6 11 2 2" xfId="3924"/>
    <cellStyle name="20% - Accent6 11 3" xfId="2887"/>
    <cellStyle name="20% - Accent6 12" xfId="1128"/>
    <cellStyle name="20% - Accent6 12 2" xfId="2169"/>
    <cellStyle name="20% - Accent6 12 2 2" xfId="4193"/>
    <cellStyle name="20% - Accent6 12 3" xfId="3156"/>
    <cellStyle name="20% - Accent6 13" xfId="1153"/>
    <cellStyle name="20% - Accent6 13 2" xfId="2194"/>
    <cellStyle name="20% - Accent6 13 2 2" xfId="4218"/>
    <cellStyle name="20% - Accent6 13 3" xfId="3181"/>
    <cellStyle name="20% - Accent6 14" xfId="1178"/>
    <cellStyle name="20% - Accent6 14 2" xfId="2219"/>
    <cellStyle name="20% - Accent6 14 2 2" xfId="4243"/>
    <cellStyle name="20% - Accent6 14 3" xfId="3206"/>
    <cellStyle name="20% - Accent6 15" xfId="1201"/>
    <cellStyle name="20% - Accent6 15 2" xfId="2242"/>
    <cellStyle name="20% - Accent6 15 2 2" xfId="4266"/>
    <cellStyle name="20% - Accent6 15 3" xfId="3229"/>
    <cellStyle name="20% - Accent6 16" xfId="1225"/>
    <cellStyle name="20% - Accent6 16 2" xfId="2266"/>
    <cellStyle name="20% - Accent6 16 2 2" xfId="4290"/>
    <cellStyle name="20% - Accent6 16 3" xfId="3253"/>
    <cellStyle name="20% - Accent6 17" xfId="1249"/>
    <cellStyle name="20% - Accent6 17 2" xfId="2290"/>
    <cellStyle name="20% - Accent6 17 2 2" xfId="4314"/>
    <cellStyle name="20% - Accent6 17 3" xfId="3277"/>
    <cellStyle name="20% - Accent6 18" xfId="1274"/>
    <cellStyle name="20% - Accent6 18 2" xfId="3302"/>
    <cellStyle name="20% - Accent6 19" xfId="1298"/>
    <cellStyle name="20% - Accent6 19 2" xfId="3326"/>
    <cellStyle name="20% - Accent6 2" xfId="377"/>
    <cellStyle name="20% - Accent6 2 2" xfId="614"/>
    <cellStyle name="20% - Accent6 2 2 2" xfId="1661"/>
    <cellStyle name="20% - Accent6 2 2 2 2" xfId="3685"/>
    <cellStyle name="20% - Accent6 2 2 3" xfId="2648"/>
    <cellStyle name="20% - Accent6 2 3" xfId="887"/>
    <cellStyle name="20% - Accent6 2 3 2" xfId="1928"/>
    <cellStyle name="20% - Accent6 2 3 2 2" xfId="3952"/>
    <cellStyle name="20% - Accent6 2 3 3" xfId="2915"/>
    <cellStyle name="20% - Accent6 2 4" xfId="1391"/>
    <cellStyle name="20% - Accent6 2 4 2" xfId="3417"/>
    <cellStyle name="20% - Accent6 2 5" xfId="2440"/>
    <cellStyle name="20% - Accent6 20" xfId="1322"/>
    <cellStyle name="20% - Accent6 20 2" xfId="3350"/>
    <cellStyle name="20% - Accent6 21" xfId="1346"/>
    <cellStyle name="20% - Accent6 21 2" xfId="3374"/>
    <cellStyle name="20% - Accent6 22" xfId="1372"/>
    <cellStyle name="20% - Accent6 22 2" xfId="3398"/>
    <cellStyle name="20% - Accent6 23" xfId="2349"/>
    <cellStyle name="20% - Accent6 3" xfId="420"/>
    <cellStyle name="20% - Accent6 3 2" xfId="707"/>
    <cellStyle name="20% - Accent6 3 2 2" xfId="1752"/>
    <cellStyle name="20% - Accent6 3 2 2 2" xfId="3776"/>
    <cellStyle name="20% - Accent6 3 2 3" xfId="2739"/>
    <cellStyle name="20% - Accent6 3 3" xfId="978"/>
    <cellStyle name="20% - Accent6 3 3 2" xfId="2019"/>
    <cellStyle name="20% - Accent6 3 3 2 2" xfId="4043"/>
    <cellStyle name="20% - Accent6 3 3 3" xfId="3006"/>
    <cellStyle name="20% - Accent6 3 4" xfId="1485"/>
    <cellStyle name="20% - Accent6 3 4 2" xfId="3509"/>
    <cellStyle name="20% - Accent6 3 5" xfId="2472"/>
    <cellStyle name="20% - Accent6 4" xfId="438"/>
    <cellStyle name="20% - Accent6 4 2" xfId="725"/>
    <cellStyle name="20% - Accent6 4 2 2" xfId="1770"/>
    <cellStyle name="20% - Accent6 4 2 2 2" xfId="3794"/>
    <cellStyle name="20% - Accent6 4 2 3" xfId="2757"/>
    <cellStyle name="20% - Accent6 4 3" xfId="996"/>
    <cellStyle name="20% - Accent6 4 3 2" xfId="2037"/>
    <cellStyle name="20% - Accent6 4 3 2 2" xfId="4061"/>
    <cellStyle name="20% - Accent6 4 3 3" xfId="3024"/>
    <cellStyle name="20% - Accent6 4 4" xfId="1503"/>
    <cellStyle name="20% - Accent6 4 4 2" xfId="3527"/>
    <cellStyle name="20% - Accent6 4 5" xfId="2490"/>
    <cellStyle name="20% - Accent6 5" xfId="457"/>
    <cellStyle name="20% - Accent6 5 2" xfId="744"/>
    <cellStyle name="20% - Accent6 5 2 2" xfId="1789"/>
    <cellStyle name="20% - Accent6 5 2 2 2" xfId="3813"/>
    <cellStyle name="20% - Accent6 5 2 3" xfId="2776"/>
    <cellStyle name="20% - Accent6 5 3" xfId="1015"/>
    <cellStyle name="20% - Accent6 5 3 2" xfId="2056"/>
    <cellStyle name="20% - Accent6 5 3 2 2" xfId="4080"/>
    <cellStyle name="20% - Accent6 5 3 3" xfId="3043"/>
    <cellStyle name="20% - Accent6 5 4" xfId="1522"/>
    <cellStyle name="20% - Accent6 5 4 2" xfId="3546"/>
    <cellStyle name="20% - Accent6 5 5" xfId="2509"/>
    <cellStyle name="20% - Accent6 6" xfId="475"/>
    <cellStyle name="20% - Accent6 6 2" xfId="765"/>
    <cellStyle name="20% - Accent6 6 2 2" xfId="1810"/>
    <cellStyle name="20% - Accent6 6 2 2 2" xfId="3834"/>
    <cellStyle name="20% - Accent6 6 2 3" xfId="2797"/>
    <cellStyle name="20% - Accent6 6 3" xfId="1036"/>
    <cellStyle name="20% - Accent6 6 3 2" xfId="2077"/>
    <cellStyle name="20% - Accent6 6 3 2 2" xfId="4101"/>
    <cellStyle name="20% - Accent6 6 3 3" xfId="3064"/>
    <cellStyle name="20% - Accent6 6 4" xfId="1540"/>
    <cellStyle name="20% - Accent6 6 4 2" xfId="3564"/>
    <cellStyle name="20% - Accent6 6 5" xfId="2527"/>
    <cellStyle name="20% - Accent6 7" xfId="497"/>
    <cellStyle name="20% - Accent6 7 2" xfId="792"/>
    <cellStyle name="20% - Accent6 7 2 2" xfId="1837"/>
    <cellStyle name="20% - Accent6 7 2 2 2" xfId="3861"/>
    <cellStyle name="20% - Accent6 7 2 3" xfId="2824"/>
    <cellStyle name="20% - Accent6 7 3" xfId="1063"/>
    <cellStyle name="20% - Accent6 7 3 2" xfId="2104"/>
    <cellStyle name="20% - Accent6 7 3 2 2" xfId="4128"/>
    <cellStyle name="20% - Accent6 7 3 3" xfId="3091"/>
    <cellStyle name="20% - Accent6 7 4" xfId="1561"/>
    <cellStyle name="20% - Accent6 7 4 2" xfId="3585"/>
    <cellStyle name="20% - Accent6 7 5" xfId="2548"/>
    <cellStyle name="20% - Accent6 8" xfId="527"/>
    <cellStyle name="20% - Accent6 8 2" xfId="814"/>
    <cellStyle name="20% - Accent6 8 2 2" xfId="1855"/>
    <cellStyle name="20% - Accent6 8 2 2 2" xfId="3879"/>
    <cellStyle name="20% - Accent6 8 2 3" xfId="2842"/>
    <cellStyle name="20% - Accent6 8 3" xfId="1081"/>
    <cellStyle name="20% - Accent6 8 3 2" xfId="2122"/>
    <cellStyle name="20% - Accent6 8 3 2 2" xfId="4146"/>
    <cellStyle name="20% - Accent6 8 3 3" xfId="3109"/>
    <cellStyle name="20% - Accent6 8 4" xfId="1585"/>
    <cellStyle name="20% - Accent6 8 4 2" xfId="3609"/>
    <cellStyle name="20% - Accent6 8 5" xfId="2572"/>
    <cellStyle name="20% - Accent6 9" xfId="551"/>
    <cellStyle name="20% - Accent6 9 2" xfId="835"/>
    <cellStyle name="20% - Accent6 9 2 2" xfId="1876"/>
    <cellStyle name="20% - Accent6 9 2 2 2" xfId="3900"/>
    <cellStyle name="20% - Accent6 9 2 3" xfId="2863"/>
    <cellStyle name="20% - Accent6 9 3" xfId="1102"/>
    <cellStyle name="20% - Accent6 9 3 2" xfId="2143"/>
    <cellStyle name="20% - Accent6 9 3 2 2" xfId="4167"/>
    <cellStyle name="20% - Accent6 9 3 3" xfId="3130"/>
    <cellStyle name="20% - Accent6 9 4" xfId="1609"/>
    <cellStyle name="20% - Accent6 9 4 2" xfId="3633"/>
    <cellStyle name="20% - Accent6 9 5" xfId="2596"/>
    <cellStyle name="40% - Accent1" xfId="49" builtinId="31" customBuiltin="1"/>
    <cellStyle name="40% - Accent1 10" xfId="566"/>
    <cellStyle name="40% - Accent1 10 2" xfId="1624"/>
    <cellStyle name="40% - Accent1 10 2 2" xfId="3648"/>
    <cellStyle name="40% - Accent1 10 3" xfId="2611"/>
    <cellStyle name="40% - Accent1 11" xfId="850"/>
    <cellStyle name="40% - Accent1 11 2" xfId="1891"/>
    <cellStyle name="40% - Accent1 11 2 2" xfId="3915"/>
    <cellStyle name="40% - Accent1 11 3" xfId="2878"/>
    <cellStyle name="40% - Accent1 12" xfId="1119"/>
    <cellStyle name="40% - Accent1 12 2" xfId="2160"/>
    <cellStyle name="40% - Accent1 12 2 2" xfId="4184"/>
    <cellStyle name="40% - Accent1 12 3" xfId="3147"/>
    <cellStyle name="40% - Accent1 13" xfId="1144"/>
    <cellStyle name="40% - Accent1 13 2" xfId="2185"/>
    <cellStyle name="40% - Accent1 13 2 2" xfId="4209"/>
    <cellStyle name="40% - Accent1 13 3" xfId="3172"/>
    <cellStyle name="40% - Accent1 14" xfId="1169"/>
    <cellStyle name="40% - Accent1 14 2" xfId="2210"/>
    <cellStyle name="40% - Accent1 14 2 2" xfId="4234"/>
    <cellStyle name="40% - Accent1 14 3" xfId="3197"/>
    <cellStyle name="40% - Accent1 15" xfId="1192"/>
    <cellStyle name="40% - Accent1 15 2" xfId="2233"/>
    <cellStyle name="40% - Accent1 15 2 2" xfId="4257"/>
    <cellStyle name="40% - Accent1 15 3" xfId="3220"/>
    <cellStyle name="40% - Accent1 16" xfId="1216"/>
    <cellStyle name="40% - Accent1 16 2" xfId="2257"/>
    <cellStyle name="40% - Accent1 16 2 2" xfId="4281"/>
    <cellStyle name="40% - Accent1 16 3" xfId="3244"/>
    <cellStyle name="40% - Accent1 17" xfId="1240"/>
    <cellStyle name="40% - Accent1 17 2" xfId="2281"/>
    <cellStyle name="40% - Accent1 17 2 2" xfId="4305"/>
    <cellStyle name="40% - Accent1 17 3" xfId="3268"/>
    <cellStyle name="40% - Accent1 18" xfId="1265"/>
    <cellStyle name="40% - Accent1 18 2" xfId="3293"/>
    <cellStyle name="40% - Accent1 19" xfId="1289"/>
    <cellStyle name="40% - Accent1 19 2" xfId="3317"/>
    <cellStyle name="40% - Accent1 2" xfId="368"/>
    <cellStyle name="40% - Accent1 2 2" xfId="605"/>
    <cellStyle name="40% - Accent1 2 2 2" xfId="1652"/>
    <cellStyle name="40% - Accent1 2 2 2 2" xfId="3676"/>
    <cellStyle name="40% - Accent1 2 2 3" xfId="2639"/>
    <cellStyle name="40% - Accent1 2 3" xfId="878"/>
    <cellStyle name="40% - Accent1 2 3 2" xfId="1919"/>
    <cellStyle name="40% - Accent1 2 3 2 2" xfId="3943"/>
    <cellStyle name="40% - Accent1 2 3 3" xfId="2906"/>
    <cellStyle name="40% - Accent1 2 4" xfId="1382"/>
    <cellStyle name="40% - Accent1 2 4 2" xfId="3408"/>
    <cellStyle name="40% - Accent1 2 5" xfId="2431"/>
    <cellStyle name="40% - Accent1 20" xfId="1313"/>
    <cellStyle name="40% - Accent1 20 2" xfId="3341"/>
    <cellStyle name="40% - Accent1 21" xfId="1337"/>
    <cellStyle name="40% - Accent1 21 2" xfId="3365"/>
    <cellStyle name="40% - Accent1 22" xfId="1363"/>
    <cellStyle name="40% - Accent1 22 2" xfId="3389"/>
    <cellStyle name="40% - Accent1 23" xfId="2340"/>
    <cellStyle name="40% - Accent1 3" xfId="411"/>
    <cellStyle name="40% - Accent1 3 2" xfId="698"/>
    <cellStyle name="40% - Accent1 3 2 2" xfId="1743"/>
    <cellStyle name="40% - Accent1 3 2 2 2" xfId="3767"/>
    <cellStyle name="40% - Accent1 3 2 3" xfId="2730"/>
    <cellStyle name="40% - Accent1 3 3" xfId="969"/>
    <cellStyle name="40% - Accent1 3 3 2" xfId="2010"/>
    <cellStyle name="40% - Accent1 3 3 2 2" xfId="4034"/>
    <cellStyle name="40% - Accent1 3 3 3" xfId="2997"/>
    <cellStyle name="40% - Accent1 3 4" xfId="1476"/>
    <cellStyle name="40% - Accent1 3 4 2" xfId="3500"/>
    <cellStyle name="40% - Accent1 3 5" xfId="2463"/>
    <cellStyle name="40% - Accent1 4" xfId="429"/>
    <cellStyle name="40% - Accent1 4 2" xfId="716"/>
    <cellStyle name="40% - Accent1 4 2 2" xfId="1761"/>
    <cellStyle name="40% - Accent1 4 2 2 2" xfId="3785"/>
    <cellStyle name="40% - Accent1 4 2 3" xfId="2748"/>
    <cellStyle name="40% - Accent1 4 3" xfId="987"/>
    <cellStyle name="40% - Accent1 4 3 2" xfId="2028"/>
    <cellStyle name="40% - Accent1 4 3 2 2" xfId="4052"/>
    <cellStyle name="40% - Accent1 4 3 3" xfId="3015"/>
    <cellStyle name="40% - Accent1 4 4" xfId="1494"/>
    <cellStyle name="40% - Accent1 4 4 2" xfId="3518"/>
    <cellStyle name="40% - Accent1 4 5" xfId="2481"/>
    <cellStyle name="40% - Accent1 5" xfId="448"/>
    <cellStyle name="40% - Accent1 5 2" xfId="735"/>
    <cellStyle name="40% - Accent1 5 2 2" xfId="1780"/>
    <cellStyle name="40% - Accent1 5 2 2 2" xfId="3804"/>
    <cellStyle name="40% - Accent1 5 2 3" xfId="2767"/>
    <cellStyle name="40% - Accent1 5 3" xfId="1006"/>
    <cellStyle name="40% - Accent1 5 3 2" xfId="2047"/>
    <cellStyle name="40% - Accent1 5 3 2 2" xfId="4071"/>
    <cellStyle name="40% - Accent1 5 3 3" xfId="3034"/>
    <cellStyle name="40% - Accent1 5 4" xfId="1513"/>
    <cellStyle name="40% - Accent1 5 4 2" xfId="3537"/>
    <cellStyle name="40% - Accent1 5 5" xfId="2500"/>
    <cellStyle name="40% - Accent1 6" xfId="466"/>
    <cellStyle name="40% - Accent1 6 2" xfId="756"/>
    <cellStyle name="40% - Accent1 6 2 2" xfId="1801"/>
    <cellStyle name="40% - Accent1 6 2 2 2" xfId="3825"/>
    <cellStyle name="40% - Accent1 6 2 3" xfId="2788"/>
    <cellStyle name="40% - Accent1 6 3" xfId="1027"/>
    <cellStyle name="40% - Accent1 6 3 2" xfId="2068"/>
    <cellStyle name="40% - Accent1 6 3 2 2" xfId="4092"/>
    <cellStyle name="40% - Accent1 6 3 3" xfId="3055"/>
    <cellStyle name="40% - Accent1 6 4" xfId="1531"/>
    <cellStyle name="40% - Accent1 6 4 2" xfId="3555"/>
    <cellStyle name="40% - Accent1 6 5" xfId="2518"/>
    <cellStyle name="40% - Accent1 7" xfId="488"/>
    <cellStyle name="40% - Accent1 7 2" xfId="783"/>
    <cellStyle name="40% - Accent1 7 2 2" xfId="1828"/>
    <cellStyle name="40% - Accent1 7 2 2 2" xfId="3852"/>
    <cellStyle name="40% - Accent1 7 2 3" xfId="2815"/>
    <cellStyle name="40% - Accent1 7 3" xfId="1054"/>
    <cellStyle name="40% - Accent1 7 3 2" xfId="2095"/>
    <cellStyle name="40% - Accent1 7 3 2 2" xfId="4119"/>
    <cellStyle name="40% - Accent1 7 3 3" xfId="3082"/>
    <cellStyle name="40% - Accent1 7 4" xfId="1552"/>
    <cellStyle name="40% - Accent1 7 4 2" xfId="3576"/>
    <cellStyle name="40% - Accent1 7 5" xfId="2539"/>
    <cellStyle name="40% - Accent1 8" xfId="518"/>
    <cellStyle name="40% - Accent1 8 2" xfId="805"/>
    <cellStyle name="40% - Accent1 8 2 2" xfId="1846"/>
    <cellStyle name="40% - Accent1 8 2 2 2" xfId="3870"/>
    <cellStyle name="40% - Accent1 8 2 3" xfId="2833"/>
    <cellStyle name="40% - Accent1 8 3" xfId="1072"/>
    <cellStyle name="40% - Accent1 8 3 2" xfId="2113"/>
    <cellStyle name="40% - Accent1 8 3 2 2" xfId="4137"/>
    <cellStyle name="40% - Accent1 8 3 3" xfId="3100"/>
    <cellStyle name="40% - Accent1 8 4" xfId="1576"/>
    <cellStyle name="40% - Accent1 8 4 2" xfId="3600"/>
    <cellStyle name="40% - Accent1 8 5" xfId="2563"/>
    <cellStyle name="40% - Accent1 9" xfId="542"/>
    <cellStyle name="40% - Accent1 9 2" xfId="826"/>
    <cellStyle name="40% - Accent1 9 2 2" xfId="1867"/>
    <cellStyle name="40% - Accent1 9 2 2 2" xfId="3891"/>
    <cellStyle name="40% - Accent1 9 2 3" xfId="2854"/>
    <cellStyle name="40% - Accent1 9 3" xfId="1093"/>
    <cellStyle name="40% - Accent1 9 3 2" xfId="2134"/>
    <cellStyle name="40% - Accent1 9 3 2 2" xfId="4158"/>
    <cellStyle name="40% - Accent1 9 3 3" xfId="3121"/>
    <cellStyle name="40% - Accent1 9 4" xfId="1600"/>
    <cellStyle name="40% - Accent1 9 4 2" xfId="3624"/>
    <cellStyle name="40% - Accent1 9 5" xfId="2587"/>
    <cellStyle name="40% - Accent2" xfId="53" builtinId="35" customBuiltin="1"/>
    <cellStyle name="40% - Accent2 10" xfId="568"/>
    <cellStyle name="40% - Accent2 10 2" xfId="1626"/>
    <cellStyle name="40% - Accent2 10 2 2" xfId="3650"/>
    <cellStyle name="40% - Accent2 10 3" xfId="2613"/>
    <cellStyle name="40% - Accent2 11" xfId="852"/>
    <cellStyle name="40% - Accent2 11 2" xfId="1893"/>
    <cellStyle name="40% - Accent2 11 2 2" xfId="3917"/>
    <cellStyle name="40% - Accent2 11 3" xfId="2880"/>
    <cellStyle name="40% - Accent2 12" xfId="1121"/>
    <cellStyle name="40% - Accent2 12 2" xfId="2162"/>
    <cellStyle name="40% - Accent2 12 2 2" xfId="4186"/>
    <cellStyle name="40% - Accent2 12 3" xfId="3149"/>
    <cellStyle name="40% - Accent2 13" xfId="1146"/>
    <cellStyle name="40% - Accent2 13 2" xfId="2187"/>
    <cellStyle name="40% - Accent2 13 2 2" xfId="4211"/>
    <cellStyle name="40% - Accent2 13 3" xfId="3174"/>
    <cellStyle name="40% - Accent2 14" xfId="1171"/>
    <cellStyle name="40% - Accent2 14 2" xfId="2212"/>
    <cellStyle name="40% - Accent2 14 2 2" xfId="4236"/>
    <cellStyle name="40% - Accent2 14 3" xfId="3199"/>
    <cellStyle name="40% - Accent2 15" xfId="1194"/>
    <cellStyle name="40% - Accent2 15 2" xfId="2235"/>
    <cellStyle name="40% - Accent2 15 2 2" xfId="4259"/>
    <cellStyle name="40% - Accent2 15 3" xfId="3222"/>
    <cellStyle name="40% - Accent2 16" xfId="1218"/>
    <cellStyle name="40% - Accent2 16 2" xfId="2259"/>
    <cellStyle name="40% - Accent2 16 2 2" xfId="4283"/>
    <cellStyle name="40% - Accent2 16 3" xfId="3246"/>
    <cellStyle name="40% - Accent2 17" xfId="1242"/>
    <cellStyle name="40% - Accent2 17 2" xfId="2283"/>
    <cellStyle name="40% - Accent2 17 2 2" xfId="4307"/>
    <cellStyle name="40% - Accent2 17 3" xfId="3270"/>
    <cellStyle name="40% - Accent2 18" xfId="1267"/>
    <cellStyle name="40% - Accent2 18 2" xfId="3295"/>
    <cellStyle name="40% - Accent2 19" xfId="1291"/>
    <cellStyle name="40% - Accent2 19 2" xfId="3319"/>
    <cellStyle name="40% - Accent2 2" xfId="370"/>
    <cellStyle name="40% - Accent2 2 2" xfId="607"/>
    <cellStyle name="40% - Accent2 2 2 2" xfId="1654"/>
    <cellStyle name="40% - Accent2 2 2 2 2" xfId="3678"/>
    <cellStyle name="40% - Accent2 2 2 3" xfId="2641"/>
    <cellStyle name="40% - Accent2 2 3" xfId="880"/>
    <cellStyle name="40% - Accent2 2 3 2" xfId="1921"/>
    <cellStyle name="40% - Accent2 2 3 2 2" xfId="3945"/>
    <cellStyle name="40% - Accent2 2 3 3" xfId="2908"/>
    <cellStyle name="40% - Accent2 2 4" xfId="1384"/>
    <cellStyle name="40% - Accent2 2 4 2" xfId="3410"/>
    <cellStyle name="40% - Accent2 2 5" xfId="2433"/>
    <cellStyle name="40% - Accent2 20" xfId="1315"/>
    <cellStyle name="40% - Accent2 20 2" xfId="3343"/>
    <cellStyle name="40% - Accent2 21" xfId="1339"/>
    <cellStyle name="40% - Accent2 21 2" xfId="3367"/>
    <cellStyle name="40% - Accent2 22" xfId="1365"/>
    <cellStyle name="40% - Accent2 22 2" xfId="3391"/>
    <cellStyle name="40% - Accent2 23" xfId="2342"/>
    <cellStyle name="40% - Accent2 3" xfId="413"/>
    <cellStyle name="40% - Accent2 3 2" xfId="700"/>
    <cellStyle name="40% - Accent2 3 2 2" xfId="1745"/>
    <cellStyle name="40% - Accent2 3 2 2 2" xfId="3769"/>
    <cellStyle name="40% - Accent2 3 2 3" xfId="2732"/>
    <cellStyle name="40% - Accent2 3 3" xfId="971"/>
    <cellStyle name="40% - Accent2 3 3 2" xfId="2012"/>
    <cellStyle name="40% - Accent2 3 3 2 2" xfId="4036"/>
    <cellStyle name="40% - Accent2 3 3 3" xfId="2999"/>
    <cellStyle name="40% - Accent2 3 4" xfId="1478"/>
    <cellStyle name="40% - Accent2 3 4 2" xfId="3502"/>
    <cellStyle name="40% - Accent2 3 5" xfId="2465"/>
    <cellStyle name="40% - Accent2 4" xfId="431"/>
    <cellStyle name="40% - Accent2 4 2" xfId="718"/>
    <cellStyle name="40% - Accent2 4 2 2" xfId="1763"/>
    <cellStyle name="40% - Accent2 4 2 2 2" xfId="3787"/>
    <cellStyle name="40% - Accent2 4 2 3" xfId="2750"/>
    <cellStyle name="40% - Accent2 4 3" xfId="989"/>
    <cellStyle name="40% - Accent2 4 3 2" xfId="2030"/>
    <cellStyle name="40% - Accent2 4 3 2 2" xfId="4054"/>
    <cellStyle name="40% - Accent2 4 3 3" xfId="3017"/>
    <cellStyle name="40% - Accent2 4 4" xfId="1496"/>
    <cellStyle name="40% - Accent2 4 4 2" xfId="3520"/>
    <cellStyle name="40% - Accent2 4 5" xfId="2483"/>
    <cellStyle name="40% - Accent2 5" xfId="450"/>
    <cellStyle name="40% - Accent2 5 2" xfId="737"/>
    <cellStyle name="40% - Accent2 5 2 2" xfId="1782"/>
    <cellStyle name="40% - Accent2 5 2 2 2" xfId="3806"/>
    <cellStyle name="40% - Accent2 5 2 3" xfId="2769"/>
    <cellStyle name="40% - Accent2 5 3" xfId="1008"/>
    <cellStyle name="40% - Accent2 5 3 2" xfId="2049"/>
    <cellStyle name="40% - Accent2 5 3 2 2" xfId="4073"/>
    <cellStyle name="40% - Accent2 5 3 3" xfId="3036"/>
    <cellStyle name="40% - Accent2 5 4" xfId="1515"/>
    <cellStyle name="40% - Accent2 5 4 2" xfId="3539"/>
    <cellStyle name="40% - Accent2 5 5" xfId="2502"/>
    <cellStyle name="40% - Accent2 6" xfId="468"/>
    <cellStyle name="40% - Accent2 6 2" xfId="758"/>
    <cellStyle name="40% - Accent2 6 2 2" xfId="1803"/>
    <cellStyle name="40% - Accent2 6 2 2 2" xfId="3827"/>
    <cellStyle name="40% - Accent2 6 2 3" xfId="2790"/>
    <cellStyle name="40% - Accent2 6 3" xfId="1029"/>
    <cellStyle name="40% - Accent2 6 3 2" xfId="2070"/>
    <cellStyle name="40% - Accent2 6 3 2 2" xfId="4094"/>
    <cellStyle name="40% - Accent2 6 3 3" xfId="3057"/>
    <cellStyle name="40% - Accent2 6 4" xfId="1533"/>
    <cellStyle name="40% - Accent2 6 4 2" xfId="3557"/>
    <cellStyle name="40% - Accent2 6 5" xfId="2520"/>
    <cellStyle name="40% - Accent2 7" xfId="490"/>
    <cellStyle name="40% - Accent2 7 2" xfId="785"/>
    <cellStyle name="40% - Accent2 7 2 2" xfId="1830"/>
    <cellStyle name="40% - Accent2 7 2 2 2" xfId="3854"/>
    <cellStyle name="40% - Accent2 7 2 3" xfId="2817"/>
    <cellStyle name="40% - Accent2 7 3" xfId="1056"/>
    <cellStyle name="40% - Accent2 7 3 2" xfId="2097"/>
    <cellStyle name="40% - Accent2 7 3 2 2" xfId="4121"/>
    <cellStyle name="40% - Accent2 7 3 3" xfId="3084"/>
    <cellStyle name="40% - Accent2 7 4" xfId="1554"/>
    <cellStyle name="40% - Accent2 7 4 2" xfId="3578"/>
    <cellStyle name="40% - Accent2 7 5" xfId="2541"/>
    <cellStyle name="40% - Accent2 8" xfId="520"/>
    <cellStyle name="40% - Accent2 8 2" xfId="807"/>
    <cellStyle name="40% - Accent2 8 2 2" xfId="1848"/>
    <cellStyle name="40% - Accent2 8 2 2 2" xfId="3872"/>
    <cellStyle name="40% - Accent2 8 2 3" xfId="2835"/>
    <cellStyle name="40% - Accent2 8 3" xfId="1074"/>
    <cellStyle name="40% - Accent2 8 3 2" xfId="2115"/>
    <cellStyle name="40% - Accent2 8 3 2 2" xfId="4139"/>
    <cellStyle name="40% - Accent2 8 3 3" xfId="3102"/>
    <cellStyle name="40% - Accent2 8 4" xfId="1578"/>
    <cellStyle name="40% - Accent2 8 4 2" xfId="3602"/>
    <cellStyle name="40% - Accent2 8 5" xfId="2565"/>
    <cellStyle name="40% - Accent2 9" xfId="544"/>
    <cellStyle name="40% - Accent2 9 2" xfId="828"/>
    <cellStyle name="40% - Accent2 9 2 2" xfId="1869"/>
    <cellStyle name="40% - Accent2 9 2 2 2" xfId="3893"/>
    <cellStyle name="40% - Accent2 9 2 3" xfId="2856"/>
    <cellStyle name="40% - Accent2 9 3" xfId="1095"/>
    <cellStyle name="40% - Accent2 9 3 2" xfId="2136"/>
    <cellStyle name="40% - Accent2 9 3 2 2" xfId="4160"/>
    <cellStyle name="40% - Accent2 9 3 3" xfId="3123"/>
    <cellStyle name="40% - Accent2 9 4" xfId="1602"/>
    <cellStyle name="40% - Accent2 9 4 2" xfId="3626"/>
    <cellStyle name="40% - Accent2 9 5" xfId="2589"/>
    <cellStyle name="40% - Accent3" xfId="57" builtinId="39" customBuiltin="1"/>
    <cellStyle name="40% - Accent3 10" xfId="570"/>
    <cellStyle name="40% - Accent3 10 2" xfId="1628"/>
    <cellStyle name="40% - Accent3 10 2 2" xfId="3652"/>
    <cellStyle name="40% - Accent3 10 3" xfId="2615"/>
    <cellStyle name="40% - Accent3 11" xfId="854"/>
    <cellStyle name="40% - Accent3 11 2" xfId="1895"/>
    <cellStyle name="40% - Accent3 11 2 2" xfId="3919"/>
    <cellStyle name="40% - Accent3 11 3" xfId="2882"/>
    <cellStyle name="40% - Accent3 12" xfId="1123"/>
    <cellStyle name="40% - Accent3 12 2" xfId="2164"/>
    <cellStyle name="40% - Accent3 12 2 2" xfId="4188"/>
    <cellStyle name="40% - Accent3 12 3" xfId="3151"/>
    <cellStyle name="40% - Accent3 13" xfId="1148"/>
    <cellStyle name="40% - Accent3 13 2" xfId="2189"/>
    <cellStyle name="40% - Accent3 13 2 2" xfId="4213"/>
    <cellStyle name="40% - Accent3 13 3" xfId="3176"/>
    <cellStyle name="40% - Accent3 14" xfId="1173"/>
    <cellStyle name="40% - Accent3 14 2" xfId="2214"/>
    <cellStyle name="40% - Accent3 14 2 2" xfId="4238"/>
    <cellStyle name="40% - Accent3 14 3" xfId="3201"/>
    <cellStyle name="40% - Accent3 15" xfId="1196"/>
    <cellStyle name="40% - Accent3 15 2" xfId="2237"/>
    <cellStyle name="40% - Accent3 15 2 2" xfId="4261"/>
    <cellStyle name="40% - Accent3 15 3" xfId="3224"/>
    <cellStyle name="40% - Accent3 16" xfId="1220"/>
    <cellStyle name="40% - Accent3 16 2" xfId="2261"/>
    <cellStyle name="40% - Accent3 16 2 2" xfId="4285"/>
    <cellStyle name="40% - Accent3 16 3" xfId="3248"/>
    <cellStyle name="40% - Accent3 17" xfId="1244"/>
    <cellStyle name="40% - Accent3 17 2" xfId="2285"/>
    <cellStyle name="40% - Accent3 17 2 2" xfId="4309"/>
    <cellStyle name="40% - Accent3 17 3" xfId="3272"/>
    <cellStyle name="40% - Accent3 18" xfId="1269"/>
    <cellStyle name="40% - Accent3 18 2" xfId="3297"/>
    <cellStyle name="40% - Accent3 19" xfId="1293"/>
    <cellStyle name="40% - Accent3 19 2" xfId="3321"/>
    <cellStyle name="40% - Accent3 2" xfId="372"/>
    <cellStyle name="40% - Accent3 2 2" xfId="609"/>
    <cellStyle name="40% - Accent3 2 2 2" xfId="1656"/>
    <cellStyle name="40% - Accent3 2 2 2 2" xfId="3680"/>
    <cellStyle name="40% - Accent3 2 2 3" xfId="2643"/>
    <cellStyle name="40% - Accent3 2 3" xfId="882"/>
    <cellStyle name="40% - Accent3 2 3 2" xfId="1923"/>
    <cellStyle name="40% - Accent3 2 3 2 2" xfId="3947"/>
    <cellStyle name="40% - Accent3 2 3 3" xfId="2910"/>
    <cellStyle name="40% - Accent3 2 4" xfId="1386"/>
    <cellStyle name="40% - Accent3 2 4 2" xfId="3412"/>
    <cellStyle name="40% - Accent3 2 5" xfId="2435"/>
    <cellStyle name="40% - Accent3 20" xfId="1317"/>
    <cellStyle name="40% - Accent3 20 2" xfId="3345"/>
    <cellStyle name="40% - Accent3 21" xfId="1341"/>
    <cellStyle name="40% - Accent3 21 2" xfId="3369"/>
    <cellStyle name="40% - Accent3 22" xfId="1367"/>
    <cellStyle name="40% - Accent3 22 2" xfId="3393"/>
    <cellStyle name="40% - Accent3 23" xfId="2344"/>
    <cellStyle name="40% - Accent3 3" xfId="415"/>
    <cellStyle name="40% - Accent3 3 2" xfId="702"/>
    <cellStyle name="40% - Accent3 3 2 2" xfId="1747"/>
    <cellStyle name="40% - Accent3 3 2 2 2" xfId="3771"/>
    <cellStyle name="40% - Accent3 3 2 3" xfId="2734"/>
    <cellStyle name="40% - Accent3 3 3" xfId="973"/>
    <cellStyle name="40% - Accent3 3 3 2" xfId="2014"/>
    <cellStyle name="40% - Accent3 3 3 2 2" xfId="4038"/>
    <cellStyle name="40% - Accent3 3 3 3" xfId="3001"/>
    <cellStyle name="40% - Accent3 3 4" xfId="1480"/>
    <cellStyle name="40% - Accent3 3 4 2" xfId="3504"/>
    <cellStyle name="40% - Accent3 3 5" xfId="2467"/>
    <cellStyle name="40% - Accent3 4" xfId="433"/>
    <cellStyle name="40% - Accent3 4 2" xfId="720"/>
    <cellStyle name="40% - Accent3 4 2 2" xfId="1765"/>
    <cellStyle name="40% - Accent3 4 2 2 2" xfId="3789"/>
    <cellStyle name="40% - Accent3 4 2 3" xfId="2752"/>
    <cellStyle name="40% - Accent3 4 3" xfId="991"/>
    <cellStyle name="40% - Accent3 4 3 2" xfId="2032"/>
    <cellStyle name="40% - Accent3 4 3 2 2" xfId="4056"/>
    <cellStyle name="40% - Accent3 4 3 3" xfId="3019"/>
    <cellStyle name="40% - Accent3 4 4" xfId="1498"/>
    <cellStyle name="40% - Accent3 4 4 2" xfId="3522"/>
    <cellStyle name="40% - Accent3 4 5" xfId="2485"/>
    <cellStyle name="40% - Accent3 5" xfId="452"/>
    <cellStyle name="40% - Accent3 5 2" xfId="739"/>
    <cellStyle name="40% - Accent3 5 2 2" xfId="1784"/>
    <cellStyle name="40% - Accent3 5 2 2 2" xfId="3808"/>
    <cellStyle name="40% - Accent3 5 2 3" xfId="2771"/>
    <cellStyle name="40% - Accent3 5 3" xfId="1010"/>
    <cellStyle name="40% - Accent3 5 3 2" xfId="2051"/>
    <cellStyle name="40% - Accent3 5 3 2 2" xfId="4075"/>
    <cellStyle name="40% - Accent3 5 3 3" xfId="3038"/>
    <cellStyle name="40% - Accent3 5 4" xfId="1517"/>
    <cellStyle name="40% - Accent3 5 4 2" xfId="3541"/>
    <cellStyle name="40% - Accent3 5 5" xfId="2504"/>
    <cellStyle name="40% - Accent3 6" xfId="470"/>
    <cellStyle name="40% - Accent3 6 2" xfId="760"/>
    <cellStyle name="40% - Accent3 6 2 2" xfId="1805"/>
    <cellStyle name="40% - Accent3 6 2 2 2" xfId="3829"/>
    <cellStyle name="40% - Accent3 6 2 3" xfId="2792"/>
    <cellStyle name="40% - Accent3 6 3" xfId="1031"/>
    <cellStyle name="40% - Accent3 6 3 2" xfId="2072"/>
    <cellStyle name="40% - Accent3 6 3 2 2" xfId="4096"/>
    <cellStyle name="40% - Accent3 6 3 3" xfId="3059"/>
    <cellStyle name="40% - Accent3 6 4" xfId="1535"/>
    <cellStyle name="40% - Accent3 6 4 2" xfId="3559"/>
    <cellStyle name="40% - Accent3 6 5" xfId="2522"/>
    <cellStyle name="40% - Accent3 7" xfId="492"/>
    <cellStyle name="40% - Accent3 7 2" xfId="787"/>
    <cellStyle name="40% - Accent3 7 2 2" xfId="1832"/>
    <cellStyle name="40% - Accent3 7 2 2 2" xfId="3856"/>
    <cellStyle name="40% - Accent3 7 2 3" xfId="2819"/>
    <cellStyle name="40% - Accent3 7 3" xfId="1058"/>
    <cellStyle name="40% - Accent3 7 3 2" xfId="2099"/>
    <cellStyle name="40% - Accent3 7 3 2 2" xfId="4123"/>
    <cellStyle name="40% - Accent3 7 3 3" xfId="3086"/>
    <cellStyle name="40% - Accent3 7 4" xfId="1556"/>
    <cellStyle name="40% - Accent3 7 4 2" xfId="3580"/>
    <cellStyle name="40% - Accent3 7 5" xfId="2543"/>
    <cellStyle name="40% - Accent3 8" xfId="522"/>
    <cellStyle name="40% - Accent3 8 2" xfId="809"/>
    <cellStyle name="40% - Accent3 8 2 2" xfId="1850"/>
    <cellStyle name="40% - Accent3 8 2 2 2" xfId="3874"/>
    <cellStyle name="40% - Accent3 8 2 3" xfId="2837"/>
    <cellStyle name="40% - Accent3 8 3" xfId="1076"/>
    <cellStyle name="40% - Accent3 8 3 2" xfId="2117"/>
    <cellStyle name="40% - Accent3 8 3 2 2" xfId="4141"/>
    <cellStyle name="40% - Accent3 8 3 3" xfId="3104"/>
    <cellStyle name="40% - Accent3 8 4" xfId="1580"/>
    <cellStyle name="40% - Accent3 8 4 2" xfId="3604"/>
    <cellStyle name="40% - Accent3 8 5" xfId="2567"/>
    <cellStyle name="40% - Accent3 9" xfId="546"/>
    <cellStyle name="40% - Accent3 9 2" xfId="830"/>
    <cellStyle name="40% - Accent3 9 2 2" xfId="1871"/>
    <cellStyle name="40% - Accent3 9 2 2 2" xfId="3895"/>
    <cellStyle name="40% - Accent3 9 2 3" xfId="2858"/>
    <cellStyle name="40% - Accent3 9 3" xfId="1097"/>
    <cellStyle name="40% - Accent3 9 3 2" xfId="2138"/>
    <cellStyle name="40% - Accent3 9 3 2 2" xfId="4162"/>
    <cellStyle name="40% - Accent3 9 3 3" xfId="3125"/>
    <cellStyle name="40% - Accent3 9 4" xfId="1604"/>
    <cellStyle name="40% - Accent3 9 4 2" xfId="3628"/>
    <cellStyle name="40% - Accent3 9 5" xfId="2591"/>
    <cellStyle name="40% - Accent4" xfId="61" builtinId="43" customBuiltin="1"/>
    <cellStyle name="40% - Accent4 10" xfId="572"/>
    <cellStyle name="40% - Accent4 10 2" xfId="1630"/>
    <cellStyle name="40% - Accent4 10 2 2" xfId="3654"/>
    <cellStyle name="40% - Accent4 10 3" xfId="2617"/>
    <cellStyle name="40% - Accent4 11" xfId="856"/>
    <cellStyle name="40% - Accent4 11 2" xfId="1897"/>
    <cellStyle name="40% - Accent4 11 2 2" xfId="3921"/>
    <cellStyle name="40% - Accent4 11 3" xfId="2884"/>
    <cellStyle name="40% - Accent4 12" xfId="1125"/>
    <cellStyle name="40% - Accent4 12 2" xfId="2166"/>
    <cellStyle name="40% - Accent4 12 2 2" xfId="4190"/>
    <cellStyle name="40% - Accent4 12 3" xfId="3153"/>
    <cellStyle name="40% - Accent4 13" xfId="1150"/>
    <cellStyle name="40% - Accent4 13 2" xfId="2191"/>
    <cellStyle name="40% - Accent4 13 2 2" xfId="4215"/>
    <cellStyle name="40% - Accent4 13 3" xfId="3178"/>
    <cellStyle name="40% - Accent4 14" xfId="1175"/>
    <cellStyle name="40% - Accent4 14 2" xfId="2216"/>
    <cellStyle name="40% - Accent4 14 2 2" xfId="4240"/>
    <cellStyle name="40% - Accent4 14 3" xfId="3203"/>
    <cellStyle name="40% - Accent4 15" xfId="1198"/>
    <cellStyle name="40% - Accent4 15 2" xfId="2239"/>
    <cellStyle name="40% - Accent4 15 2 2" xfId="4263"/>
    <cellStyle name="40% - Accent4 15 3" xfId="3226"/>
    <cellStyle name="40% - Accent4 16" xfId="1222"/>
    <cellStyle name="40% - Accent4 16 2" xfId="2263"/>
    <cellStyle name="40% - Accent4 16 2 2" xfId="4287"/>
    <cellStyle name="40% - Accent4 16 3" xfId="3250"/>
    <cellStyle name="40% - Accent4 17" xfId="1246"/>
    <cellStyle name="40% - Accent4 17 2" xfId="2287"/>
    <cellStyle name="40% - Accent4 17 2 2" xfId="4311"/>
    <cellStyle name="40% - Accent4 17 3" xfId="3274"/>
    <cellStyle name="40% - Accent4 18" xfId="1271"/>
    <cellStyle name="40% - Accent4 18 2" xfId="3299"/>
    <cellStyle name="40% - Accent4 19" xfId="1295"/>
    <cellStyle name="40% - Accent4 19 2" xfId="3323"/>
    <cellStyle name="40% - Accent4 2" xfId="374"/>
    <cellStyle name="40% - Accent4 2 2" xfId="611"/>
    <cellStyle name="40% - Accent4 2 2 2" xfId="1658"/>
    <cellStyle name="40% - Accent4 2 2 2 2" xfId="3682"/>
    <cellStyle name="40% - Accent4 2 2 3" xfId="2645"/>
    <cellStyle name="40% - Accent4 2 3" xfId="884"/>
    <cellStyle name="40% - Accent4 2 3 2" xfId="1925"/>
    <cellStyle name="40% - Accent4 2 3 2 2" xfId="3949"/>
    <cellStyle name="40% - Accent4 2 3 3" xfId="2912"/>
    <cellStyle name="40% - Accent4 2 4" xfId="1388"/>
    <cellStyle name="40% - Accent4 2 4 2" xfId="3414"/>
    <cellStyle name="40% - Accent4 2 5" xfId="2437"/>
    <cellStyle name="40% - Accent4 20" xfId="1319"/>
    <cellStyle name="40% - Accent4 20 2" xfId="3347"/>
    <cellStyle name="40% - Accent4 21" xfId="1343"/>
    <cellStyle name="40% - Accent4 21 2" xfId="3371"/>
    <cellStyle name="40% - Accent4 22" xfId="1369"/>
    <cellStyle name="40% - Accent4 22 2" xfId="3395"/>
    <cellStyle name="40% - Accent4 23" xfId="2346"/>
    <cellStyle name="40% - Accent4 3" xfId="417"/>
    <cellStyle name="40% - Accent4 3 2" xfId="704"/>
    <cellStyle name="40% - Accent4 3 2 2" xfId="1749"/>
    <cellStyle name="40% - Accent4 3 2 2 2" xfId="3773"/>
    <cellStyle name="40% - Accent4 3 2 3" xfId="2736"/>
    <cellStyle name="40% - Accent4 3 3" xfId="975"/>
    <cellStyle name="40% - Accent4 3 3 2" xfId="2016"/>
    <cellStyle name="40% - Accent4 3 3 2 2" xfId="4040"/>
    <cellStyle name="40% - Accent4 3 3 3" xfId="3003"/>
    <cellStyle name="40% - Accent4 3 4" xfId="1482"/>
    <cellStyle name="40% - Accent4 3 4 2" xfId="3506"/>
    <cellStyle name="40% - Accent4 3 5" xfId="2469"/>
    <cellStyle name="40% - Accent4 4" xfId="435"/>
    <cellStyle name="40% - Accent4 4 2" xfId="722"/>
    <cellStyle name="40% - Accent4 4 2 2" xfId="1767"/>
    <cellStyle name="40% - Accent4 4 2 2 2" xfId="3791"/>
    <cellStyle name="40% - Accent4 4 2 3" xfId="2754"/>
    <cellStyle name="40% - Accent4 4 3" xfId="993"/>
    <cellStyle name="40% - Accent4 4 3 2" xfId="2034"/>
    <cellStyle name="40% - Accent4 4 3 2 2" xfId="4058"/>
    <cellStyle name="40% - Accent4 4 3 3" xfId="3021"/>
    <cellStyle name="40% - Accent4 4 4" xfId="1500"/>
    <cellStyle name="40% - Accent4 4 4 2" xfId="3524"/>
    <cellStyle name="40% - Accent4 4 5" xfId="2487"/>
    <cellStyle name="40% - Accent4 5" xfId="454"/>
    <cellStyle name="40% - Accent4 5 2" xfId="741"/>
    <cellStyle name="40% - Accent4 5 2 2" xfId="1786"/>
    <cellStyle name="40% - Accent4 5 2 2 2" xfId="3810"/>
    <cellStyle name="40% - Accent4 5 2 3" xfId="2773"/>
    <cellStyle name="40% - Accent4 5 3" xfId="1012"/>
    <cellStyle name="40% - Accent4 5 3 2" xfId="2053"/>
    <cellStyle name="40% - Accent4 5 3 2 2" xfId="4077"/>
    <cellStyle name="40% - Accent4 5 3 3" xfId="3040"/>
    <cellStyle name="40% - Accent4 5 4" xfId="1519"/>
    <cellStyle name="40% - Accent4 5 4 2" xfId="3543"/>
    <cellStyle name="40% - Accent4 5 5" xfId="2506"/>
    <cellStyle name="40% - Accent4 6" xfId="472"/>
    <cellStyle name="40% - Accent4 6 2" xfId="762"/>
    <cellStyle name="40% - Accent4 6 2 2" xfId="1807"/>
    <cellStyle name="40% - Accent4 6 2 2 2" xfId="3831"/>
    <cellStyle name="40% - Accent4 6 2 3" xfId="2794"/>
    <cellStyle name="40% - Accent4 6 3" xfId="1033"/>
    <cellStyle name="40% - Accent4 6 3 2" xfId="2074"/>
    <cellStyle name="40% - Accent4 6 3 2 2" xfId="4098"/>
    <cellStyle name="40% - Accent4 6 3 3" xfId="3061"/>
    <cellStyle name="40% - Accent4 6 4" xfId="1537"/>
    <cellStyle name="40% - Accent4 6 4 2" xfId="3561"/>
    <cellStyle name="40% - Accent4 6 5" xfId="2524"/>
    <cellStyle name="40% - Accent4 7" xfId="494"/>
    <cellStyle name="40% - Accent4 7 2" xfId="789"/>
    <cellStyle name="40% - Accent4 7 2 2" xfId="1834"/>
    <cellStyle name="40% - Accent4 7 2 2 2" xfId="3858"/>
    <cellStyle name="40% - Accent4 7 2 3" xfId="2821"/>
    <cellStyle name="40% - Accent4 7 3" xfId="1060"/>
    <cellStyle name="40% - Accent4 7 3 2" xfId="2101"/>
    <cellStyle name="40% - Accent4 7 3 2 2" xfId="4125"/>
    <cellStyle name="40% - Accent4 7 3 3" xfId="3088"/>
    <cellStyle name="40% - Accent4 7 4" xfId="1558"/>
    <cellStyle name="40% - Accent4 7 4 2" xfId="3582"/>
    <cellStyle name="40% - Accent4 7 5" xfId="2545"/>
    <cellStyle name="40% - Accent4 8" xfId="524"/>
    <cellStyle name="40% - Accent4 8 2" xfId="811"/>
    <cellStyle name="40% - Accent4 8 2 2" xfId="1852"/>
    <cellStyle name="40% - Accent4 8 2 2 2" xfId="3876"/>
    <cellStyle name="40% - Accent4 8 2 3" xfId="2839"/>
    <cellStyle name="40% - Accent4 8 3" xfId="1078"/>
    <cellStyle name="40% - Accent4 8 3 2" xfId="2119"/>
    <cellStyle name="40% - Accent4 8 3 2 2" xfId="4143"/>
    <cellStyle name="40% - Accent4 8 3 3" xfId="3106"/>
    <cellStyle name="40% - Accent4 8 4" xfId="1582"/>
    <cellStyle name="40% - Accent4 8 4 2" xfId="3606"/>
    <cellStyle name="40% - Accent4 8 5" xfId="2569"/>
    <cellStyle name="40% - Accent4 9" xfId="548"/>
    <cellStyle name="40% - Accent4 9 2" xfId="832"/>
    <cellStyle name="40% - Accent4 9 2 2" xfId="1873"/>
    <cellStyle name="40% - Accent4 9 2 2 2" xfId="3897"/>
    <cellStyle name="40% - Accent4 9 2 3" xfId="2860"/>
    <cellStyle name="40% - Accent4 9 3" xfId="1099"/>
    <cellStyle name="40% - Accent4 9 3 2" xfId="2140"/>
    <cellStyle name="40% - Accent4 9 3 2 2" xfId="4164"/>
    <cellStyle name="40% - Accent4 9 3 3" xfId="3127"/>
    <cellStyle name="40% - Accent4 9 4" xfId="1606"/>
    <cellStyle name="40% - Accent4 9 4 2" xfId="3630"/>
    <cellStyle name="40% - Accent4 9 5" xfId="2593"/>
    <cellStyle name="40% - Accent5" xfId="65" builtinId="47" customBuiltin="1"/>
    <cellStyle name="40% - Accent5 10" xfId="574"/>
    <cellStyle name="40% - Accent5 10 2" xfId="1632"/>
    <cellStyle name="40% - Accent5 10 2 2" xfId="3656"/>
    <cellStyle name="40% - Accent5 10 3" xfId="2619"/>
    <cellStyle name="40% - Accent5 11" xfId="858"/>
    <cellStyle name="40% - Accent5 11 2" xfId="1899"/>
    <cellStyle name="40% - Accent5 11 2 2" xfId="3923"/>
    <cellStyle name="40% - Accent5 11 3" xfId="2886"/>
    <cellStyle name="40% - Accent5 12" xfId="1127"/>
    <cellStyle name="40% - Accent5 12 2" xfId="2168"/>
    <cellStyle name="40% - Accent5 12 2 2" xfId="4192"/>
    <cellStyle name="40% - Accent5 12 3" xfId="3155"/>
    <cellStyle name="40% - Accent5 13" xfId="1152"/>
    <cellStyle name="40% - Accent5 13 2" xfId="2193"/>
    <cellStyle name="40% - Accent5 13 2 2" xfId="4217"/>
    <cellStyle name="40% - Accent5 13 3" xfId="3180"/>
    <cellStyle name="40% - Accent5 14" xfId="1177"/>
    <cellStyle name="40% - Accent5 14 2" xfId="2218"/>
    <cellStyle name="40% - Accent5 14 2 2" xfId="4242"/>
    <cellStyle name="40% - Accent5 14 3" xfId="3205"/>
    <cellStyle name="40% - Accent5 15" xfId="1200"/>
    <cellStyle name="40% - Accent5 15 2" xfId="2241"/>
    <cellStyle name="40% - Accent5 15 2 2" xfId="4265"/>
    <cellStyle name="40% - Accent5 15 3" xfId="3228"/>
    <cellStyle name="40% - Accent5 16" xfId="1224"/>
    <cellStyle name="40% - Accent5 16 2" xfId="2265"/>
    <cellStyle name="40% - Accent5 16 2 2" xfId="4289"/>
    <cellStyle name="40% - Accent5 16 3" xfId="3252"/>
    <cellStyle name="40% - Accent5 17" xfId="1248"/>
    <cellStyle name="40% - Accent5 17 2" xfId="2289"/>
    <cellStyle name="40% - Accent5 17 2 2" xfId="4313"/>
    <cellStyle name="40% - Accent5 17 3" xfId="3276"/>
    <cellStyle name="40% - Accent5 18" xfId="1273"/>
    <cellStyle name="40% - Accent5 18 2" xfId="3301"/>
    <cellStyle name="40% - Accent5 19" xfId="1297"/>
    <cellStyle name="40% - Accent5 19 2" xfId="3325"/>
    <cellStyle name="40% - Accent5 2" xfId="376"/>
    <cellStyle name="40% - Accent5 2 2" xfId="613"/>
    <cellStyle name="40% - Accent5 2 2 2" xfId="1660"/>
    <cellStyle name="40% - Accent5 2 2 2 2" xfId="3684"/>
    <cellStyle name="40% - Accent5 2 2 3" xfId="2647"/>
    <cellStyle name="40% - Accent5 2 3" xfId="886"/>
    <cellStyle name="40% - Accent5 2 3 2" xfId="1927"/>
    <cellStyle name="40% - Accent5 2 3 2 2" xfId="3951"/>
    <cellStyle name="40% - Accent5 2 3 3" xfId="2914"/>
    <cellStyle name="40% - Accent5 2 4" xfId="1390"/>
    <cellStyle name="40% - Accent5 2 4 2" xfId="3416"/>
    <cellStyle name="40% - Accent5 2 5" xfId="2439"/>
    <cellStyle name="40% - Accent5 20" xfId="1321"/>
    <cellStyle name="40% - Accent5 20 2" xfId="3349"/>
    <cellStyle name="40% - Accent5 21" xfId="1345"/>
    <cellStyle name="40% - Accent5 21 2" xfId="3373"/>
    <cellStyle name="40% - Accent5 22" xfId="1371"/>
    <cellStyle name="40% - Accent5 22 2" xfId="3397"/>
    <cellStyle name="40% - Accent5 23" xfId="2348"/>
    <cellStyle name="40% - Accent5 3" xfId="419"/>
    <cellStyle name="40% - Accent5 3 2" xfId="706"/>
    <cellStyle name="40% - Accent5 3 2 2" xfId="1751"/>
    <cellStyle name="40% - Accent5 3 2 2 2" xfId="3775"/>
    <cellStyle name="40% - Accent5 3 2 3" xfId="2738"/>
    <cellStyle name="40% - Accent5 3 3" xfId="977"/>
    <cellStyle name="40% - Accent5 3 3 2" xfId="2018"/>
    <cellStyle name="40% - Accent5 3 3 2 2" xfId="4042"/>
    <cellStyle name="40% - Accent5 3 3 3" xfId="3005"/>
    <cellStyle name="40% - Accent5 3 4" xfId="1484"/>
    <cellStyle name="40% - Accent5 3 4 2" xfId="3508"/>
    <cellStyle name="40% - Accent5 3 5" xfId="2471"/>
    <cellStyle name="40% - Accent5 4" xfId="437"/>
    <cellStyle name="40% - Accent5 4 2" xfId="724"/>
    <cellStyle name="40% - Accent5 4 2 2" xfId="1769"/>
    <cellStyle name="40% - Accent5 4 2 2 2" xfId="3793"/>
    <cellStyle name="40% - Accent5 4 2 3" xfId="2756"/>
    <cellStyle name="40% - Accent5 4 3" xfId="995"/>
    <cellStyle name="40% - Accent5 4 3 2" xfId="2036"/>
    <cellStyle name="40% - Accent5 4 3 2 2" xfId="4060"/>
    <cellStyle name="40% - Accent5 4 3 3" xfId="3023"/>
    <cellStyle name="40% - Accent5 4 4" xfId="1502"/>
    <cellStyle name="40% - Accent5 4 4 2" xfId="3526"/>
    <cellStyle name="40% - Accent5 4 5" xfId="2489"/>
    <cellStyle name="40% - Accent5 5" xfId="456"/>
    <cellStyle name="40% - Accent5 5 2" xfId="743"/>
    <cellStyle name="40% - Accent5 5 2 2" xfId="1788"/>
    <cellStyle name="40% - Accent5 5 2 2 2" xfId="3812"/>
    <cellStyle name="40% - Accent5 5 2 3" xfId="2775"/>
    <cellStyle name="40% - Accent5 5 3" xfId="1014"/>
    <cellStyle name="40% - Accent5 5 3 2" xfId="2055"/>
    <cellStyle name="40% - Accent5 5 3 2 2" xfId="4079"/>
    <cellStyle name="40% - Accent5 5 3 3" xfId="3042"/>
    <cellStyle name="40% - Accent5 5 4" xfId="1521"/>
    <cellStyle name="40% - Accent5 5 4 2" xfId="3545"/>
    <cellStyle name="40% - Accent5 5 5" xfId="2508"/>
    <cellStyle name="40% - Accent5 6" xfId="474"/>
    <cellStyle name="40% - Accent5 6 2" xfId="764"/>
    <cellStyle name="40% - Accent5 6 2 2" xfId="1809"/>
    <cellStyle name="40% - Accent5 6 2 2 2" xfId="3833"/>
    <cellStyle name="40% - Accent5 6 2 3" xfId="2796"/>
    <cellStyle name="40% - Accent5 6 3" xfId="1035"/>
    <cellStyle name="40% - Accent5 6 3 2" xfId="2076"/>
    <cellStyle name="40% - Accent5 6 3 2 2" xfId="4100"/>
    <cellStyle name="40% - Accent5 6 3 3" xfId="3063"/>
    <cellStyle name="40% - Accent5 6 4" xfId="1539"/>
    <cellStyle name="40% - Accent5 6 4 2" xfId="3563"/>
    <cellStyle name="40% - Accent5 6 5" xfId="2526"/>
    <cellStyle name="40% - Accent5 7" xfId="496"/>
    <cellStyle name="40% - Accent5 7 2" xfId="791"/>
    <cellStyle name="40% - Accent5 7 2 2" xfId="1836"/>
    <cellStyle name="40% - Accent5 7 2 2 2" xfId="3860"/>
    <cellStyle name="40% - Accent5 7 2 3" xfId="2823"/>
    <cellStyle name="40% - Accent5 7 3" xfId="1062"/>
    <cellStyle name="40% - Accent5 7 3 2" xfId="2103"/>
    <cellStyle name="40% - Accent5 7 3 2 2" xfId="4127"/>
    <cellStyle name="40% - Accent5 7 3 3" xfId="3090"/>
    <cellStyle name="40% - Accent5 7 4" xfId="1560"/>
    <cellStyle name="40% - Accent5 7 4 2" xfId="3584"/>
    <cellStyle name="40% - Accent5 7 5" xfId="2547"/>
    <cellStyle name="40% - Accent5 8" xfId="526"/>
    <cellStyle name="40% - Accent5 8 2" xfId="813"/>
    <cellStyle name="40% - Accent5 8 2 2" xfId="1854"/>
    <cellStyle name="40% - Accent5 8 2 2 2" xfId="3878"/>
    <cellStyle name="40% - Accent5 8 2 3" xfId="2841"/>
    <cellStyle name="40% - Accent5 8 3" xfId="1080"/>
    <cellStyle name="40% - Accent5 8 3 2" xfId="2121"/>
    <cellStyle name="40% - Accent5 8 3 2 2" xfId="4145"/>
    <cellStyle name="40% - Accent5 8 3 3" xfId="3108"/>
    <cellStyle name="40% - Accent5 8 4" xfId="1584"/>
    <cellStyle name="40% - Accent5 8 4 2" xfId="3608"/>
    <cellStyle name="40% - Accent5 8 5" xfId="2571"/>
    <cellStyle name="40% - Accent5 9" xfId="550"/>
    <cellStyle name="40% - Accent5 9 2" xfId="834"/>
    <cellStyle name="40% - Accent5 9 2 2" xfId="1875"/>
    <cellStyle name="40% - Accent5 9 2 2 2" xfId="3899"/>
    <cellStyle name="40% - Accent5 9 2 3" xfId="2862"/>
    <cellStyle name="40% - Accent5 9 3" xfId="1101"/>
    <cellStyle name="40% - Accent5 9 3 2" xfId="2142"/>
    <cellStyle name="40% - Accent5 9 3 2 2" xfId="4166"/>
    <cellStyle name="40% - Accent5 9 3 3" xfId="3129"/>
    <cellStyle name="40% - Accent5 9 4" xfId="1608"/>
    <cellStyle name="40% - Accent5 9 4 2" xfId="3632"/>
    <cellStyle name="40% - Accent5 9 5" xfId="2595"/>
    <cellStyle name="40% - Accent6" xfId="69" builtinId="51" customBuiltin="1"/>
    <cellStyle name="40% - Accent6 10" xfId="576"/>
    <cellStyle name="40% - Accent6 10 2" xfId="1634"/>
    <cellStyle name="40% - Accent6 10 2 2" xfId="3658"/>
    <cellStyle name="40% - Accent6 10 3" xfId="2621"/>
    <cellStyle name="40% - Accent6 11" xfId="860"/>
    <cellStyle name="40% - Accent6 11 2" xfId="1901"/>
    <cellStyle name="40% - Accent6 11 2 2" xfId="3925"/>
    <cellStyle name="40% - Accent6 11 3" xfId="2888"/>
    <cellStyle name="40% - Accent6 12" xfId="1129"/>
    <cellStyle name="40% - Accent6 12 2" xfId="2170"/>
    <cellStyle name="40% - Accent6 12 2 2" xfId="4194"/>
    <cellStyle name="40% - Accent6 12 3" xfId="3157"/>
    <cellStyle name="40% - Accent6 13" xfId="1154"/>
    <cellStyle name="40% - Accent6 13 2" xfId="2195"/>
    <cellStyle name="40% - Accent6 13 2 2" xfId="4219"/>
    <cellStyle name="40% - Accent6 13 3" xfId="3182"/>
    <cellStyle name="40% - Accent6 14" xfId="1179"/>
    <cellStyle name="40% - Accent6 14 2" xfId="2220"/>
    <cellStyle name="40% - Accent6 14 2 2" xfId="4244"/>
    <cellStyle name="40% - Accent6 14 3" xfId="3207"/>
    <cellStyle name="40% - Accent6 15" xfId="1202"/>
    <cellStyle name="40% - Accent6 15 2" xfId="2243"/>
    <cellStyle name="40% - Accent6 15 2 2" xfId="4267"/>
    <cellStyle name="40% - Accent6 15 3" xfId="3230"/>
    <cellStyle name="40% - Accent6 16" xfId="1226"/>
    <cellStyle name="40% - Accent6 16 2" xfId="2267"/>
    <cellStyle name="40% - Accent6 16 2 2" xfId="4291"/>
    <cellStyle name="40% - Accent6 16 3" xfId="3254"/>
    <cellStyle name="40% - Accent6 17" xfId="1250"/>
    <cellStyle name="40% - Accent6 17 2" xfId="2291"/>
    <cellStyle name="40% - Accent6 17 2 2" xfId="4315"/>
    <cellStyle name="40% - Accent6 17 3" xfId="3278"/>
    <cellStyle name="40% - Accent6 18" xfId="1275"/>
    <cellStyle name="40% - Accent6 18 2" xfId="3303"/>
    <cellStyle name="40% - Accent6 19" xfId="1299"/>
    <cellStyle name="40% - Accent6 19 2" xfId="3327"/>
    <cellStyle name="40% - Accent6 2" xfId="378"/>
    <cellStyle name="40% - Accent6 2 2" xfId="615"/>
    <cellStyle name="40% - Accent6 2 2 2" xfId="1662"/>
    <cellStyle name="40% - Accent6 2 2 2 2" xfId="3686"/>
    <cellStyle name="40% - Accent6 2 2 3" xfId="2649"/>
    <cellStyle name="40% - Accent6 2 3" xfId="888"/>
    <cellStyle name="40% - Accent6 2 3 2" xfId="1929"/>
    <cellStyle name="40% - Accent6 2 3 2 2" xfId="3953"/>
    <cellStyle name="40% - Accent6 2 3 3" xfId="2916"/>
    <cellStyle name="40% - Accent6 2 4" xfId="1392"/>
    <cellStyle name="40% - Accent6 2 4 2" xfId="3418"/>
    <cellStyle name="40% - Accent6 2 5" xfId="2441"/>
    <cellStyle name="40% - Accent6 20" xfId="1323"/>
    <cellStyle name="40% - Accent6 20 2" xfId="3351"/>
    <cellStyle name="40% - Accent6 21" xfId="1347"/>
    <cellStyle name="40% - Accent6 21 2" xfId="3375"/>
    <cellStyle name="40% - Accent6 22" xfId="1373"/>
    <cellStyle name="40% - Accent6 22 2" xfId="3399"/>
    <cellStyle name="40% - Accent6 23" xfId="2350"/>
    <cellStyle name="40% - Accent6 3" xfId="421"/>
    <cellStyle name="40% - Accent6 3 2" xfId="708"/>
    <cellStyle name="40% - Accent6 3 2 2" xfId="1753"/>
    <cellStyle name="40% - Accent6 3 2 2 2" xfId="3777"/>
    <cellStyle name="40% - Accent6 3 2 3" xfId="2740"/>
    <cellStyle name="40% - Accent6 3 3" xfId="979"/>
    <cellStyle name="40% - Accent6 3 3 2" xfId="2020"/>
    <cellStyle name="40% - Accent6 3 3 2 2" xfId="4044"/>
    <cellStyle name="40% - Accent6 3 3 3" xfId="3007"/>
    <cellStyle name="40% - Accent6 3 4" xfId="1486"/>
    <cellStyle name="40% - Accent6 3 4 2" xfId="3510"/>
    <cellStyle name="40% - Accent6 3 5" xfId="2473"/>
    <cellStyle name="40% - Accent6 4" xfId="439"/>
    <cellStyle name="40% - Accent6 4 2" xfId="726"/>
    <cellStyle name="40% - Accent6 4 2 2" xfId="1771"/>
    <cellStyle name="40% - Accent6 4 2 2 2" xfId="3795"/>
    <cellStyle name="40% - Accent6 4 2 3" xfId="2758"/>
    <cellStyle name="40% - Accent6 4 3" xfId="997"/>
    <cellStyle name="40% - Accent6 4 3 2" xfId="2038"/>
    <cellStyle name="40% - Accent6 4 3 2 2" xfId="4062"/>
    <cellStyle name="40% - Accent6 4 3 3" xfId="3025"/>
    <cellStyle name="40% - Accent6 4 4" xfId="1504"/>
    <cellStyle name="40% - Accent6 4 4 2" xfId="3528"/>
    <cellStyle name="40% - Accent6 4 5" xfId="2491"/>
    <cellStyle name="40% - Accent6 5" xfId="458"/>
    <cellStyle name="40% - Accent6 5 2" xfId="745"/>
    <cellStyle name="40% - Accent6 5 2 2" xfId="1790"/>
    <cellStyle name="40% - Accent6 5 2 2 2" xfId="3814"/>
    <cellStyle name="40% - Accent6 5 2 3" xfId="2777"/>
    <cellStyle name="40% - Accent6 5 3" xfId="1016"/>
    <cellStyle name="40% - Accent6 5 3 2" xfId="2057"/>
    <cellStyle name="40% - Accent6 5 3 2 2" xfId="4081"/>
    <cellStyle name="40% - Accent6 5 3 3" xfId="3044"/>
    <cellStyle name="40% - Accent6 5 4" xfId="1523"/>
    <cellStyle name="40% - Accent6 5 4 2" xfId="3547"/>
    <cellStyle name="40% - Accent6 5 5" xfId="2510"/>
    <cellStyle name="40% - Accent6 6" xfId="476"/>
    <cellStyle name="40% - Accent6 6 2" xfId="766"/>
    <cellStyle name="40% - Accent6 6 2 2" xfId="1811"/>
    <cellStyle name="40% - Accent6 6 2 2 2" xfId="3835"/>
    <cellStyle name="40% - Accent6 6 2 3" xfId="2798"/>
    <cellStyle name="40% - Accent6 6 3" xfId="1037"/>
    <cellStyle name="40% - Accent6 6 3 2" xfId="2078"/>
    <cellStyle name="40% - Accent6 6 3 2 2" xfId="4102"/>
    <cellStyle name="40% - Accent6 6 3 3" xfId="3065"/>
    <cellStyle name="40% - Accent6 6 4" xfId="1541"/>
    <cellStyle name="40% - Accent6 6 4 2" xfId="3565"/>
    <cellStyle name="40% - Accent6 6 5" xfId="2528"/>
    <cellStyle name="40% - Accent6 7" xfId="498"/>
    <cellStyle name="40% - Accent6 7 2" xfId="793"/>
    <cellStyle name="40% - Accent6 7 2 2" xfId="1838"/>
    <cellStyle name="40% - Accent6 7 2 2 2" xfId="3862"/>
    <cellStyle name="40% - Accent6 7 2 3" xfId="2825"/>
    <cellStyle name="40% - Accent6 7 3" xfId="1064"/>
    <cellStyle name="40% - Accent6 7 3 2" xfId="2105"/>
    <cellStyle name="40% - Accent6 7 3 2 2" xfId="4129"/>
    <cellStyle name="40% - Accent6 7 3 3" xfId="3092"/>
    <cellStyle name="40% - Accent6 7 4" xfId="1562"/>
    <cellStyle name="40% - Accent6 7 4 2" xfId="3586"/>
    <cellStyle name="40% - Accent6 7 5" xfId="2549"/>
    <cellStyle name="40% - Accent6 8" xfId="528"/>
    <cellStyle name="40% - Accent6 8 2" xfId="815"/>
    <cellStyle name="40% - Accent6 8 2 2" xfId="1856"/>
    <cellStyle name="40% - Accent6 8 2 2 2" xfId="3880"/>
    <cellStyle name="40% - Accent6 8 2 3" xfId="2843"/>
    <cellStyle name="40% - Accent6 8 3" xfId="1082"/>
    <cellStyle name="40% - Accent6 8 3 2" xfId="2123"/>
    <cellStyle name="40% - Accent6 8 3 2 2" xfId="4147"/>
    <cellStyle name="40% - Accent6 8 3 3" xfId="3110"/>
    <cellStyle name="40% - Accent6 8 4" xfId="1586"/>
    <cellStyle name="40% - Accent6 8 4 2" xfId="3610"/>
    <cellStyle name="40% - Accent6 8 5" xfId="2573"/>
    <cellStyle name="40% - Accent6 9" xfId="552"/>
    <cellStyle name="40% - Accent6 9 2" xfId="836"/>
    <cellStyle name="40% - Accent6 9 2 2" xfId="1877"/>
    <cellStyle name="40% - Accent6 9 2 2 2" xfId="3901"/>
    <cellStyle name="40% - Accent6 9 2 3" xfId="2864"/>
    <cellStyle name="40% - Accent6 9 3" xfId="1103"/>
    <cellStyle name="40% - Accent6 9 3 2" xfId="2144"/>
    <cellStyle name="40% - Accent6 9 3 2 2" xfId="4168"/>
    <cellStyle name="40% - Accent6 9 3 3" xfId="3131"/>
    <cellStyle name="40% - Accent6 9 4" xfId="1610"/>
    <cellStyle name="40% - Accent6 9 4 2" xfId="3634"/>
    <cellStyle name="40% - Accent6 9 5" xfId="2597"/>
    <cellStyle name="60% - Accent1" xfId="50" builtinId="32" customBuiltin="1"/>
    <cellStyle name="60% - Accent2" xfId="54" builtinId="36" customBuiltin="1"/>
    <cellStyle name="60% - Accent3" xfId="58" builtinId="40" customBuiltin="1"/>
    <cellStyle name="60% - Accent4" xfId="62" builtinId="44" customBuiltin="1"/>
    <cellStyle name="60% - Accent5" xfId="66" builtinId="48" customBuiltin="1"/>
    <cellStyle name="60% - Accent6" xfId="70" builtinId="52" customBuiltin="1"/>
    <cellStyle name="Accent1" xfId="47" builtinId="29" customBuiltin="1"/>
    <cellStyle name="Accent2" xfId="51" builtinId="33" customBuiltin="1"/>
    <cellStyle name="Accent3" xfId="55" builtinId="37" customBuiltin="1"/>
    <cellStyle name="Accent4" xfId="59" builtinId="41" customBuiltin="1"/>
    <cellStyle name="Accent5" xfId="63" builtinId="45" customBuiltin="1"/>
    <cellStyle name="Accent6" xfId="67" builtinId="49" customBuiltin="1"/>
    <cellStyle name="Bad" xfId="37" builtinId="27" customBuiltin="1"/>
    <cellStyle name="Calculation" xfId="41" builtinId="22" customBuiltin="1"/>
    <cellStyle name="Check Cell" xfId="43" builtinId="23" customBuiltin="1"/>
    <cellStyle name="Column Headings - size 10" xfId="176"/>
    <cellStyle name="Column Headings - size 11" xfId="177"/>
    <cellStyle name="Column Headings - size 8" xfId="178"/>
    <cellStyle name="Column Headings - size 9" xfId="179"/>
    <cellStyle name="Comma" xfId="1" builtinId="3"/>
    <cellStyle name="Comma [0] 2" xfId="15"/>
    <cellStyle name="Comma [0] 3" xfId="9"/>
    <cellStyle name="Comma 10" xfId="480"/>
    <cellStyle name="Comma 10 2" xfId="779"/>
    <cellStyle name="Comma 10 2 2" xfId="1824"/>
    <cellStyle name="Comma 10 2 2 2" xfId="3848"/>
    <cellStyle name="Comma 10 2 3" xfId="2811"/>
    <cellStyle name="Comma 10 3" xfId="1050"/>
    <cellStyle name="Comma 10 3 2" xfId="2091"/>
    <cellStyle name="Comma 10 3 2 2" xfId="4115"/>
    <cellStyle name="Comma 10 3 3" xfId="3078"/>
    <cellStyle name="Comma 10 4" xfId="1545"/>
    <cellStyle name="Comma 10 4 2" xfId="3569"/>
    <cellStyle name="Comma 10 5" xfId="2532"/>
    <cellStyle name="Comma 11" xfId="486"/>
    <cellStyle name="Comma 11 2" xfId="781"/>
    <cellStyle name="Comma 11 2 2" xfId="1826"/>
    <cellStyle name="Comma 11 2 2 2" xfId="3850"/>
    <cellStyle name="Comma 11 2 3" xfId="2813"/>
    <cellStyle name="Comma 11 3" xfId="1052"/>
    <cellStyle name="Comma 11 3 2" xfId="2093"/>
    <cellStyle name="Comma 11 3 2 2" xfId="4117"/>
    <cellStyle name="Comma 11 3 3" xfId="3080"/>
    <cellStyle name="Comma 11 4" xfId="1550"/>
    <cellStyle name="Comma 11 4 2" xfId="3574"/>
    <cellStyle name="Comma 11 5" xfId="2537"/>
    <cellStyle name="Comma 12" xfId="516"/>
    <cellStyle name="Comma 12 2" xfId="803"/>
    <cellStyle name="Comma 12 2 2" xfId="1844"/>
    <cellStyle name="Comma 12 2 2 2" xfId="3868"/>
    <cellStyle name="Comma 12 2 3" xfId="2831"/>
    <cellStyle name="Comma 12 3" xfId="1070"/>
    <cellStyle name="Comma 12 3 2" xfId="2111"/>
    <cellStyle name="Comma 12 3 2 2" xfId="4135"/>
    <cellStyle name="Comma 12 3 3" xfId="3098"/>
    <cellStyle name="Comma 12 4" xfId="1574"/>
    <cellStyle name="Comma 12 4 2" xfId="3598"/>
    <cellStyle name="Comma 12 5" xfId="2561"/>
    <cellStyle name="Comma 13" xfId="540"/>
    <cellStyle name="Comma 13 2" xfId="824"/>
    <cellStyle name="Comma 13 2 2" xfId="1865"/>
    <cellStyle name="Comma 13 2 2 2" xfId="3889"/>
    <cellStyle name="Comma 13 2 3" xfId="2852"/>
    <cellStyle name="Comma 13 3" xfId="1091"/>
    <cellStyle name="Comma 13 3 2" xfId="2132"/>
    <cellStyle name="Comma 13 3 2 2" xfId="4156"/>
    <cellStyle name="Comma 13 3 3" xfId="3119"/>
    <cellStyle name="Comma 13 4" xfId="1598"/>
    <cellStyle name="Comma 13 4 2" xfId="3622"/>
    <cellStyle name="Comma 13 5" xfId="2585"/>
    <cellStyle name="Comma 14" xfId="564"/>
    <cellStyle name="Comma 14 2" xfId="1622"/>
    <cellStyle name="Comma 14 2 2" xfId="3646"/>
    <cellStyle name="Comma 14 3" xfId="2609"/>
    <cellStyle name="Comma 15" xfId="848"/>
    <cellStyle name="Comma 15 2" xfId="1889"/>
    <cellStyle name="Comma 15 2 2" xfId="3913"/>
    <cellStyle name="Comma 15 3" xfId="2876"/>
    <cellStyle name="Comma 16" xfId="1115"/>
    <cellStyle name="Comma 16 2" xfId="2156"/>
    <cellStyle name="Comma 16 2 2" xfId="4180"/>
    <cellStyle name="Comma 16 3" xfId="3143"/>
    <cellStyle name="Comma 17" xfId="1140"/>
    <cellStyle name="Comma 17 2" xfId="2181"/>
    <cellStyle name="Comma 17 2 2" xfId="4205"/>
    <cellStyle name="Comma 17 3" xfId="3168"/>
    <cellStyle name="Comma 18" xfId="1165"/>
    <cellStyle name="Comma 18 2" xfId="2206"/>
    <cellStyle name="Comma 18 2 2" xfId="4230"/>
    <cellStyle name="Comma 18 3" xfId="3193"/>
    <cellStyle name="Comma 19" xfId="1190"/>
    <cellStyle name="Comma 19 2" xfId="2231"/>
    <cellStyle name="Comma 19 2 2" xfId="4255"/>
    <cellStyle name="Comma 19 3" xfId="3218"/>
    <cellStyle name="Comma 2" xfId="18"/>
    <cellStyle name="Comma 2 2" xfId="85"/>
    <cellStyle name="Comma 2 2 2" xfId="82"/>
    <cellStyle name="Comma 2 2 2 2" xfId="351"/>
    <cellStyle name="Comma 2 2 2 2 2" xfId="356"/>
    <cellStyle name="Comma 2 2 3" xfId="151"/>
    <cellStyle name="Comma 2 2 3 2" xfId="337"/>
    <cellStyle name="Comma 20" xfId="1214"/>
    <cellStyle name="Comma 20 2" xfId="2255"/>
    <cellStyle name="Comma 20 2 2" xfId="4279"/>
    <cellStyle name="Comma 20 3" xfId="3242"/>
    <cellStyle name="Comma 21" xfId="1238"/>
    <cellStyle name="Comma 21 2" xfId="2279"/>
    <cellStyle name="Comma 21 2 2" xfId="4303"/>
    <cellStyle name="Comma 21 3" xfId="3266"/>
    <cellStyle name="Comma 22" xfId="1262"/>
    <cellStyle name="Comma 22 2" xfId="3290"/>
    <cellStyle name="Comma 23" xfId="1286"/>
    <cellStyle name="Comma 23 2" xfId="3314"/>
    <cellStyle name="Comma 24" xfId="1310"/>
    <cellStyle name="Comma 24 2" xfId="3338"/>
    <cellStyle name="Comma 25" xfId="1334"/>
    <cellStyle name="Comma 25 2" xfId="3362"/>
    <cellStyle name="Comma 26" xfId="167"/>
    <cellStyle name="Comma 26 2" xfId="2421"/>
    <cellStyle name="Comma 3" xfId="14"/>
    <cellStyle name="Comma 3 2" xfId="155"/>
    <cellStyle name="Comma 3 2 2" xfId="341"/>
    <cellStyle name="Comma 3 2 2 2" xfId="686"/>
    <cellStyle name="Comma 3 2 2 2 2" xfId="1732"/>
    <cellStyle name="Comma 3 2 2 2 2 2" xfId="3756"/>
    <cellStyle name="Comma 3 2 2 2 3" xfId="2719"/>
    <cellStyle name="Comma 3 2 2 3" xfId="958"/>
    <cellStyle name="Comma 3 2 2 3 2" xfId="1999"/>
    <cellStyle name="Comma 3 2 2 3 2 2" xfId="4023"/>
    <cellStyle name="Comma 3 2 2 3 3" xfId="2986"/>
    <cellStyle name="Comma 3 2 2 4" xfId="1465"/>
    <cellStyle name="Comma 3 2 2 4 2" xfId="3489"/>
    <cellStyle name="Comma 3 2 2 5" xfId="395"/>
    <cellStyle name="Comma 3 2 2 5 2" xfId="2452"/>
    <cellStyle name="Comma 3 3" xfId="156"/>
    <cellStyle name="Comma 3 3 2" xfId="619"/>
    <cellStyle name="Comma 3 3 2 2" xfId="1666"/>
    <cellStyle name="Comma 3 3 2 2 2" xfId="3690"/>
    <cellStyle name="Comma 3 3 2 3" xfId="2653"/>
    <cellStyle name="Comma 3 3 3" xfId="892"/>
    <cellStyle name="Comma 3 3 3 2" xfId="1933"/>
    <cellStyle name="Comma 3 3 3 2 2" xfId="3957"/>
    <cellStyle name="Comma 3 3 3 3" xfId="2920"/>
    <cellStyle name="Comma 3 3 4" xfId="1396"/>
    <cellStyle name="Comma 3 3 4 2" xfId="3422"/>
    <cellStyle name="Comma 3 3 5" xfId="380"/>
    <cellStyle name="Comma 3 3 5 2" xfId="2443"/>
    <cellStyle name="Comma 3 4" xfId="597"/>
    <cellStyle name="Comma 3 4 2" xfId="873"/>
    <cellStyle name="Comma 3 4 2 2" xfId="1914"/>
    <cellStyle name="Comma 3 4 2 2 2" xfId="3938"/>
    <cellStyle name="Comma 3 4 2 3" xfId="2901"/>
    <cellStyle name="Comma 3 4 3" xfId="1647"/>
    <cellStyle name="Comma 3 4 3 2" xfId="3671"/>
    <cellStyle name="Comma 3 4 4" xfId="2634"/>
    <cellStyle name="Comma 3 5" xfId="1360"/>
    <cellStyle name="Comma 3 5 2" xfId="3387"/>
    <cellStyle name="Comma 3 6" xfId="359"/>
    <cellStyle name="Comma 3 6 2" xfId="2423"/>
    <cellStyle name="Comma 3 7" xfId="77"/>
    <cellStyle name="Comma 3 8" xfId="2356"/>
    <cellStyle name="Comma 4" xfId="8"/>
    <cellStyle name="Comma 4 2" xfId="159"/>
    <cellStyle name="Comma 4 2 2" xfId="342"/>
    <cellStyle name="Comma 4 3" xfId="401"/>
    <cellStyle name="Comma 4 3 2" xfId="690"/>
    <cellStyle name="Comma 4 3 2 2" xfId="1735"/>
    <cellStyle name="Comma 4 3 2 2 2" xfId="3759"/>
    <cellStyle name="Comma 4 3 2 3" xfId="2722"/>
    <cellStyle name="Comma 4 3 3" xfId="961"/>
    <cellStyle name="Comma 4 3 3 2" xfId="2002"/>
    <cellStyle name="Comma 4 3 3 2 2" xfId="4026"/>
    <cellStyle name="Comma 4 3 3 3" xfId="2989"/>
    <cellStyle name="Comma 4 3 4" xfId="1468"/>
    <cellStyle name="Comma 4 3 4 2" xfId="3492"/>
    <cellStyle name="Comma 4 3 5" xfId="2455"/>
    <cellStyle name="Comma 48" xfId="30"/>
    <cellStyle name="Comma 5" xfId="20"/>
    <cellStyle name="Comma 5 10" xfId="1188"/>
    <cellStyle name="Comma 5 10 2" xfId="2229"/>
    <cellStyle name="Comma 5 10 2 2" xfId="4253"/>
    <cellStyle name="Comma 5 10 3" xfId="3216"/>
    <cellStyle name="Comma 5 11" xfId="1211"/>
    <cellStyle name="Comma 5 11 2" xfId="2252"/>
    <cellStyle name="Comma 5 11 2 2" xfId="4276"/>
    <cellStyle name="Comma 5 11 3" xfId="3239"/>
    <cellStyle name="Comma 5 12" xfId="1235"/>
    <cellStyle name="Comma 5 12 2" xfId="2276"/>
    <cellStyle name="Comma 5 12 2 2" xfId="4300"/>
    <cellStyle name="Comma 5 12 3" xfId="3263"/>
    <cellStyle name="Comma 5 13" xfId="1259"/>
    <cellStyle name="Comma 5 13 2" xfId="2300"/>
    <cellStyle name="Comma 5 13 2 2" xfId="4324"/>
    <cellStyle name="Comma 5 13 3" xfId="3287"/>
    <cellStyle name="Comma 5 14" xfId="1284"/>
    <cellStyle name="Comma 5 14 2" xfId="3312"/>
    <cellStyle name="Comma 5 15" xfId="1308"/>
    <cellStyle name="Comma 5 15 2" xfId="3336"/>
    <cellStyle name="Comma 5 16" xfId="1332"/>
    <cellStyle name="Comma 5 16 2" xfId="3360"/>
    <cellStyle name="Comma 5 17" xfId="1356"/>
    <cellStyle name="Comma 5 17 2" xfId="3384"/>
    <cellStyle name="Comma 5 18" xfId="2304"/>
    <cellStyle name="Comma 5 19" xfId="393"/>
    <cellStyle name="Comma 5 19 2" xfId="2332"/>
    <cellStyle name="Comma 5 2" xfId="484"/>
    <cellStyle name="Comma 5 2 2" xfId="754"/>
    <cellStyle name="Comma 5 2 2 2" xfId="1799"/>
    <cellStyle name="Comma 5 2 2 2 2" xfId="3823"/>
    <cellStyle name="Comma 5 2 2 3" xfId="2786"/>
    <cellStyle name="Comma 5 2 3" xfId="1025"/>
    <cellStyle name="Comma 5 2 3 2" xfId="2066"/>
    <cellStyle name="Comma 5 2 3 2 2" xfId="4090"/>
    <cellStyle name="Comma 5 2 3 3" xfId="3053"/>
    <cellStyle name="Comma 5 2 4" xfId="1548"/>
    <cellStyle name="Comma 5 2 4 2" xfId="3572"/>
    <cellStyle name="Comma 5 2 5" xfId="2535"/>
    <cellStyle name="Comma 5 3" xfId="510"/>
    <cellStyle name="Comma 5 3 2" xfId="775"/>
    <cellStyle name="Comma 5 3 2 2" xfId="1820"/>
    <cellStyle name="Comma 5 3 2 2 2" xfId="3844"/>
    <cellStyle name="Comma 5 3 2 3" xfId="2807"/>
    <cellStyle name="Comma 5 3 3" xfId="1046"/>
    <cellStyle name="Comma 5 3 3 2" xfId="2087"/>
    <cellStyle name="Comma 5 3 3 2 2" xfId="4111"/>
    <cellStyle name="Comma 5 3 3 3" xfId="3074"/>
    <cellStyle name="Comma 5 3 4" xfId="1571"/>
    <cellStyle name="Comma 5 3 4 2" xfId="3595"/>
    <cellStyle name="Comma 5 3 5" xfId="2558"/>
    <cellStyle name="Comma 5 4" xfId="537"/>
    <cellStyle name="Comma 5 4 2" xfId="821"/>
    <cellStyle name="Comma 5 4 2 2" xfId="1088"/>
    <cellStyle name="Comma 5 4 2 2 2" xfId="2129"/>
    <cellStyle name="Comma 5 4 2 2 2 2" xfId="4153"/>
    <cellStyle name="Comma 5 4 2 2 3" xfId="3116"/>
    <cellStyle name="Comma 5 4 2 3" xfId="1862"/>
    <cellStyle name="Comma 5 4 2 3 2" xfId="3886"/>
    <cellStyle name="Comma 5 4 2 4" xfId="2849"/>
    <cellStyle name="Comma 5 4 3" xfId="685"/>
    <cellStyle name="Comma 5 4 3 2" xfId="2313"/>
    <cellStyle name="Comma 5 4 4" xfId="1595"/>
    <cellStyle name="Comma 5 4 4 2" xfId="3619"/>
    <cellStyle name="Comma 5 4 5" xfId="2582"/>
    <cellStyle name="Comma 5 5" xfId="561"/>
    <cellStyle name="Comma 5 5 2" xfId="845"/>
    <cellStyle name="Comma 5 5 2 2" xfId="1886"/>
    <cellStyle name="Comma 5 5 2 2 2" xfId="3910"/>
    <cellStyle name="Comma 5 5 2 3" xfId="2873"/>
    <cellStyle name="Comma 5 5 3" xfId="1112"/>
    <cellStyle name="Comma 5 5 3 2" xfId="2153"/>
    <cellStyle name="Comma 5 5 3 2 2" xfId="4177"/>
    <cellStyle name="Comma 5 5 3 3" xfId="3140"/>
    <cellStyle name="Comma 5 5 4" xfId="1619"/>
    <cellStyle name="Comma 5 5 4 2" xfId="3643"/>
    <cellStyle name="Comma 5 5 5" xfId="2606"/>
    <cellStyle name="Comma 5 6" xfId="587"/>
    <cellStyle name="Comma 5 6 2" xfId="1643"/>
    <cellStyle name="Comma 5 6 2 2" xfId="3667"/>
    <cellStyle name="Comma 5 6 3" xfId="2630"/>
    <cellStyle name="Comma 5 7" xfId="869"/>
    <cellStyle name="Comma 5 7 2" xfId="1910"/>
    <cellStyle name="Comma 5 7 2 2" xfId="3934"/>
    <cellStyle name="Comma 5 7 3" xfId="2897"/>
    <cellStyle name="Comma 5 8" xfId="1138"/>
    <cellStyle name="Comma 5 8 2" xfId="2179"/>
    <cellStyle name="Comma 5 8 2 2" xfId="4203"/>
    <cellStyle name="Comma 5 8 3" xfId="3166"/>
    <cellStyle name="Comma 5 9" xfId="1163"/>
    <cellStyle name="Comma 5 9 2" xfId="2204"/>
    <cellStyle name="Comma 5 9 2 2" xfId="4228"/>
    <cellStyle name="Comma 5 9 3" xfId="3191"/>
    <cellStyle name="Comma 6" xfId="390"/>
    <cellStyle name="Comma 6 10" xfId="1208"/>
    <cellStyle name="Comma 6 10 2" xfId="2249"/>
    <cellStyle name="Comma 6 10 2 2" xfId="4273"/>
    <cellStyle name="Comma 6 10 3" xfId="3236"/>
    <cellStyle name="Comma 6 11" xfId="1232"/>
    <cellStyle name="Comma 6 11 2" xfId="2273"/>
    <cellStyle name="Comma 6 11 2 2" xfId="4297"/>
    <cellStyle name="Comma 6 11 3" xfId="3260"/>
    <cellStyle name="Comma 6 12" xfId="1256"/>
    <cellStyle name="Comma 6 12 2" xfId="2297"/>
    <cellStyle name="Comma 6 12 2 2" xfId="4321"/>
    <cellStyle name="Comma 6 12 3" xfId="3284"/>
    <cellStyle name="Comma 6 13" xfId="1281"/>
    <cellStyle name="Comma 6 13 2" xfId="3309"/>
    <cellStyle name="Comma 6 14" xfId="1305"/>
    <cellStyle name="Comma 6 14 2" xfId="3333"/>
    <cellStyle name="Comma 6 15" xfId="1329"/>
    <cellStyle name="Comma 6 15 2" xfId="3357"/>
    <cellStyle name="Comma 6 16" xfId="1353"/>
    <cellStyle name="Comma 6 16 2" xfId="3381"/>
    <cellStyle name="Comma 6 17" xfId="1463"/>
    <cellStyle name="Comma 6 17 2" xfId="3487"/>
    <cellStyle name="Comma 6 18" xfId="2450"/>
    <cellStyle name="Comma 6 2" xfId="507"/>
    <cellStyle name="Comma 6 2 2" xfId="751"/>
    <cellStyle name="Comma 6 2 2 2" xfId="1796"/>
    <cellStyle name="Comma 6 2 2 2 2" xfId="3820"/>
    <cellStyle name="Comma 6 2 2 3" xfId="2783"/>
    <cellStyle name="Comma 6 2 3" xfId="1022"/>
    <cellStyle name="Comma 6 2 3 2" xfId="2063"/>
    <cellStyle name="Comma 6 2 3 2 2" xfId="4087"/>
    <cellStyle name="Comma 6 2 3 3" xfId="3050"/>
    <cellStyle name="Comma 6 2 4" xfId="1568"/>
    <cellStyle name="Comma 6 2 4 2" xfId="3592"/>
    <cellStyle name="Comma 6 2 5" xfId="2555"/>
    <cellStyle name="Comma 6 3" xfId="534"/>
    <cellStyle name="Comma 6 3 2" xfId="772"/>
    <cellStyle name="Comma 6 3 2 2" xfId="1817"/>
    <cellStyle name="Comma 6 3 2 2 2" xfId="3841"/>
    <cellStyle name="Comma 6 3 2 3" xfId="2804"/>
    <cellStyle name="Comma 6 3 3" xfId="1043"/>
    <cellStyle name="Comma 6 3 3 2" xfId="2084"/>
    <cellStyle name="Comma 6 3 3 2 2" xfId="4108"/>
    <cellStyle name="Comma 6 3 3 3" xfId="3071"/>
    <cellStyle name="Comma 6 3 4" xfId="1592"/>
    <cellStyle name="Comma 6 3 4 2" xfId="3616"/>
    <cellStyle name="Comma 6 3 5" xfId="2579"/>
    <cellStyle name="Comma 6 4" xfId="558"/>
    <cellStyle name="Comma 6 4 2" xfId="842"/>
    <cellStyle name="Comma 6 4 2 2" xfId="1883"/>
    <cellStyle name="Comma 6 4 2 2 2" xfId="3907"/>
    <cellStyle name="Comma 6 4 2 3" xfId="2870"/>
    <cellStyle name="Comma 6 4 3" xfId="1109"/>
    <cellStyle name="Comma 6 4 3 2" xfId="2150"/>
    <cellStyle name="Comma 6 4 3 2 2" xfId="4174"/>
    <cellStyle name="Comma 6 4 3 3" xfId="3137"/>
    <cellStyle name="Comma 6 4 4" xfId="1616"/>
    <cellStyle name="Comma 6 4 4 2" xfId="3640"/>
    <cellStyle name="Comma 6 4 5" xfId="2603"/>
    <cellStyle name="Comma 6 5" xfId="584"/>
    <cellStyle name="Comma 6 5 2" xfId="1640"/>
    <cellStyle name="Comma 6 5 2 2" xfId="3664"/>
    <cellStyle name="Comma 6 5 3" xfId="2627"/>
    <cellStyle name="Comma 6 6" xfId="866"/>
    <cellStyle name="Comma 6 6 2" xfId="1907"/>
    <cellStyle name="Comma 6 6 2 2" xfId="3931"/>
    <cellStyle name="Comma 6 6 3" xfId="2894"/>
    <cellStyle name="Comma 6 7" xfId="1135"/>
    <cellStyle name="Comma 6 7 2" xfId="2176"/>
    <cellStyle name="Comma 6 7 2 2" xfId="4200"/>
    <cellStyle name="Comma 6 7 3" xfId="3163"/>
    <cellStyle name="Comma 6 8" xfId="1160"/>
    <cellStyle name="Comma 6 8 2" xfId="2201"/>
    <cellStyle name="Comma 6 8 2 2" xfId="4225"/>
    <cellStyle name="Comma 6 8 3" xfId="3188"/>
    <cellStyle name="Comma 6 9" xfId="1185"/>
    <cellStyle name="Comma 6 9 2" xfId="2226"/>
    <cellStyle name="Comma 6 9 2 2" xfId="4250"/>
    <cellStyle name="Comma 6 9 3" xfId="3213"/>
    <cellStyle name="Comma 7" xfId="426"/>
    <cellStyle name="Comma 7 2" xfId="500"/>
    <cellStyle name="Comma 7 2 2" xfId="795"/>
    <cellStyle name="Comma 7 2 2 2" xfId="2316"/>
    <cellStyle name="Comma 7 2 3" xfId="577"/>
    <cellStyle name="Comma 7 3" xfId="713"/>
    <cellStyle name="Comma 7 3 2" xfId="984"/>
    <cellStyle name="Comma 7 3 2 2" xfId="2025"/>
    <cellStyle name="Comma 7 3 2 2 2" xfId="4049"/>
    <cellStyle name="Comma 7 3 2 3" xfId="3012"/>
    <cellStyle name="Comma 7 3 3" xfId="1758"/>
    <cellStyle name="Comma 7 3 3 2" xfId="3782"/>
    <cellStyle name="Comma 7 3 4" xfId="2745"/>
    <cellStyle name="Comma 7 4" xfId="1491"/>
    <cellStyle name="Comma 7 4 2" xfId="3515"/>
    <cellStyle name="Comma 7 5" xfId="2478"/>
    <cellStyle name="Comma 8" xfId="444"/>
    <cellStyle name="Comma 8 2" xfId="731"/>
    <cellStyle name="Comma 8 2 2" xfId="1776"/>
    <cellStyle name="Comma 8 2 2 2" xfId="3800"/>
    <cellStyle name="Comma 8 2 3" xfId="2763"/>
    <cellStyle name="Comma 8 3" xfId="1002"/>
    <cellStyle name="Comma 8 3 2" xfId="2043"/>
    <cellStyle name="Comma 8 3 2 2" xfId="4067"/>
    <cellStyle name="Comma 8 3 3" xfId="3030"/>
    <cellStyle name="Comma 8 4" xfId="1509"/>
    <cellStyle name="Comma 8 4 2" xfId="3533"/>
    <cellStyle name="Comma 8 5" xfId="2496"/>
    <cellStyle name="Comma 9" xfId="462"/>
    <cellStyle name="Comma 9 2" xfId="777"/>
    <cellStyle name="Comma 9 2 2" xfId="1822"/>
    <cellStyle name="Comma 9 2 2 2" xfId="3846"/>
    <cellStyle name="Comma 9 2 3" xfId="2809"/>
    <cellStyle name="Comma 9 3" xfId="1048"/>
    <cellStyle name="Comma 9 3 2" xfId="2089"/>
    <cellStyle name="Comma 9 3 2 2" xfId="4113"/>
    <cellStyle name="Comma 9 3 3" xfId="3076"/>
    <cellStyle name="Comma 9 4" xfId="1527"/>
    <cellStyle name="Comma 9 4 2" xfId="3551"/>
    <cellStyle name="Comma 9 5" xfId="2514"/>
    <cellStyle name="Comma0" xfId="81"/>
    <cellStyle name="Comma0 2" xfId="160"/>
    <cellStyle name="Comma0 2 2" xfId="343"/>
    <cellStyle name="Comma0 3" xfId="180"/>
    <cellStyle name="Comma0 3 2" xfId="622"/>
    <cellStyle name="Comma0 3 2 2" xfId="1669"/>
    <cellStyle name="Comma0 3 2 2 2" xfId="3693"/>
    <cellStyle name="Comma0 3 2 3" xfId="2656"/>
    <cellStyle name="Comma0 3 3" xfId="895"/>
    <cellStyle name="Comma0 3 3 2" xfId="1936"/>
    <cellStyle name="Comma0 3 3 2 2" xfId="3960"/>
    <cellStyle name="Comma0 3 3 3" xfId="2923"/>
    <cellStyle name="Comma0 3 4" xfId="1399"/>
    <cellStyle name="Comma0 3 4 2" xfId="3425"/>
    <cellStyle name="Comma0 3 5" xfId="382"/>
    <cellStyle name="Comma0 3 5 2" xfId="2445"/>
    <cellStyle name="Comma0 4" xfId="590"/>
    <cellStyle name="Comma0 4 2" xfId="2307"/>
    <cellStyle name="Comma0 5" xfId="2359"/>
    <cellStyle name="Curren - Style1" xfId="181"/>
    <cellStyle name="Currency [0] 2" xfId="13"/>
    <cellStyle name="Currency [0] 3" xfId="7"/>
    <cellStyle name="Currency 2" xfId="12"/>
    <cellStyle name="Currency 2 2" xfId="324"/>
    <cellStyle name="Currency 2 2 2" xfId="352"/>
    <cellStyle name="Currency 2 2 2 2" xfId="354"/>
    <cellStyle name="Currency 2 3" xfId="397"/>
    <cellStyle name="Currency 2 4" xfId="596"/>
    <cellStyle name="Currency 2 4 2" xfId="1646"/>
    <cellStyle name="Currency 2 4 2 2" xfId="3670"/>
    <cellStyle name="Currency 2 4 3" xfId="2633"/>
    <cellStyle name="Currency 2 5" xfId="872"/>
    <cellStyle name="Currency 2 5 2" xfId="1913"/>
    <cellStyle name="Currency 2 5 2 2" xfId="3937"/>
    <cellStyle name="Currency 2 5 3" xfId="2900"/>
    <cellStyle name="Currency 2 6" xfId="1359"/>
    <cellStyle name="Currency 2 6 2" xfId="3386"/>
    <cellStyle name="Currency 2 7" xfId="358"/>
    <cellStyle name="Currency 2 7 2" xfId="2422"/>
    <cellStyle name="Currency 3" xfId="6"/>
    <cellStyle name="Currency 3 2" xfId="687"/>
    <cellStyle name="Currency 3 2 2" xfId="1733"/>
    <cellStyle name="Currency 3 2 2 2" xfId="3757"/>
    <cellStyle name="Currency 3 2 3" xfId="2720"/>
    <cellStyle name="Currency 3 3" xfId="959"/>
    <cellStyle name="Currency 3 3 2" xfId="2000"/>
    <cellStyle name="Currency 3 3 2 2" xfId="4024"/>
    <cellStyle name="Currency 3 3 3" xfId="2987"/>
    <cellStyle name="Currency 3 4" xfId="1466"/>
    <cellStyle name="Currency 3 4 2" xfId="3490"/>
    <cellStyle name="Currency 3 5" xfId="396"/>
    <cellStyle name="Currency 3 6" xfId="2453"/>
    <cellStyle name="Currency 4" xfId="19"/>
    <cellStyle name="Currency 4 2" xfId="691"/>
    <cellStyle name="Currency 4 2 2" xfId="1736"/>
    <cellStyle name="Currency 4 2 2 2" xfId="3760"/>
    <cellStyle name="Currency 4 2 3" xfId="2723"/>
    <cellStyle name="Currency 4 3" xfId="962"/>
    <cellStyle name="Currency 4 3 2" xfId="2003"/>
    <cellStyle name="Currency 4 3 2 2" xfId="4027"/>
    <cellStyle name="Currency 4 3 3" xfId="2990"/>
    <cellStyle name="Currency 4 4" xfId="1469"/>
    <cellStyle name="Currency 4 4 2" xfId="3493"/>
    <cellStyle name="Currency 4 5" xfId="402"/>
    <cellStyle name="Currency 4 6" xfId="2456"/>
    <cellStyle name="Currency 5" xfId="394"/>
    <cellStyle name="Currency 5 2" xfId="2305"/>
    <cellStyle name="Currency 6" xfId="1116"/>
    <cellStyle name="Currency 6 2" xfId="2157"/>
    <cellStyle name="Currency 6 2 2" xfId="4181"/>
    <cellStyle name="Currency 6 3" xfId="3144"/>
    <cellStyle name="Currency 7" xfId="1141"/>
    <cellStyle name="Currency 7 2" xfId="2182"/>
    <cellStyle name="Currency 7 2 2" xfId="4206"/>
    <cellStyle name="Currency 7 3" xfId="3169"/>
    <cellStyle name="Currency 8" xfId="1166"/>
    <cellStyle name="Currency 8 2" xfId="2207"/>
    <cellStyle name="Currency 8 2 2" xfId="4231"/>
    <cellStyle name="Currency 8 3" xfId="3194"/>
    <cellStyle name="Currency0" xfId="79"/>
    <cellStyle name="Currency0 2" xfId="161"/>
    <cellStyle name="Currency0 2 2" xfId="344"/>
    <cellStyle name="Currency0 3" xfId="182"/>
    <cellStyle name="Currency0 3 2" xfId="620"/>
    <cellStyle name="Currency0 3 2 2" xfId="1667"/>
    <cellStyle name="Currency0 3 2 2 2" xfId="3691"/>
    <cellStyle name="Currency0 3 2 3" xfId="2654"/>
    <cellStyle name="Currency0 3 3" xfId="893"/>
    <cellStyle name="Currency0 3 3 2" xfId="1934"/>
    <cellStyle name="Currency0 3 3 2 2" xfId="3958"/>
    <cellStyle name="Currency0 3 3 3" xfId="2921"/>
    <cellStyle name="Currency0 3 4" xfId="1397"/>
    <cellStyle name="Currency0 3 4 2" xfId="3423"/>
    <cellStyle name="Currency0 3 5" xfId="381"/>
    <cellStyle name="Currency0 3 5 2" xfId="2444"/>
    <cellStyle name="Currency0 4" xfId="591"/>
    <cellStyle name="Currency0 4 2" xfId="2308"/>
    <cellStyle name="Currency0 5" xfId="2357"/>
    <cellStyle name="Date" xfId="76"/>
    <cellStyle name="Date 2" xfId="162"/>
    <cellStyle name="Date 2 2" xfId="345"/>
    <cellStyle name="Date 3" xfId="183"/>
    <cellStyle name="Date 3 2" xfId="618"/>
    <cellStyle name="Date 3 2 2" xfId="1665"/>
    <cellStyle name="Date 3 2 2 2" xfId="3689"/>
    <cellStyle name="Date 3 2 3" xfId="2652"/>
    <cellStyle name="Date 3 3" xfId="891"/>
    <cellStyle name="Date 3 3 2" xfId="1932"/>
    <cellStyle name="Date 3 3 2 2" xfId="3956"/>
    <cellStyle name="Date 3 3 3" xfId="2919"/>
    <cellStyle name="Date 3 4" xfId="1395"/>
    <cellStyle name="Date 3 4 2" xfId="3421"/>
    <cellStyle name="Date 3 5" xfId="379"/>
    <cellStyle name="Date 3 5 2" xfId="2442"/>
    <cellStyle name="Date 4" xfId="592"/>
    <cellStyle name="Date 4 2" xfId="2309"/>
    <cellStyle name="Date 5" xfId="2355"/>
    <cellStyle name="Explanatory Text" xfId="45" builtinId="53" customBuiltin="1"/>
    <cellStyle name="Fixed" xfId="83"/>
    <cellStyle name="Fixed 2" xfId="163"/>
    <cellStyle name="Fixed 2 2" xfId="346"/>
    <cellStyle name="Fixed 3" xfId="184"/>
    <cellStyle name="Fixed 3 2" xfId="623"/>
    <cellStyle name="Fixed 3 2 2" xfId="1670"/>
    <cellStyle name="Fixed 3 2 2 2" xfId="3694"/>
    <cellStyle name="Fixed 3 2 3" xfId="2657"/>
    <cellStyle name="Fixed 3 3" xfId="896"/>
    <cellStyle name="Fixed 3 3 2" xfId="1937"/>
    <cellStyle name="Fixed 3 3 2 2" xfId="3961"/>
    <cellStyle name="Fixed 3 3 3" xfId="2924"/>
    <cellStyle name="Fixed 3 4" xfId="1400"/>
    <cellStyle name="Fixed 3 4 2" xfId="3426"/>
    <cellStyle name="Fixed 3 5" xfId="383"/>
    <cellStyle name="Fixed 3 5 2" xfId="2446"/>
    <cellStyle name="Fixed 4" xfId="593"/>
    <cellStyle name="Fixed 4 2" xfId="2310"/>
    <cellStyle name="Fixed 5" xfId="2360"/>
    <cellStyle name="Formula - size 10" xfId="185"/>
    <cellStyle name="Formula - size 11" xfId="186"/>
    <cellStyle name="Formula - size 8" xfId="187"/>
    <cellStyle name="Formula - size 9" xfId="188"/>
    <cellStyle name="Good" xfId="36" builtinId="26" customBuiltin="1"/>
    <cellStyle name="Heading 1" xfId="32" builtinId="16" customBuiltin="1"/>
    <cellStyle name="Heading 1 2" xfId="78"/>
    <cellStyle name="Heading 1 2 2" xfId="189"/>
    <cellStyle name="Heading 1 3" xfId="80"/>
    <cellStyle name="Heading 1 3 2" xfId="621"/>
    <cellStyle name="Heading 1 3 2 2" xfId="1668"/>
    <cellStyle name="Heading 1 3 2 2 2" xfId="3692"/>
    <cellStyle name="Heading 1 3 2 3" xfId="2655"/>
    <cellStyle name="Heading 1 3 3" xfId="894"/>
    <cellStyle name="Heading 1 3 3 2" xfId="1935"/>
    <cellStyle name="Heading 1 3 3 2 2" xfId="3959"/>
    <cellStyle name="Heading 1 3 3 3" xfId="2922"/>
    <cellStyle name="Heading 1 3 4" xfId="1398"/>
    <cellStyle name="Heading 1 3 4 2" xfId="3424"/>
    <cellStyle name="Heading 1 3 5" xfId="2358"/>
    <cellStyle name="Heading 1 4" xfId="164"/>
    <cellStyle name="Heading 1 4 2" xfId="347"/>
    <cellStyle name="Heading 1 5" xfId="1401"/>
    <cellStyle name="Heading 2" xfId="33" builtinId="17" customBuiltin="1"/>
    <cellStyle name="Heading 2 2" xfId="88"/>
    <cellStyle name="Heading 2 2 2" xfId="190"/>
    <cellStyle name="Heading 2 3" xfId="75"/>
    <cellStyle name="Heading 2 3 2" xfId="617"/>
    <cellStyle name="Heading 2 3 2 2" xfId="1664"/>
    <cellStyle name="Heading 2 3 2 2 2" xfId="3688"/>
    <cellStyle name="Heading 2 3 2 3" xfId="2651"/>
    <cellStyle name="Heading 2 3 3" xfId="890"/>
    <cellStyle name="Heading 2 3 3 2" xfId="1931"/>
    <cellStyle name="Heading 2 3 3 2 2" xfId="3955"/>
    <cellStyle name="Heading 2 3 3 3" xfId="2918"/>
    <cellStyle name="Heading 2 3 4" xfId="1394"/>
    <cellStyle name="Heading 2 3 4 2" xfId="3420"/>
    <cellStyle name="Heading 2 3 5" xfId="2354"/>
    <cellStyle name="Heading 2 4" xfId="165"/>
    <cellStyle name="Heading 2 4 2" xfId="348"/>
    <cellStyle name="Heading 2 5" xfId="1462"/>
    <cellStyle name="Heading 3" xfId="34" builtinId="18" customBuiltin="1"/>
    <cellStyle name="Heading 4" xfId="35" builtinId="19" customBuiltin="1"/>
    <cellStyle name="Hyperlink" xfId="2" builtinId="8"/>
    <cellStyle name="Hyperlink 2" xfId="16"/>
    <cellStyle name="Hyperlink 2 2" xfId="338"/>
    <cellStyle name="Hyperlink 2 3" xfId="152"/>
    <cellStyle name="Hyperlink 3" xfId="10"/>
    <cellStyle name="Input" xfId="39" builtinId="20" customBuiltin="1"/>
    <cellStyle name="Linked Cell" xfId="42" builtinId="24" customBuiltin="1"/>
    <cellStyle name="Neutral" xfId="38" builtinId="28" customBuiltin="1"/>
    <cellStyle name="Normal" xfId="0" builtinId="0"/>
    <cellStyle name="Normal - size 10" xfId="191"/>
    <cellStyle name="Normal - size 11" xfId="192"/>
    <cellStyle name="Normal - size 8" xfId="193"/>
    <cellStyle name="Normal - size 9" xfId="194"/>
    <cellStyle name="Normal 10" xfId="89"/>
    <cellStyle name="Normal 10 2" xfId="216"/>
    <cellStyle name="Normal 10 2 2" xfId="1671"/>
    <cellStyle name="Normal 10 2 2 2" xfId="3695"/>
    <cellStyle name="Normal 10 2 3" xfId="21"/>
    <cellStyle name="Normal 10 2 3 2" xfId="624"/>
    <cellStyle name="Normal 10 2 3 3" xfId="2658"/>
    <cellStyle name="Normal 10 3" xfId="897"/>
    <cellStyle name="Normal 10 3 2" xfId="1938"/>
    <cellStyle name="Normal 10 3 2 2" xfId="3962"/>
    <cellStyle name="Normal 10 3 3" xfId="2925"/>
    <cellStyle name="Normal 10 4" xfId="1402"/>
    <cellStyle name="Normal 10 4 2" xfId="3427"/>
    <cellStyle name="Normal 10 5" xfId="2361"/>
    <cellStyle name="Normal 11" xfId="27"/>
    <cellStyle name="Normal 11 2" xfId="28"/>
    <cellStyle name="Normal 11 2 2" xfId="1672"/>
    <cellStyle name="Normal 11 2 2 2" xfId="3696"/>
    <cellStyle name="Normal 11 2 3" xfId="625"/>
    <cellStyle name="Normal 11 2 3 2" xfId="2659"/>
    <cellStyle name="Normal 11 2 4" xfId="217"/>
    <cellStyle name="Normal 11 3" xfId="898"/>
    <cellStyle name="Normal 11 3 2" xfId="1939"/>
    <cellStyle name="Normal 11 3 2 2" xfId="3963"/>
    <cellStyle name="Normal 11 3 3" xfId="2926"/>
    <cellStyle name="Normal 11 4" xfId="1403"/>
    <cellStyle name="Normal 11 4 2" xfId="3428"/>
    <cellStyle name="Normal 11 5" xfId="90"/>
    <cellStyle name="Normal 11 6" xfId="2362"/>
    <cellStyle name="Normal 12" xfId="91"/>
    <cellStyle name="Normal 12 2" xfId="218"/>
    <cellStyle name="Normal 12 2 2" xfId="1673"/>
    <cellStyle name="Normal 12 2 2 2" xfId="3697"/>
    <cellStyle name="Normal 12 2 3" xfId="626"/>
    <cellStyle name="Normal 12 2 3 2" xfId="2660"/>
    <cellStyle name="Normal 12 3" xfId="899"/>
    <cellStyle name="Normal 12 3 2" xfId="1940"/>
    <cellStyle name="Normal 12 3 2 2" xfId="3964"/>
    <cellStyle name="Normal 12 3 3" xfId="2927"/>
    <cellStyle name="Normal 12 4" xfId="1404"/>
    <cellStyle name="Normal 12 4 2" xfId="3429"/>
    <cellStyle name="Normal 12 5" xfId="2363"/>
    <cellStyle name="Normal 13" xfId="92"/>
    <cellStyle name="Normal 13 2" xfId="219"/>
    <cellStyle name="Normal 13 2 2" xfId="1674"/>
    <cellStyle name="Normal 13 2 2 2" xfId="3698"/>
    <cellStyle name="Normal 13 2 3" xfId="627"/>
    <cellStyle name="Normal 13 2 3 2" xfId="2661"/>
    <cellStyle name="Normal 13 3" xfId="900"/>
    <cellStyle name="Normal 13 3 2" xfId="1941"/>
    <cellStyle name="Normal 13 3 2 2" xfId="3965"/>
    <cellStyle name="Normal 13 3 3" xfId="2928"/>
    <cellStyle name="Normal 13 4" xfId="1405"/>
    <cellStyle name="Normal 13 4 2" xfId="3430"/>
    <cellStyle name="Normal 13 5" xfId="2364"/>
    <cellStyle name="Normal 14" xfId="93"/>
    <cellStyle name="Normal 14 2" xfId="175"/>
    <cellStyle name="Normal 14 2 2" xfId="1675"/>
    <cellStyle name="Normal 14 2 2 2" xfId="3699"/>
    <cellStyle name="Normal 14 2 3" xfId="628"/>
    <cellStyle name="Normal 14 2 3 2" xfId="2662"/>
    <cellStyle name="Normal 14 3" xfId="901"/>
    <cellStyle name="Normal 14 3 2" xfId="1942"/>
    <cellStyle name="Normal 14 3 2 2" xfId="3966"/>
    <cellStyle name="Normal 14 3 3" xfId="2929"/>
    <cellStyle name="Normal 14 4" xfId="1406"/>
    <cellStyle name="Normal 14 4 2" xfId="3431"/>
    <cellStyle name="Normal 14 5" xfId="2365"/>
    <cellStyle name="Normal 15" xfId="94"/>
    <cellStyle name="Normal 15 2" xfId="223"/>
    <cellStyle name="Normal 15 2 2" xfId="1676"/>
    <cellStyle name="Normal 15 2 2 2" xfId="3700"/>
    <cellStyle name="Normal 15 2 3" xfId="629"/>
    <cellStyle name="Normal 15 2 3 2" xfId="2663"/>
    <cellStyle name="Normal 15 3" xfId="268"/>
    <cellStyle name="Normal 15 3 2" xfId="171"/>
    <cellStyle name="Normal 15 3 2 2" xfId="1943"/>
    <cellStyle name="Normal 15 3 2 2 2" xfId="3967"/>
    <cellStyle name="Normal 15 3 3" xfId="902"/>
    <cellStyle name="Normal 15 3 3 2" xfId="2930"/>
    <cellStyle name="Normal 15 4" xfId="220"/>
    <cellStyle name="Normal 15 4 2" xfId="1407"/>
    <cellStyle name="Normal 15 4 2 2" xfId="3432"/>
    <cellStyle name="Normal 15 5" xfId="2366"/>
    <cellStyle name="Normal 16" xfId="95"/>
    <cellStyle name="Normal 16 2" xfId="222"/>
    <cellStyle name="Normal 16 2 2" xfId="1677"/>
    <cellStyle name="Normal 16 2 2 2" xfId="3701"/>
    <cellStyle name="Normal 16 2 3" xfId="630"/>
    <cellStyle name="Normal 16 2 3 2" xfId="2664"/>
    <cellStyle name="Normal 16 3" xfId="903"/>
    <cellStyle name="Normal 16 3 2" xfId="1944"/>
    <cellStyle name="Normal 16 3 2 2" xfId="3968"/>
    <cellStyle name="Normal 16 3 3" xfId="2931"/>
    <cellStyle name="Normal 16 4" xfId="1408"/>
    <cellStyle name="Normal 16 4 2" xfId="3433"/>
    <cellStyle name="Normal 16 5" xfId="2367"/>
    <cellStyle name="Normal 17" xfId="96"/>
    <cellStyle name="Normal 17 2" xfId="269"/>
    <cellStyle name="Normal 17 2 2" xfId="307"/>
    <cellStyle name="Normal 17 2 2 2" xfId="1678"/>
    <cellStyle name="Normal 17 2 2 2 2" xfId="3702"/>
    <cellStyle name="Normal 17 2 3" xfId="631"/>
    <cellStyle name="Normal 17 2 3 2" xfId="2665"/>
    <cellStyle name="Normal 17 3" xfId="221"/>
    <cellStyle name="Normal 17 3 2" xfId="1945"/>
    <cellStyle name="Normal 17 3 2 2" xfId="3969"/>
    <cellStyle name="Normal 17 3 3" xfId="904"/>
    <cellStyle name="Normal 17 3 3 2" xfId="2932"/>
    <cellStyle name="Normal 17 4" xfId="1409"/>
    <cellStyle name="Normal 17 4 2" xfId="3434"/>
    <cellStyle name="Normal 17 5" xfId="2368"/>
    <cellStyle name="Normal 18" xfId="97"/>
    <cellStyle name="Normal 18 2" xfId="270"/>
    <cellStyle name="Normal 18 2 2" xfId="323"/>
    <cellStyle name="Normal 18 2 2 2" xfId="1679"/>
    <cellStyle name="Normal 18 2 2 2 2" xfId="3703"/>
    <cellStyle name="Normal 18 2 3" xfId="632"/>
    <cellStyle name="Normal 18 2 3 2" xfId="2666"/>
    <cellStyle name="Normal 18 3" xfId="224"/>
    <cellStyle name="Normal 18 3 2" xfId="1946"/>
    <cellStyle name="Normal 18 3 2 2" xfId="3970"/>
    <cellStyle name="Normal 18 3 3" xfId="905"/>
    <cellStyle name="Normal 18 3 3 2" xfId="2933"/>
    <cellStyle name="Normal 18 4" xfId="1410"/>
    <cellStyle name="Normal 18 4 2" xfId="3435"/>
    <cellStyle name="Normal 18 5" xfId="2369"/>
    <cellStyle name="Normal 19" xfId="98"/>
    <cellStyle name="Normal 19 2" xfId="271"/>
    <cellStyle name="Normal 19 2 2" xfId="328"/>
    <cellStyle name="Normal 19 2 2 2" xfId="1680"/>
    <cellStyle name="Normal 19 2 2 2 2" xfId="3704"/>
    <cellStyle name="Normal 19 2 3" xfId="633"/>
    <cellStyle name="Normal 19 2 3 2" xfId="2667"/>
    <cellStyle name="Normal 19 3" xfId="225"/>
    <cellStyle name="Normal 19 3 2" xfId="1947"/>
    <cellStyle name="Normal 19 3 2 2" xfId="3971"/>
    <cellStyle name="Normal 19 3 3" xfId="906"/>
    <cellStyle name="Normal 19 3 3 2" xfId="2934"/>
    <cellStyle name="Normal 19 4" xfId="1411"/>
    <cellStyle name="Normal 19 4 2" xfId="3436"/>
    <cellStyle name="Normal 19 5" xfId="2370"/>
    <cellStyle name="Normal 2" xfId="17"/>
    <cellStyle name="Normal 2 10" xfId="1130"/>
    <cellStyle name="Normal 2 10 2" xfId="2171"/>
    <cellStyle name="Normal 2 10 2 2" xfId="4195"/>
    <cellStyle name="Normal 2 10 3" xfId="3158"/>
    <cellStyle name="Normal 2 11" xfId="1155"/>
    <cellStyle name="Normal 2 11 2" xfId="2196"/>
    <cellStyle name="Normal 2 11 2 2" xfId="4220"/>
    <cellStyle name="Normal 2 11 3" xfId="3183"/>
    <cellStyle name="Normal 2 12" xfId="1180"/>
    <cellStyle name="Normal 2 12 2" xfId="2221"/>
    <cellStyle name="Normal 2 12 2 2" xfId="4245"/>
    <cellStyle name="Normal 2 12 3" xfId="3208"/>
    <cellStyle name="Normal 2 13" xfId="1203"/>
    <cellStyle name="Normal 2 13 2" xfId="2244"/>
    <cellStyle name="Normal 2 13 2 2" xfId="4268"/>
    <cellStyle name="Normal 2 13 3" xfId="3231"/>
    <cellStyle name="Normal 2 14" xfId="1227"/>
    <cellStyle name="Normal 2 14 2" xfId="2268"/>
    <cellStyle name="Normal 2 14 2 2" xfId="4292"/>
    <cellStyle name="Normal 2 14 3" xfId="3255"/>
    <cellStyle name="Normal 2 15" xfId="1251"/>
    <cellStyle name="Normal 2 15 2" xfId="2292"/>
    <cellStyle name="Normal 2 15 2 2" xfId="4316"/>
    <cellStyle name="Normal 2 15 3" xfId="3279"/>
    <cellStyle name="Normal 2 16" xfId="1276"/>
    <cellStyle name="Normal 2 16 2" xfId="3304"/>
    <cellStyle name="Normal 2 17" xfId="1300"/>
    <cellStyle name="Normal 2 17 2" xfId="3328"/>
    <cellStyle name="Normal 2 18" xfId="1324"/>
    <cellStyle name="Normal 2 18 2" xfId="3352"/>
    <cellStyle name="Normal 2 19" xfId="1348"/>
    <cellStyle name="Normal 2 19 2" xfId="3376"/>
    <cellStyle name="Normal 2 2" xfId="23"/>
    <cellStyle name="Normal 2 2 10" xfId="504"/>
    <cellStyle name="Normal 2 2 10 2" xfId="796"/>
    <cellStyle name="Normal 2 2 10 2 2" xfId="1839"/>
    <cellStyle name="Normal 2 2 10 2 2 2" xfId="3863"/>
    <cellStyle name="Normal 2 2 10 2 3" xfId="2826"/>
    <cellStyle name="Normal 2 2 10 3" xfId="1065"/>
    <cellStyle name="Normal 2 2 10 3 2" xfId="2106"/>
    <cellStyle name="Normal 2 2 10 3 2 2" xfId="4130"/>
    <cellStyle name="Normal 2 2 10 3 3" xfId="3093"/>
    <cellStyle name="Normal 2 2 10 4" xfId="1565"/>
    <cellStyle name="Normal 2 2 10 4 2" xfId="3589"/>
    <cellStyle name="Normal 2 2 10 5" xfId="2552"/>
    <cellStyle name="Normal 2 2 11" xfId="531"/>
    <cellStyle name="Normal 2 2 11 2" xfId="816"/>
    <cellStyle name="Normal 2 2 11 2 2" xfId="1857"/>
    <cellStyle name="Normal 2 2 11 2 2 2" xfId="3881"/>
    <cellStyle name="Normal 2 2 11 2 3" xfId="2844"/>
    <cellStyle name="Normal 2 2 11 3" xfId="1083"/>
    <cellStyle name="Normal 2 2 11 3 2" xfId="2124"/>
    <cellStyle name="Normal 2 2 11 3 2 2" xfId="4148"/>
    <cellStyle name="Normal 2 2 11 3 3" xfId="3111"/>
    <cellStyle name="Normal 2 2 11 4" xfId="1589"/>
    <cellStyle name="Normal 2 2 11 4 2" xfId="3613"/>
    <cellStyle name="Normal 2 2 11 5" xfId="2576"/>
    <cellStyle name="Normal 2 2 12" xfId="555"/>
    <cellStyle name="Normal 2 2 12 2" xfId="839"/>
    <cellStyle name="Normal 2 2 12 2 2" xfId="1880"/>
    <cellStyle name="Normal 2 2 12 2 2 2" xfId="3904"/>
    <cellStyle name="Normal 2 2 12 2 3" xfId="2867"/>
    <cellStyle name="Normal 2 2 12 3" xfId="1106"/>
    <cellStyle name="Normal 2 2 12 3 2" xfId="2147"/>
    <cellStyle name="Normal 2 2 12 3 2 2" xfId="4171"/>
    <cellStyle name="Normal 2 2 12 3 3" xfId="3134"/>
    <cellStyle name="Normal 2 2 12 4" xfId="1613"/>
    <cellStyle name="Normal 2 2 12 4 2" xfId="3637"/>
    <cellStyle name="Normal 2 2 12 5" xfId="2600"/>
    <cellStyle name="Normal 2 2 13" xfId="581"/>
    <cellStyle name="Normal 2 2 13 2" xfId="1637"/>
    <cellStyle name="Normal 2 2 13 2 2" xfId="3661"/>
    <cellStyle name="Normal 2 2 13 3" xfId="2624"/>
    <cellStyle name="Normal 2 2 14" xfId="863"/>
    <cellStyle name="Normal 2 2 14 2" xfId="1904"/>
    <cellStyle name="Normal 2 2 14 2 2" xfId="3928"/>
    <cellStyle name="Normal 2 2 14 3" xfId="2891"/>
    <cellStyle name="Normal 2 2 15" xfId="1132"/>
    <cellStyle name="Normal 2 2 15 2" xfId="2173"/>
    <cellStyle name="Normal 2 2 15 2 2" xfId="4197"/>
    <cellStyle name="Normal 2 2 15 3" xfId="3160"/>
    <cellStyle name="Normal 2 2 16" xfId="1157"/>
    <cellStyle name="Normal 2 2 16 2" xfId="2198"/>
    <cellStyle name="Normal 2 2 16 2 2" xfId="4222"/>
    <cellStyle name="Normal 2 2 16 3" xfId="3185"/>
    <cellStyle name="Normal 2 2 17" xfId="1182"/>
    <cellStyle name="Normal 2 2 17 2" xfId="2223"/>
    <cellStyle name="Normal 2 2 17 2 2" xfId="4247"/>
    <cellStyle name="Normal 2 2 17 3" xfId="3210"/>
    <cellStyle name="Normal 2 2 18" xfId="1205"/>
    <cellStyle name="Normal 2 2 18 2" xfId="2246"/>
    <cellStyle name="Normal 2 2 18 2 2" xfId="4270"/>
    <cellStyle name="Normal 2 2 18 3" xfId="3233"/>
    <cellStyle name="Normal 2 2 19" xfId="1229"/>
    <cellStyle name="Normal 2 2 19 2" xfId="2270"/>
    <cellStyle name="Normal 2 2 19 2 2" xfId="4294"/>
    <cellStyle name="Normal 2 2 19 3" xfId="3257"/>
    <cellStyle name="Normal 2 2 2" xfId="99"/>
    <cellStyle name="Normal 2 2 2 2" xfId="350"/>
    <cellStyle name="Normal 2 2 2 2 2" xfId="355"/>
    <cellStyle name="Normal 2 2 20" xfId="1253"/>
    <cellStyle name="Normal 2 2 20 2" xfId="2294"/>
    <cellStyle name="Normal 2 2 20 2 2" xfId="4318"/>
    <cellStyle name="Normal 2 2 20 3" xfId="3281"/>
    <cellStyle name="Normal 2 2 21" xfId="1278"/>
    <cellStyle name="Normal 2 2 21 2" xfId="3306"/>
    <cellStyle name="Normal 2 2 22" xfId="1302"/>
    <cellStyle name="Normal 2 2 22 2" xfId="3330"/>
    <cellStyle name="Normal 2 2 23" xfId="1326"/>
    <cellStyle name="Normal 2 2 23 2" xfId="3354"/>
    <cellStyle name="Normal 2 2 24" xfId="1350"/>
    <cellStyle name="Normal 2 2 24 2" xfId="3378"/>
    <cellStyle name="Normal 2 2 25" xfId="1375"/>
    <cellStyle name="Normal 2 2 25 2" xfId="3401"/>
    <cellStyle name="Normal 2 2 26" xfId="361"/>
    <cellStyle name="Normal 2 2 26 2" xfId="2424"/>
    <cellStyle name="Normal 2 2 27" xfId="86"/>
    <cellStyle name="Normal 2 2 3" xfId="153"/>
    <cellStyle name="Normal 2 2 3 2" xfId="339"/>
    <cellStyle name="Normal 2 2 4" xfId="384"/>
    <cellStyle name="Normal 2 2 5" xfId="405"/>
    <cellStyle name="Normal 2 2 5 2" xfId="693"/>
    <cellStyle name="Normal 2 2 5 2 2" xfId="1738"/>
    <cellStyle name="Normal 2 2 5 2 2 2" xfId="3762"/>
    <cellStyle name="Normal 2 2 5 2 3" xfId="2725"/>
    <cellStyle name="Normal 2 2 5 3" xfId="964"/>
    <cellStyle name="Normal 2 2 5 3 2" xfId="2005"/>
    <cellStyle name="Normal 2 2 5 3 2 2" xfId="4029"/>
    <cellStyle name="Normal 2 2 5 3 3" xfId="2992"/>
    <cellStyle name="Normal 2 2 5 4" xfId="1471"/>
    <cellStyle name="Normal 2 2 5 4 2" xfId="3495"/>
    <cellStyle name="Normal 2 2 5 5" xfId="2458"/>
    <cellStyle name="Normal 2 2 6" xfId="422"/>
    <cellStyle name="Normal 2 2 6 2" xfId="709"/>
    <cellStyle name="Normal 2 2 6 2 2" xfId="1754"/>
    <cellStyle name="Normal 2 2 6 2 2 2" xfId="3778"/>
    <cellStyle name="Normal 2 2 6 2 3" xfId="2741"/>
    <cellStyle name="Normal 2 2 6 3" xfId="980"/>
    <cellStyle name="Normal 2 2 6 3 2" xfId="2021"/>
    <cellStyle name="Normal 2 2 6 3 2 2" xfId="4045"/>
    <cellStyle name="Normal 2 2 6 3 3" xfId="3008"/>
    <cellStyle name="Normal 2 2 6 4" xfId="1487"/>
    <cellStyle name="Normal 2 2 6 4 2" xfId="3511"/>
    <cellStyle name="Normal 2 2 6 5" xfId="2474"/>
    <cellStyle name="Normal 2 2 7" xfId="440"/>
    <cellStyle name="Normal 2 2 7 2" xfId="727"/>
    <cellStyle name="Normal 2 2 7 2 2" xfId="1772"/>
    <cellStyle name="Normal 2 2 7 2 2 2" xfId="3796"/>
    <cellStyle name="Normal 2 2 7 2 3" xfId="2759"/>
    <cellStyle name="Normal 2 2 7 3" xfId="998"/>
    <cellStyle name="Normal 2 2 7 3 2" xfId="2039"/>
    <cellStyle name="Normal 2 2 7 3 2 2" xfId="4063"/>
    <cellStyle name="Normal 2 2 7 3 3" xfId="3026"/>
    <cellStyle name="Normal 2 2 7 4" xfId="1505"/>
    <cellStyle name="Normal 2 2 7 4 2" xfId="3529"/>
    <cellStyle name="Normal 2 2 7 5" xfId="2492"/>
    <cellStyle name="Normal 2 2 8" xfId="459"/>
    <cellStyle name="Normal 2 2 8 2" xfId="748"/>
    <cellStyle name="Normal 2 2 8 2 2" xfId="1793"/>
    <cellStyle name="Normal 2 2 8 2 2 2" xfId="3817"/>
    <cellStyle name="Normal 2 2 8 2 3" xfId="2780"/>
    <cellStyle name="Normal 2 2 8 3" xfId="1019"/>
    <cellStyle name="Normal 2 2 8 3 2" xfId="2060"/>
    <cellStyle name="Normal 2 2 8 3 2 2" xfId="4084"/>
    <cellStyle name="Normal 2 2 8 3 3" xfId="3047"/>
    <cellStyle name="Normal 2 2 8 4" xfId="1524"/>
    <cellStyle name="Normal 2 2 8 4 2" xfId="3548"/>
    <cellStyle name="Normal 2 2 8 5" xfId="2511"/>
    <cellStyle name="Normal 2 2 9" xfId="477"/>
    <cellStyle name="Normal 2 2 9 2" xfId="769"/>
    <cellStyle name="Normal 2 2 9 2 2" xfId="1814"/>
    <cellStyle name="Normal 2 2 9 2 2 2" xfId="3838"/>
    <cellStyle name="Normal 2 2 9 2 3" xfId="2801"/>
    <cellStyle name="Normal 2 2 9 3" xfId="1040"/>
    <cellStyle name="Normal 2 2 9 3 2" xfId="2081"/>
    <cellStyle name="Normal 2 2 9 3 2 2" xfId="4105"/>
    <cellStyle name="Normal 2 2 9 3 3" xfId="3068"/>
    <cellStyle name="Normal 2 2 9 4" xfId="1542"/>
    <cellStyle name="Normal 2 2 9 4 2" xfId="3566"/>
    <cellStyle name="Normal 2 2 9 5" xfId="2529"/>
    <cellStyle name="Normal 2 20" xfId="84"/>
    <cellStyle name="Normal 2 3" xfId="87"/>
    <cellStyle name="Normal 2 3 2" xfId="327"/>
    <cellStyle name="Normal 2 3 2 2" xfId="385"/>
    <cellStyle name="Normal 2 3 3" xfId="408"/>
    <cellStyle name="Normal 2 3 4" xfId="600"/>
    <cellStyle name="Normal 2 3 4 2" xfId="2312"/>
    <cellStyle name="Normal 2 3 5" xfId="360"/>
    <cellStyle name="Normal 2 3 5 2" xfId="2326"/>
    <cellStyle name="Normal 2 4" xfId="353"/>
    <cellStyle name="Normal 2 4 2" xfId="512"/>
    <cellStyle name="Normal 2 4 3" xfId="503"/>
    <cellStyle name="Normal 2 4 3 2" xfId="2333"/>
    <cellStyle name="Normal 2 5" xfId="501"/>
    <cellStyle name="Normal 2 5 2" xfId="746"/>
    <cellStyle name="Normal 2 5 2 2" xfId="1791"/>
    <cellStyle name="Normal 2 5 2 2 2" xfId="3815"/>
    <cellStyle name="Normal 2 5 2 3" xfId="2778"/>
    <cellStyle name="Normal 2 5 3" xfId="1017"/>
    <cellStyle name="Normal 2 5 3 2" xfId="2058"/>
    <cellStyle name="Normal 2 5 3 2 2" xfId="4082"/>
    <cellStyle name="Normal 2 5 3 3" xfId="3045"/>
    <cellStyle name="Normal 2 5 4" xfId="1563"/>
    <cellStyle name="Normal 2 5 4 2" xfId="3587"/>
    <cellStyle name="Normal 2 5 5" xfId="2550"/>
    <cellStyle name="Normal 2 6" xfId="529"/>
    <cellStyle name="Normal 2 6 2" xfId="767"/>
    <cellStyle name="Normal 2 6 2 2" xfId="1812"/>
    <cellStyle name="Normal 2 6 2 2 2" xfId="3836"/>
    <cellStyle name="Normal 2 6 2 3" xfId="2799"/>
    <cellStyle name="Normal 2 6 3" xfId="1038"/>
    <cellStyle name="Normal 2 6 3 2" xfId="2079"/>
    <cellStyle name="Normal 2 6 3 2 2" xfId="4103"/>
    <cellStyle name="Normal 2 6 3 3" xfId="3066"/>
    <cellStyle name="Normal 2 6 4" xfId="1587"/>
    <cellStyle name="Normal 2 6 4 2" xfId="3611"/>
    <cellStyle name="Normal 2 6 5" xfId="2574"/>
    <cellStyle name="Normal 2 7" xfId="553"/>
    <cellStyle name="Normal 2 7 2" xfId="837"/>
    <cellStyle name="Normal 2 7 2 2" xfId="1878"/>
    <cellStyle name="Normal 2 7 2 2 2" xfId="3902"/>
    <cellStyle name="Normal 2 7 2 3" xfId="2865"/>
    <cellStyle name="Normal 2 7 3" xfId="1104"/>
    <cellStyle name="Normal 2 7 3 2" xfId="2145"/>
    <cellStyle name="Normal 2 7 3 2 2" xfId="4169"/>
    <cellStyle name="Normal 2 7 3 3" xfId="3132"/>
    <cellStyle name="Normal 2 7 4" xfId="1611"/>
    <cellStyle name="Normal 2 7 4 2" xfId="3635"/>
    <cellStyle name="Normal 2 7 5" xfId="2598"/>
    <cellStyle name="Normal 2 8" xfId="579"/>
    <cellStyle name="Normal 2 8 2" xfId="1635"/>
    <cellStyle name="Normal 2 8 2 2" xfId="3659"/>
    <cellStyle name="Normal 2 8 3" xfId="2622"/>
    <cellStyle name="Normal 2 9" xfId="861"/>
    <cellStyle name="Normal 2 9 2" xfId="1902"/>
    <cellStyle name="Normal 2 9 2 2" xfId="3926"/>
    <cellStyle name="Normal 2 9 3" xfId="2889"/>
    <cellStyle name="Normal 20" xfId="100"/>
    <cellStyle name="Normal 20 2" xfId="272"/>
    <cellStyle name="Normal 20 2 2" xfId="329"/>
    <cellStyle name="Normal 20 2 2 2" xfId="1681"/>
    <cellStyle name="Normal 20 2 2 2 2" xfId="3705"/>
    <cellStyle name="Normal 20 2 3" xfId="634"/>
    <cellStyle name="Normal 20 2 3 2" xfId="2668"/>
    <cellStyle name="Normal 20 3" xfId="226"/>
    <cellStyle name="Normal 20 3 2" xfId="1948"/>
    <cellStyle name="Normal 20 3 2 2" xfId="3972"/>
    <cellStyle name="Normal 20 3 3" xfId="907"/>
    <cellStyle name="Normal 20 3 3 2" xfId="2935"/>
    <cellStyle name="Normal 20 4" xfId="1412"/>
    <cellStyle name="Normal 20 4 2" xfId="3437"/>
    <cellStyle name="Normal 20 5" xfId="2371"/>
    <cellStyle name="Normal 21" xfId="101"/>
    <cellStyle name="Normal 21 2" xfId="273"/>
    <cellStyle name="Normal 21 2 2" xfId="331"/>
    <cellStyle name="Normal 21 2 2 2" xfId="1682"/>
    <cellStyle name="Normal 21 2 2 2 2" xfId="3706"/>
    <cellStyle name="Normal 21 2 3" xfId="635"/>
    <cellStyle name="Normal 21 2 3 2" xfId="2669"/>
    <cellStyle name="Normal 21 3" xfId="227"/>
    <cellStyle name="Normal 21 3 2" xfId="1949"/>
    <cellStyle name="Normal 21 3 2 2" xfId="3973"/>
    <cellStyle name="Normal 21 3 3" xfId="908"/>
    <cellStyle name="Normal 21 3 3 2" xfId="2936"/>
    <cellStyle name="Normal 21 4" xfId="1413"/>
    <cellStyle name="Normal 21 4 2" xfId="3438"/>
    <cellStyle name="Normal 21 5" xfId="2372"/>
    <cellStyle name="Normal 22" xfId="102"/>
    <cellStyle name="Normal 22 2" xfId="274"/>
    <cellStyle name="Normal 22 2 2" xfId="313"/>
    <cellStyle name="Normal 22 2 2 2" xfId="1683"/>
    <cellStyle name="Normal 22 2 2 2 2" xfId="3707"/>
    <cellStyle name="Normal 22 2 3" xfId="636"/>
    <cellStyle name="Normal 22 2 3 2" xfId="2670"/>
    <cellStyle name="Normal 22 3" xfId="228"/>
    <cellStyle name="Normal 22 3 2" xfId="1950"/>
    <cellStyle name="Normal 22 3 2 2" xfId="3974"/>
    <cellStyle name="Normal 22 3 3" xfId="909"/>
    <cellStyle name="Normal 22 3 3 2" xfId="2937"/>
    <cellStyle name="Normal 22 4" xfId="1414"/>
    <cellStyle name="Normal 22 4 2" xfId="3439"/>
    <cellStyle name="Normal 22 5" xfId="2373"/>
    <cellStyle name="Normal 23" xfId="103"/>
    <cellStyle name="Normal 23 2" xfId="275"/>
    <cellStyle name="Normal 23 2 2" xfId="326"/>
    <cellStyle name="Normal 23 2 2 2" xfId="1684"/>
    <cellStyle name="Normal 23 2 2 2 2" xfId="3708"/>
    <cellStyle name="Normal 23 2 3" xfId="637"/>
    <cellStyle name="Normal 23 2 3 2" xfId="2671"/>
    <cellStyle name="Normal 23 3" xfId="229"/>
    <cellStyle name="Normal 23 3 2" xfId="1951"/>
    <cellStyle name="Normal 23 3 2 2" xfId="3975"/>
    <cellStyle name="Normal 23 3 3" xfId="910"/>
    <cellStyle name="Normal 23 3 3 2" xfId="2938"/>
    <cellStyle name="Normal 23 4" xfId="1415"/>
    <cellStyle name="Normal 23 4 2" xfId="3440"/>
    <cellStyle name="Normal 23 5" xfId="2374"/>
    <cellStyle name="Normal 24" xfId="104"/>
    <cellStyle name="Normal 24 2" xfId="276"/>
    <cellStyle name="Normal 24 2 2" xfId="317"/>
    <cellStyle name="Normal 24 2 2 2" xfId="1685"/>
    <cellStyle name="Normal 24 2 2 2 2" xfId="3709"/>
    <cellStyle name="Normal 24 2 3" xfId="638"/>
    <cellStyle name="Normal 24 2 3 2" xfId="2672"/>
    <cellStyle name="Normal 24 3" xfId="230"/>
    <cellStyle name="Normal 24 3 2" xfId="1952"/>
    <cellStyle name="Normal 24 3 2 2" xfId="3976"/>
    <cellStyle name="Normal 24 3 3" xfId="911"/>
    <cellStyle name="Normal 24 3 3 2" xfId="2939"/>
    <cellStyle name="Normal 24 4" xfId="1416"/>
    <cellStyle name="Normal 24 4 2" xfId="3441"/>
    <cellStyle name="Normal 24 5" xfId="2375"/>
    <cellStyle name="Normal 25" xfId="105"/>
    <cellStyle name="Normal 25 2" xfId="277"/>
    <cellStyle name="Normal 25 2 2" xfId="314"/>
    <cellStyle name="Normal 25 2 2 2" xfId="1686"/>
    <cellStyle name="Normal 25 2 2 2 2" xfId="3710"/>
    <cellStyle name="Normal 25 2 3" xfId="639"/>
    <cellStyle name="Normal 25 2 3 2" xfId="2673"/>
    <cellStyle name="Normal 25 3" xfId="231"/>
    <cellStyle name="Normal 25 3 2" xfId="1953"/>
    <cellStyle name="Normal 25 3 2 2" xfId="3977"/>
    <cellStyle name="Normal 25 3 3" xfId="912"/>
    <cellStyle name="Normal 25 3 3 2" xfId="2940"/>
    <cellStyle name="Normal 25 4" xfId="1417"/>
    <cellStyle name="Normal 25 4 2" xfId="3442"/>
    <cellStyle name="Normal 25 5" xfId="2376"/>
    <cellStyle name="Normal 26" xfId="106"/>
    <cellStyle name="Normal 26 2" xfId="278"/>
    <cellStyle name="Normal 26 2 2" xfId="170"/>
    <cellStyle name="Normal 26 2 2 2" xfId="1687"/>
    <cellStyle name="Normal 26 2 2 2 2" xfId="3711"/>
    <cellStyle name="Normal 26 2 3" xfId="640"/>
    <cellStyle name="Normal 26 2 3 2" xfId="2674"/>
    <cellStyle name="Normal 26 3" xfId="232"/>
    <cellStyle name="Normal 26 3 2" xfId="1954"/>
    <cellStyle name="Normal 26 3 2 2" xfId="3978"/>
    <cellStyle name="Normal 26 3 3" xfId="913"/>
    <cellStyle name="Normal 26 3 3 2" xfId="2941"/>
    <cellStyle name="Normal 26 4" xfId="1418"/>
    <cellStyle name="Normal 26 4 2" xfId="3443"/>
    <cellStyle name="Normal 26 5" xfId="2377"/>
    <cellStyle name="Normal 27" xfId="107"/>
    <cellStyle name="Normal 27 2" xfId="279"/>
    <cellStyle name="Normal 27 2 2" xfId="330"/>
    <cellStyle name="Normal 27 2 2 2" xfId="1688"/>
    <cellStyle name="Normal 27 2 2 2 2" xfId="3712"/>
    <cellStyle name="Normal 27 2 3" xfId="641"/>
    <cellStyle name="Normal 27 2 3 2" xfId="2675"/>
    <cellStyle name="Normal 27 3" xfId="233"/>
    <cellStyle name="Normal 27 3 2" xfId="1955"/>
    <cellStyle name="Normal 27 3 2 2" xfId="3979"/>
    <cellStyle name="Normal 27 3 3" xfId="914"/>
    <cellStyle name="Normal 27 3 3 2" xfId="2942"/>
    <cellStyle name="Normal 27 4" xfId="1419"/>
    <cellStyle name="Normal 27 4 2" xfId="3444"/>
    <cellStyle name="Normal 27 5" xfId="2378"/>
    <cellStyle name="Normal 28" xfId="108"/>
    <cellStyle name="Normal 28 2" xfId="280"/>
    <cellStyle name="Normal 28 2 2" xfId="316"/>
    <cellStyle name="Normal 28 2 2 2" xfId="1689"/>
    <cellStyle name="Normal 28 2 2 2 2" xfId="3713"/>
    <cellStyle name="Normal 28 2 3" xfId="642"/>
    <cellStyle name="Normal 28 2 3 2" xfId="2676"/>
    <cellStyle name="Normal 28 3" xfId="234"/>
    <cellStyle name="Normal 28 3 2" xfId="1956"/>
    <cellStyle name="Normal 28 3 2 2" xfId="3980"/>
    <cellStyle name="Normal 28 3 3" xfId="915"/>
    <cellStyle name="Normal 28 3 3 2" xfId="2943"/>
    <cellStyle name="Normal 28 4" xfId="1420"/>
    <cellStyle name="Normal 28 4 2" xfId="3445"/>
    <cellStyle name="Normal 28 5" xfId="2379"/>
    <cellStyle name="Normal 29" xfId="109"/>
    <cellStyle name="Normal 29 2" xfId="281"/>
    <cellStyle name="Normal 29 2 2" xfId="325"/>
    <cellStyle name="Normal 29 2 2 2" xfId="1690"/>
    <cellStyle name="Normal 29 2 2 2 2" xfId="3714"/>
    <cellStyle name="Normal 29 2 3" xfId="643"/>
    <cellStyle name="Normal 29 2 3 2" xfId="2677"/>
    <cellStyle name="Normal 29 3" xfId="235"/>
    <cellStyle name="Normal 29 3 2" xfId="1957"/>
    <cellStyle name="Normal 29 3 2 2" xfId="3981"/>
    <cellStyle name="Normal 29 3 3" xfId="916"/>
    <cellStyle name="Normal 29 3 3 2" xfId="2944"/>
    <cellStyle name="Normal 29 4" xfId="1421"/>
    <cellStyle name="Normal 29 4 2" xfId="3446"/>
    <cellStyle name="Normal 29 5" xfId="2380"/>
    <cellStyle name="Normal 3" xfId="4"/>
    <cellStyle name="Normal 3 2" xfId="29"/>
    <cellStyle name="Normal 3 2 2" xfId="340"/>
    <cellStyle name="Normal 3 2 2 2" xfId="2302"/>
    <cellStyle name="Normal 3 2 2 3" xfId="389"/>
    <cellStyle name="Normal 3 2 2 3 2" xfId="2328"/>
    <cellStyle name="Normal 3 2 3" xfId="154"/>
    <cellStyle name="Normal 3 3" xfId="210"/>
    <cellStyle name="Normal 3 4" xfId="386"/>
    <cellStyle name="Normal 3 4 2" xfId="644"/>
    <cellStyle name="Normal 3 4 2 2" xfId="1691"/>
    <cellStyle name="Normal 3 4 2 2 2" xfId="3715"/>
    <cellStyle name="Normal 3 4 2 3" xfId="2678"/>
    <cellStyle name="Normal 3 4 3" xfId="917"/>
    <cellStyle name="Normal 3 4 3 2" xfId="1958"/>
    <cellStyle name="Normal 3 4 3 2 2" xfId="3982"/>
    <cellStyle name="Normal 3 4 3 3" xfId="2945"/>
    <cellStyle name="Normal 3 4 4" xfId="1422"/>
    <cellStyle name="Normal 3 4 4 2" xfId="3447"/>
    <cellStyle name="Normal 3 4 5" xfId="2447"/>
    <cellStyle name="Normal 3 5" xfId="599"/>
    <cellStyle name="Normal 3 5 2" xfId="2311"/>
    <cellStyle name="Normal 3 6" xfId="110"/>
    <cellStyle name="Normal 3 6 2" xfId="2381"/>
    <cellStyle name="Normal 3 7" xfId="71"/>
    <cellStyle name="Normal 30" xfId="111"/>
    <cellStyle name="Normal 30 2" xfId="282"/>
    <cellStyle name="Normal 30 2 2" xfId="309"/>
    <cellStyle name="Normal 30 2 2 2" xfId="1692"/>
    <cellStyle name="Normal 30 2 2 2 2" xfId="3716"/>
    <cellStyle name="Normal 30 2 3" xfId="645"/>
    <cellStyle name="Normal 30 2 3 2" xfId="2679"/>
    <cellStyle name="Normal 30 3" xfId="236"/>
    <cellStyle name="Normal 30 3 2" xfId="1959"/>
    <cellStyle name="Normal 30 3 2 2" xfId="3983"/>
    <cellStyle name="Normal 30 3 3" xfId="918"/>
    <cellStyle name="Normal 30 3 3 2" xfId="2946"/>
    <cellStyle name="Normal 30 4" xfId="1423"/>
    <cellStyle name="Normal 30 4 2" xfId="3448"/>
    <cellStyle name="Normal 30 5" xfId="2382"/>
    <cellStyle name="Normal 31" xfId="112"/>
    <cellStyle name="Normal 31 2" xfId="283"/>
    <cellStyle name="Normal 31 2 2" xfId="321"/>
    <cellStyle name="Normal 31 2 2 2" xfId="1693"/>
    <cellStyle name="Normal 31 2 2 2 2" xfId="3717"/>
    <cellStyle name="Normal 31 2 3" xfId="646"/>
    <cellStyle name="Normal 31 2 3 2" xfId="2680"/>
    <cellStyle name="Normal 31 3" xfId="237"/>
    <cellStyle name="Normal 31 3 2" xfId="1960"/>
    <cellStyle name="Normal 31 3 2 2" xfId="3984"/>
    <cellStyle name="Normal 31 3 3" xfId="919"/>
    <cellStyle name="Normal 31 3 3 2" xfId="2947"/>
    <cellStyle name="Normal 31 4" xfId="1424"/>
    <cellStyle name="Normal 31 4 2" xfId="3449"/>
    <cellStyle name="Normal 31 5" xfId="2383"/>
    <cellStyle name="Normal 32" xfId="113"/>
    <cellStyle name="Normal 32 2" xfId="284"/>
    <cellStyle name="Normal 32 2 2" xfId="168"/>
    <cellStyle name="Normal 32 2 2 2" xfId="1694"/>
    <cellStyle name="Normal 32 2 2 2 2" xfId="3718"/>
    <cellStyle name="Normal 32 2 3" xfId="647"/>
    <cellStyle name="Normal 32 2 3 2" xfId="2681"/>
    <cellStyle name="Normal 32 3" xfId="238"/>
    <cellStyle name="Normal 32 3 2" xfId="1961"/>
    <cellStyle name="Normal 32 3 2 2" xfId="3985"/>
    <cellStyle name="Normal 32 3 3" xfId="920"/>
    <cellStyle name="Normal 32 3 3 2" xfId="2948"/>
    <cellStyle name="Normal 32 4" xfId="1425"/>
    <cellStyle name="Normal 32 4 2" xfId="3450"/>
    <cellStyle name="Normal 32 5" xfId="2384"/>
    <cellStyle name="Normal 33" xfId="114"/>
    <cellStyle name="Normal 33 2" xfId="285"/>
    <cellStyle name="Normal 33 2 2" xfId="311"/>
    <cellStyle name="Normal 33 2 2 2" xfId="1695"/>
    <cellStyle name="Normal 33 2 2 2 2" xfId="3719"/>
    <cellStyle name="Normal 33 2 3" xfId="648"/>
    <cellStyle name="Normal 33 2 3 2" xfId="2682"/>
    <cellStyle name="Normal 33 3" xfId="239"/>
    <cellStyle name="Normal 33 3 2" xfId="1962"/>
    <cellStyle name="Normal 33 3 2 2" xfId="3986"/>
    <cellStyle name="Normal 33 3 3" xfId="921"/>
    <cellStyle name="Normal 33 3 3 2" xfId="2949"/>
    <cellStyle name="Normal 33 4" xfId="1426"/>
    <cellStyle name="Normal 33 4 2" xfId="3451"/>
    <cellStyle name="Normal 33 5" xfId="2385"/>
    <cellStyle name="Normal 34" xfId="115"/>
    <cellStyle name="Normal 34 2" xfId="286"/>
    <cellStyle name="Normal 34 2 2" xfId="305"/>
    <cellStyle name="Normal 34 2 2 2" xfId="1696"/>
    <cellStyle name="Normal 34 2 2 2 2" xfId="3720"/>
    <cellStyle name="Normal 34 2 3" xfId="649"/>
    <cellStyle name="Normal 34 2 3 2" xfId="2683"/>
    <cellStyle name="Normal 34 3" xfId="240"/>
    <cellStyle name="Normal 34 3 2" xfId="1963"/>
    <cellStyle name="Normal 34 3 2 2" xfId="3987"/>
    <cellStyle name="Normal 34 3 3" xfId="922"/>
    <cellStyle name="Normal 34 3 3 2" xfId="2950"/>
    <cellStyle name="Normal 34 4" xfId="1427"/>
    <cellStyle name="Normal 34 4 2" xfId="3452"/>
    <cellStyle name="Normal 34 5" xfId="2386"/>
    <cellStyle name="Normal 35" xfId="116"/>
    <cellStyle name="Normal 35 2" xfId="287"/>
    <cellStyle name="Normal 35 2 2" xfId="319"/>
    <cellStyle name="Normal 35 2 2 2" xfId="1697"/>
    <cellStyle name="Normal 35 2 2 2 2" xfId="3721"/>
    <cellStyle name="Normal 35 2 3" xfId="650"/>
    <cellStyle name="Normal 35 2 3 2" xfId="2684"/>
    <cellStyle name="Normal 35 3" xfId="241"/>
    <cellStyle name="Normal 35 3 2" xfId="1964"/>
    <cellStyle name="Normal 35 3 2 2" xfId="3988"/>
    <cellStyle name="Normal 35 3 3" xfId="923"/>
    <cellStyle name="Normal 35 3 3 2" xfId="2951"/>
    <cellStyle name="Normal 35 4" xfId="1428"/>
    <cellStyle name="Normal 35 4 2" xfId="3453"/>
    <cellStyle name="Normal 35 5" xfId="2387"/>
    <cellStyle name="Normal 36" xfId="117"/>
    <cellStyle name="Normal 36 2" xfId="288"/>
    <cellStyle name="Normal 36 2 2" xfId="172"/>
    <cellStyle name="Normal 36 2 2 2" xfId="1698"/>
    <cellStyle name="Normal 36 2 2 2 2" xfId="3722"/>
    <cellStyle name="Normal 36 2 3" xfId="651"/>
    <cellStyle name="Normal 36 2 3 2" xfId="2685"/>
    <cellStyle name="Normal 36 3" xfId="242"/>
    <cellStyle name="Normal 36 3 2" xfId="1965"/>
    <cellStyle name="Normal 36 3 2 2" xfId="3989"/>
    <cellStyle name="Normal 36 3 3" xfId="924"/>
    <cellStyle name="Normal 36 3 3 2" xfId="2952"/>
    <cellStyle name="Normal 36 4" xfId="1429"/>
    <cellStyle name="Normal 36 4 2" xfId="3454"/>
    <cellStyle name="Normal 36 5" xfId="2388"/>
    <cellStyle name="Normal 37" xfId="118"/>
    <cellStyle name="Normal 37 2" xfId="289"/>
    <cellStyle name="Normal 37 2 2" xfId="306"/>
    <cellStyle name="Normal 37 2 2 2" xfId="1699"/>
    <cellStyle name="Normal 37 2 2 2 2" xfId="3723"/>
    <cellStyle name="Normal 37 2 3" xfId="652"/>
    <cellStyle name="Normal 37 2 3 2" xfId="2686"/>
    <cellStyle name="Normal 37 3" xfId="243"/>
    <cellStyle name="Normal 37 3 2" xfId="1966"/>
    <cellStyle name="Normal 37 3 2 2" xfId="3990"/>
    <cellStyle name="Normal 37 3 3" xfId="925"/>
    <cellStyle name="Normal 37 3 3 2" xfId="2953"/>
    <cellStyle name="Normal 37 4" xfId="1430"/>
    <cellStyle name="Normal 37 4 2" xfId="3455"/>
    <cellStyle name="Normal 37 5" xfId="2389"/>
    <cellStyle name="Normal 38" xfId="119"/>
    <cellStyle name="Normal 38 2" xfId="290"/>
    <cellStyle name="Normal 38 2 2" xfId="322"/>
    <cellStyle name="Normal 38 2 2 2" xfId="1700"/>
    <cellStyle name="Normal 38 2 2 2 2" xfId="3724"/>
    <cellStyle name="Normal 38 2 3" xfId="653"/>
    <cellStyle name="Normal 38 2 3 2" xfId="2687"/>
    <cellStyle name="Normal 38 3" xfId="244"/>
    <cellStyle name="Normal 38 3 2" xfId="1967"/>
    <cellStyle name="Normal 38 3 2 2" xfId="3991"/>
    <cellStyle name="Normal 38 3 3" xfId="926"/>
    <cellStyle name="Normal 38 3 3 2" xfId="2954"/>
    <cellStyle name="Normal 38 4" xfId="1431"/>
    <cellStyle name="Normal 38 4 2" xfId="3456"/>
    <cellStyle name="Normal 38 5" xfId="2390"/>
    <cellStyle name="Normal 39" xfId="120"/>
    <cellStyle name="Normal 39 2" xfId="291"/>
    <cellStyle name="Normal 39 2 2" xfId="174"/>
    <cellStyle name="Normal 39 2 2 2" xfId="1701"/>
    <cellStyle name="Normal 39 2 2 2 2" xfId="3725"/>
    <cellStyle name="Normal 39 2 3" xfId="654"/>
    <cellStyle name="Normal 39 2 3 2" xfId="2688"/>
    <cellStyle name="Normal 39 3" xfId="245"/>
    <cellStyle name="Normal 39 3 2" xfId="1968"/>
    <cellStyle name="Normal 39 3 2 2" xfId="3992"/>
    <cellStyle name="Normal 39 3 3" xfId="927"/>
    <cellStyle name="Normal 39 3 3 2" xfId="2955"/>
    <cellStyle name="Normal 39 4" xfId="1432"/>
    <cellStyle name="Normal 39 4 2" xfId="3457"/>
    <cellStyle name="Normal 39 5" xfId="2391"/>
    <cellStyle name="Normal 4" xfId="121"/>
    <cellStyle name="Normal 4 10" xfId="532"/>
    <cellStyle name="Normal 4 10 2" xfId="817"/>
    <cellStyle name="Normal 4 10 2 2" xfId="1858"/>
    <cellStyle name="Normal 4 10 2 2 2" xfId="3882"/>
    <cellStyle name="Normal 4 10 2 3" xfId="2845"/>
    <cellStyle name="Normal 4 10 3" xfId="1084"/>
    <cellStyle name="Normal 4 10 3 2" xfId="2125"/>
    <cellStyle name="Normal 4 10 3 2 2" xfId="4149"/>
    <cellStyle name="Normal 4 10 3 3" xfId="3112"/>
    <cellStyle name="Normal 4 10 4" xfId="1590"/>
    <cellStyle name="Normal 4 10 4 2" xfId="3614"/>
    <cellStyle name="Normal 4 10 5" xfId="2577"/>
    <cellStyle name="Normal 4 11" xfId="556"/>
    <cellStyle name="Normal 4 11 2" xfId="840"/>
    <cellStyle name="Normal 4 11 2 2" xfId="1881"/>
    <cellStyle name="Normal 4 11 2 2 2" xfId="3905"/>
    <cellStyle name="Normal 4 11 2 3" xfId="2868"/>
    <cellStyle name="Normal 4 11 3" xfId="1107"/>
    <cellStyle name="Normal 4 11 3 2" xfId="2148"/>
    <cellStyle name="Normal 4 11 3 2 2" xfId="4172"/>
    <cellStyle name="Normal 4 11 3 3" xfId="3135"/>
    <cellStyle name="Normal 4 11 4" xfId="1614"/>
    <cellStyle name="Normal 4 11 4 2" xfId="3638"/>
    <cellStyle name="Normal 4 11 5" xfId="2601"/>
    <cellStyle name="Normal 4 12" xfId="582"/>
    <cellStyle name="Normal 4 12 2" xfId="1638"/>
    <cellStyle name="Normal 4 12 2 2" xfId="3662"/>
    <cellStyle name="Normal 4 12 3" xfId="2625"/>
    <cellStyle name="Normal 4 13" xfId="864"/>
    <cellStyle name="Normal 4 13 2" xfId="1905"/>
    <cellStyle name="Normal 4 13 2 2" xfId="3929"/>
    <cellStyle name="Normal 4 13 3" xfId="2892"/>
    <cellStyle name="Normal 4 14" xfId="1133"/>
    <cellStyle name="Normal 4 14 2" xfId="2174"/>
    <cellStyle name="Normal 4 14 2 2" xfId="4198"/>
    <cellStyle name="Normal 4 14 3" xfId="3161"/>
    <cellStyle name="Normal 4 15" xfId="1158"/>
    <cellStyle name="Normal 4 15 2" xfId="2199"/>
    <cellStyle name="Normal 4 15 2 2" xfId="4223"/>
    <cellStyle name="Normal 4 15 3" xfId="3186"/>
    <cellStyle name="Normal 4 16" xfId="1183"/>
    <cellStyle name="Normal 4 16 2" xfId="2224"/>
    <cellStyle name="Normal 4 16 2 2" xfId="4248"/>
    <cellStyle name="Normal 4 16 3" xfId="3211"/>
    <cellStyle name="Normal 4 17" xfId="1206"/>
    <cellStyle name="Normal 4 17 2" xfId="2247"/>
    <cellStyle name="Normal 4 17 2 2" xfId="4271"/>
    <cellStyle name="Normal 4 17 3" xfId="3234"/>
    <cellStyle name="Normal 4 18" xfId="1230"/>
    <cellStyle name="Normal 4 18 2" xfId="2271"/>
    <cellStyle name="Normal 4 18 2 2" xfId="4295"/>
    <cellStyle name="Normal 4 18 3" xfId="3258"/>
    <cellStyle name="Normal 4 19" xfId="1254"/>
    <cellStyle name="Normal 4 19 2" xfId="2295"/>
    <cellStyle name="Normal 4 19 2 2" xfId="4319"/>
    <cellStyle name="Normal 4 19 3" xfId="3282"/>
    <cellStyle name="Normal 4 2" xfId="157"/>
    <cellStyle name="Normal 4 2 2" xfId="601"/>
    <cellStyle name="Normal 4 2 2 2" xfId="1648"/>
    <cellStyle name="Normal 4 2 2 2 2" xfId="3672"/>
    <cellStyle name="Normal 4 2 2 3" xfId="2635"/>
    <cellStyle name="Normal 4 2 3" xfId="874"/>
    <cellStyle name="Normal 4 2 3 2" xfId="1915"/>
    <cellStyle name="Normal 4 2 3 2 2" xfId="3939"/>
    <cellStyle name="Normal 4 2 3 3" xfId="2902"/>
    <cellStyle name="Normal 4 2 4" xfId="1376"/>
    <cellStyle name="Normal 4 2 4 2" xfId="3402"/>
    <cellStyle name="Normal 4 2 5" xfId="362"/>
    <cellStyle name="Normal 4 2 5 2" xfId="2425"/>
    <cellStyle name="Normal 4 20" xfId="1279"/>
    <cellStyle name="Normal 4 20 2" xfId="3307"/>
    <cellStyle name="Normal 4 21" xfId="1303"/>
    <cellStyle name="Normal 4 21 2" xfId="3331"/>
    <cellStyle name="Normal 4 22" xfId="1327"/>
    <cellStyle name="Normal 4 22 2" xfId="3355"/>
    <cellStyle name="Normal 4 23" xfId="1351"/>
    <cellStyle name="Normal 4 23 2" xfId="3379"/>
    <cellStyle name="Normal 4 24" xfId="1358"/>
    <cellStyle name="Normal 4 24 2" xfId="3385"/>
    <cellStyle name="Normal 4 25" xfId="2392"/>
    <cellStyle name="Normal 4 3" xfId="387"/>
    <cellStyle name="Normal 4 3 2" xfId="655"/>
    <cellStyle name="Normal 4 3 2 2" xfId="1702"/>
    <cellStyle name="Normal 4 3 2 2 2" xfId="3726"/>
    <cellStyle name="Normal 4 3 2 3" xfId="2689"/>
    <cellStyle name="Normal 4 3 3" xfId="928"/>
    <cellStyle name="Normal 4 3 3 2" xfId="1969"/>
    <cellStyle name="Normal 4 3 3 2 2" xfId="3993"/>
    <cellStyle name="Normal 4 3 3 3" xfId="2956"/>
    <cellStyle name="Normal 4 3 4" xfId="1433"/>
    <cellStyle name="Normal 4 3 4 2" xfId="3458"/>
    <cellStyle name="Normal 4 3 5" xfId="2448"/>
    <cellStyle name="Normal 4 4" xfId="406"/>
    <cellStyle name="Normal 4 4 2" xfId="694"/>
    <cellStyle name="Normal 4 4 2 2" xfId="1739"/>
    <cellStyle name="Normal 4 4 2 2 2" xfId="3763"/>
    <cellStyle name="Normal 4 4 2 3" xfId="2726"/>
    <cellStyle name="Normal 4 4 3" xfId="965"/>
    <cellStyle name="Normal 4 4 3 2" xfId="2006"/>
    <cellStyle name="Normal 4 4 3 2 2" xfId="4030"/>
    <cellStyle name="Normal 4 4 3 3" xfId="2993"/>
    <cellStyle name="Normal 4 4 4" xfId="1472"/>
    <cellStyle name="Normal 4 4 4 2" xfId="3496"/>
    <cellStyle name="Normal 4 4 5" xfId="2459"/>
    <cellStyle name="Normal 4 5" xfId="423"/>
    <cellStyle name="Normal 4 5 2" xfId="710"/>
    <cellStyle name="Normal 4 5 2 2" xfId="1755"/>
    <cellStyle name="Normal 4 5 2 2 2" xfId="3779"/>
    <cellStyle name="Normal 4 5 2 3" xfId="2742"/>
    <cellStyle name="Normal 4 5 3" xfId="981"/>
    <cellStyle name="Normal 4 5 3 2" xfId="2022"/>
    <cellStyle name="Normal 4 5 3 2 2" xfId="4046"/>
    <cellStyle name="Normal 4 5 3 3" xfId="3009"/>
    <cellStyle name="Normal 4 5 4" xfId="1488"/>
    <cellStyle name="Normal 4 5 4 2" xfId="3512"/>
    <cellStyle name="Normal 4 5 5" xfId="2475"/>
    <cellStyle name="Normal 4 6" xfId="441"/>
    <cellStyle name="Normal 4 6 2" xfId="728"/>
    <cellStyle name="Normal 4 6 2 2" xfId="1773"/>
    <cellStyle name="Normal 4 6 2 2 2" xfId="3797"/>
    <cellStyle name="Normal 4 6 2 3" xfId="2760"/>
    <cellStyle name="Normal 4 6 3" xfId="999"/>
    <cellStyle name="Normal 4 6 3 2" xfId="2040"/>
    <cellStyle name="Normal 4 6 3 2 2" xfId="4064"/>
    <cellStyle name="Normal 4 6 3 3" xfId="3027"/>
    <cellStyle name="Normal 4 6 4" xfId="1506"/>
    <cellStyle name="Normal 4 6 4 2" xfId="3530"/>
    <cellStyle name="Normal 4 6 5" xfId="2493"/>
    <cellStyle name="Normal 4 7" xfId="460"/>
    <cellStyle name="Normal 4 7 2" xfId="749"/>
    <cellStyle name="Normal 4 7 2 2" xfId="1794"/>
    <cellStyle name="Normal 4 7 2 2 2" xfId="3818"/>
    <cellStyle name="Normal 4 7 2 3" xfId="2781"/>
    <cellStyle name="Normal 4 7 3" xfId="1020"/>
    <cellStyle name="Normal 4 7 3 2" xfId="2061"/>
    <cellStyle name="Normal 4 7 3 2 2" xfId="4085"/>
    <cellStyle name="Normal 4 7 3 3" xfId="3048"/>
    <cellStyle name="Normal 4 7 4" xfId="1525"/>
    <cellStyle name="Normal 4 7 4 2" xfId="3549"/>
    <cellStyle name="Normal 4 7 5" xfId="2512"/>
    <cellStyle name="Normal 4 8" xfId="478"/>
    <cellStyle name="Normal 4 8 2" xfId="770"/>
    <cellStyle name="Normal 4 8 2 2" xfId="1815"/>
    <cellStyle name="Normal 4 8 2 2 2" xfId="3839"/>
    <cellStyle name="Normal 4 8 2 3" xfId="2802"/>
    <cellStyle name="Normal 4 8 3" xfId="1041"/>
    <cellStyle name="Normal 4 8 3 2" xfId="2082"/>
    <cellStyle name="Normal 4 8 3 2 2" xfId="4106"/>
    <cellStyle name="Normal 4 8 3 3" xfId="3069"/>
    <cellStyle name="Normal 4 8 4" xfId="1543"/>
    <cellStyle name="Normal 4 8 4 2" xfId="3567"/>
    <cellStyle name="Normal 4 8 5" xfId="2530"/>
    <cellStyle name="Normal 4 9" xfId="505"/>
    <cellStyle name="Normal 4 9 2" xfId="797"/>
    <cellStyle name="Normal 4 9 2 2" xfId="1066"/>
    <cellStyle name="Normal 4 9 2 2 2" xfId="2107"/>
    <cellStyle name="Normal 4 9 2 2 2 2" xfId="4131"/>
    <cellStyle name="Normal 4 9 2 2 3" xfId="3094"/>
    <cellStyle name="Normal 4 9 2 3" xfId="1840"/>
    <cellStyle name="Normal 4 9 2 3 2" xfId="3864"/>
    <cellStyle name="Normal 4 9 2 4" xfId="2827"/>
    <cellStyle name="Normal 4 9 3" xfId="595"/>
    <cellStyle name="Normal 4 9 3 2" xfId="1645"/>
    <cellStyle name="Normal 4 9 3 2 2" xfId="3669"/>
    <cellStyle name="Normal 4 9 3 3" xfId="2632"/>
    <cellStyle name="Normal 4 9 4" xfId="871"/>
    <cellStyle name="Normal 4 9 4 2" xfId="1912"/>
    <cellStyle name="Normal 4 9 4 2 2" xfId="3936"/>
    <cellStyle name="Normal 4 9 4 3" xfId="2899"/>
    <cellStyle name="Normal 4 9 5" xfId="1566"/>
    <cellStyle name="Normal 4 9 5 2" xfId="3590"/>
    <cellStyle name="Normal 4 9 6" xfId="2553"/>
    <cellStyle name="Normal 40" xfId="122"/>
    <cellStyle name="Normal 40 2" xfId="292"/>
    <cellStyle name="Normal 40 2 2" xfId="173"/>
    <cellStyle name="Normal 40 2 2 2" xfId="1703"/>
    <cellStyle name="Normal 40 2 2 2 2" xfId="3727"/>
    <cellStyle name="Normal 40 2 3" xfId="656"/>
    <cellStyle name="Normal 40 2 3 2" xfId="2690"/>
    <cellStyle name="Normal 40 3" xfId="246"/>
    <cellStyle name="Normal 40 3 2" xfId="1970"/>
    <cellStyle name="Normal 40 3 2 2" xfId="3994"/>
    <cellStyle name="Normal 40 3 3" xfId="929"/>
    <cellStyle name="Normal 40 3 3 2" xfId="2957"/>
    <cellStyle name="Normal 40 4" xfId="1434"/>
    <cellStyle name="Normal 40 4 2" xfId="3459"/>
    <cellStyle name="Normal 40 5" xfId="2393"/>
    <cellStyle name="Normal 41" xfId="123"/>
    <cellStyle name="Normal 41 2" xfId="293"/>
    <cellStyle name="Normal 41 2 2" xfId="315"/>
    <cellStyle name="Normal 41 2 2 2" xfId="1704"/>
    <cellStyle name="Normal 41 2 2 2 2" xfId="3728"/>
    <cellStyle name="Normal 41 2 3" xfId="657"/>
    <cellStyle name="Normal 41 2 3 2" xfId="2691"/>
    <cellStyle name="Normal 41 3" xfId="247"/>
    <cellStyle name="Normal 41 3 2" xfId="1971"/>
    <cellStyle name="Normal 41 3 2 2" xfId="3995"/>
    <cellStyle name="Normal 41 3 3" xfId="930"/>
    <cellStyle name="Normal 41 3 3 2" xfId="2958"/>
    <cellStyle name="Normal 41 4" xfId="1435"/>
    <cellStyle name="Normal 41 4 2" xfId="3460"/>
    <cellStyle name="Normal 41 5" xfId="2394"/>
    <cellStyle name="Normal 42" xfId="124"/>
    <cellStyle name="Normal 42 2" xfId="294"/>
    <cellStyle name="Normal 42 2 2" xfId="308"/>
    <cellStyle name="Normal 42 2 2 2" xfId="1705"/>
    <cellStyle name="Normal 42 2 2 2 2" xfId="3729"/>
    <cellStyle name="Normal 42 2 3" xfId="658"/>
    <cellStyle name="Normal 42 2 3 2" xfId="2692"/>
    <cellStyle name="Normal 42 3" xfId="248"/>
    <cellStyle name="Normal 42 3 2" xfId="1972"/>
    <cellStyle name="Normal 42 3 2 2" xfId="3996"/>
    <cellStyle name="Normal 42 3 3" xfId="931"/>
    <cellStyle name="Normal 42 3 3 2" xfId="2959"/>
    <cellStyle name="Normal 42 4" xfId="1436"/>
    <cellStyle name="Normal 42 4 2" xfId="3461"/>
    <cellStyle name="Normal 42 5" xfId="2395"/>
    <cellStyle name="Normal 43" xfId="125"/>
    <cellStyle name="Normal 43 2" xfId="295"/>
    <cellStyle name="Normal 43 2 2" xfId="320"/>
    <cellStyle name="Normal 43 2 2 2" xfId="1706"/>
    <cellStyle name="Normal 43 2 2 2 2" xfId="3730"/>
    <cellStyle name="Normal 43 2 3" xfId="659"/>
    <cellStyle name="Normal 43 2 3 2" xfId="2693"/>
    <cellStyle name="Normal 43 3" xfId="249"/>
    <cellStyle name="Normal 43 3 2" xfId="1973"/>
    <cellStyle name="Normal 43 3 2 2" xfId="3997"/>
    <cellStyle name="Normal 43 3 3" xfId="932"/>
    <cellStyle name="Normal 43 3 3 2" xfId="2960"/>
    <cellStyle name="Normal 43 4" xfId="1437"/>
    <cellStyle name="Normal 43 4 2" xfId="3462"/>
    <cellStyle name="Normal 43 5" xfId="2396"/>
    <cellStyle name="Normal 44" xfId="126"/>
    <cellStyle name="Normal 44 2" xfId="296"/>
    <cellStyle name="Normal 44 2 2" xfId="312"/>
    <cellStyle name="Normal 44 2 2 2" xfId="1707"/>
    <cellStyle name="Normal 44 2 2 2 2" xfId="3731"/>
    <cellStyle name="Normal 44 2 3" xfId="660"/>
    <cellStyle name="Normal 44 2 3 2" xfId="2694"/>
    <cellStyle name="Normal 44 3" xfId="250"/>
    <cellStyle name="Normal 44 3 2" xfId="1974"/>
    <cellStyle name="Normal 44 3 2 2" xfId="3998"/>
    <cellStyle name="Normal 44 3 3" xfId="933"/>
    <cellStyle name="Normal 44 3 3 2" xfId="2961"/>
    <cellStyle name="Normal 44 4" xfId="1438"/>
    <cellStyle name="Normal 44 4 2" xfId="3463"/>
    <cellStyle name="Normal 44 5" xfId="2397"/>
    <cellStyle name="Normal 45" xfId="127"/>
    <cellStyle name="Normal 45 2" xfId="297"/>
    <cellStyle name="Normal 45 2 2" xfId="310"/>
    <cellStyle name="Normal 45 2 2 2" xfId="1708"/>
    <cellStyle name="Normal 45 2 2 2 2" xfId="3732"/>
    <cellStyle name="Normal 45 2 3" xfId="661"/>
    <cellStyle name="Normal 45 2 3 2" xfId="2695"/>
    <cellStyle name="Normal 45 3" xfId="251"/>
    <cellStyle name="Normal 45 3 2" xfId="1975"/>
    <cellStyle name="Normal 45 3 2 2" xfId="3999"/>
    <cellStyle name="Normal 45 3 3" xfId="934"/>
    <cellStyle name="Normal 45 3 3 2" xfId="2962"/>
    <cellStyle name="Normal 45 4" xfId="1439"/>
    <cellStyle name="Normal 45 4 2" xfId="3464"/>
    <cellStyle name="Normal 45 5" xfId="2398"/>
    <cellStyle name="Normal 46" xfId="128"/>
    <cellStyle name="Normal 46 2" xfId="298"/>
    <cellStyle name="Normal 46 2 2" xfId="169"/>
    <cellStyle name="Normal 46 2 2 2" xfId="1709"/>
    <cellStyle name="Normal 46 2 2 2 2" xfId="3733"/>
    <cellStyle name="Normal 46 2 3" xfId="662"/>
    <cellStyle name="Normal 46 2 3 2" xfId="2696"/>
    <cellStyle name="Normal 46 3" xfId="252"/>
    <cellStyle name="Normal 46 3 2" xfId="1976"/>
    <cellStyle name="Normal 46 3 2 2" xfId="4000"/>
    <cellStyle name="Normal 46 3 3" xfId="935"/>
    <cellStyle name="Normal 46 3 3 2" xfId="2963"/>
    <cellStyle name="Normal 46 4" xfId="1440"/>
    <cellStyle name="Normal 46 4 2" xfId="3465"/>
    <cellStyle name="Normal 46 5" xfId="2399"/>
    <cellStyle name="Normal 47" xfId="129"/>
    <cellStyle name="Normal 47 2" xfId="299"/>
    <cellStyle name="Normal 47 2 2" xfId="318"/>
    <cellStyle name="Normal 47 2 2 2" xfId="1710"/>
    <cellStyle name="Normal 47 2 2 2 2" xfId="3734"/>
    <cellStyle name="Normal 47 2 3" xfId="663"/>
    <cellStyle name="Normal 47 2 3 2" xfId="2697"/>
    <cellStyle name="Normal 47 3" xfId="253"/>
    <cellStyle name="Normal 47 3 2" xfId="1977"/>
    <cellStyle name="Normal 47 3 2 2" xfId="4001"/>
    <cellStyle name="Normal 47 3 3" xfId="936"/>
    <cellStyle name="Normal 47 3 3 2" xfId="2964"/>
    <cellStyle name="Normal 47 4" xfId="1441"/>
    <cellStyle name="Normal 47 4 2" xfId="3466"/>
    <cellStyle name="Normal 47 5" xfId="2400"/>
    <cellStyle name="Normal 48" xfId="130"/>
    <cellStyle name="Normal 48 2" xfId="300"/>
    <cellStyle name="Normal 48 2 2" xfId="332"/>
    <cellStyle name="Normal 48 2 2 2" xfId="1711"/>
    <cellStyle name="Normal 48 2 2 2 2" xfId="3735"/>
    <cellStyle name="Normal 48 2 3" xfId="664"/>
    <cellStyle name="Normal 48 2 3 2" xfId="2698"/>
    <cellStyle name="Normal 48 3" xfId="254"/>
    <cellStyle name="Normal 48 3 2" xfId="1978"/>
    <cellStyle name="Normal 48 3 2 2" xfId="4002"/>
    <cellStyle name="Normal 48 3 3" xfId="937"/>
    <cellStyle name="Normal 48 3 3 2" xfId="2965"/>
    <cellStyle name="Normal 48 4" xfId="1442"/>
    <cellStyle name="Normal 48 4 2" xfId="3467"/>
    <cellStyle name="Normal 48 5" xfId="2401"/>
    <cellStyle name="Normal 49" xfId="131"/>
    <cellStyle name="Normal 49 2" xfId="301"/>
    <cellStyle name="Normal 49 2 2" xfId="333"/>
    <cellStyle name="Normal 49 2 2 2" xfId="1712"/>
    <cellStyle name="Normal 49 2 2 2 2" xfId="3736"/>
    <cellStyle name="Normal 49 2 3" xfId="665"/>
    <cellStyle name="Normal 49 2 3 2" xfId="2699"/>
    <cellStyle name="Normal 49 3" xfId="255"/>
    <cellStyle name="Normal 49 3 2" xfId="1979"/>
    <cellStyle name="Normal 49 3 2 2" xfId="4003"/>
    <cellStyle name="Normal 49 3 3" xfId="938"/>
    <cellStyle name="Normal 49 3 3 2" xfId="2966"/>
    <cellStyle name="Normal 49 4" xfId="1443"/>
    <cellStyle name="Normal 49 4 2" xfId="3468"/>
    <cellStyle name="Normal 49 5" xfId="2402"/>
    <cellStyle name="Normal 5" xfId="132"/>
    <cellStyle name="Normal 5 10" xfId="1161"/>
    <cellStyle name="Normal 5 10 2" xfId="2202"/>
    <cellStyle name="Normal 5 10 2 2" xfId="4226"/>
    <cellStyle name="Normal 5 10 3" xfId="3189"/>
    <cellStyle name="Normal 5 11" xfId="1186"/>
    <cellStyle name="Normal 5 11 2" xfId="2227"/>
    <cellStyle name="Normal 5 11 2 2" xfId="4251"/>
    <cellStyle name="Normal 5 11 3" xfId="3214"/>
    <cellStyle name="Normal 5 12" xfId="1209"/>
    <cellStyle name="Normal 5 12 2" xfId="2250"/>
    <cellStyle name="Normal 5 12 2 2" xfId="4274"/>
    <cellStyle name="Normal 5 12 3" xfId="3237"/>
    <cellStyle name="Normal 5 13" xfId="1233"/>
    <cellStyle name="Normal 5 13 2" xfId="2274"/>
    <cellStyle name="Normal 5 13 2 2" xfId="4298"/>
    <cellStyle name="Normal 5 13 3" xfId="3261"/>
    <cellStyle name="Normal 5 14" xfId="1257"/>
    <cellStyle name="Normal 5 14 2" xfId="2298"/>
    <cellStyle name="Normal 5 14 2 2" xfId="4322"/>
    <cellStyle name="Normal 5 14 3" xfId="3285"/>
    <cellStyle name="Normal 5 15" xfId="1282"/>
    <cellStyle name="Normal 5 15 2" xfId="3310"/>
    <cellStyle name="Normal 5 16" xfId="1306"/>
    <cellStyle name="Normal 5 16 2" xfId="3334"/>
    <cellStyle name="Normal 5 17" xfId="1330"/>
    <cellStyle name="Normal 5 17 2" xfId="3358"/>
    <cellStyle name="Normal 5 18" xfId="1354"/>
    <cellStyle name="Normal 5 18 2" xfId="3382"/>
    <cellStyle name="Normal 5 19" xfId="1374"/>
    <cellStyle name="Normal 5 19 2" xfId="3400"/>
    <cellStyle name="Normal 5 2" xfId="22"/>
    <cellStyle name="Normal 5 2 2" xfId="666"/>
    <cellStyle name="Normal 5 2 2 2" xfId="1713"/>
    <cellStyle name="Normal 5 2 2 2 2" xfId="3737"/>
    <cellStyle name="Normal 5 2 2 3" xfId="2700"/>
    <cellStyle name="Normal 5 2 3" xfId="939"/>
    <cellStyle name="Normal 5 2 3 2" xfId="1980"/>
    <cellStyle name="Normal 5 2 3 2 2" xfId="4004"/>
    <cellStyle name="Normal 5 2 3 3" xfId="2967"/>
    <cellStyle name="Normal 5 2 4" xfId="1444"/>
    <cellStyle name="Normal 5 2 4 2" xfId="3469"/>
    <cellStyle name="Normal 5 2 5" xfId="388"/>
    <cellStyle name="Normal 5 2 5 2" xfId="2449"/>
    <cellStyle name="Normal 5 2 6" xfId="211"/>
    <cellStyle name="Normal 5 20" xfId="2403"/>
    <cellStyle name="Normal 5 3" xfId="482"/>
    <cellStyle name="Normal 5 3 2" xfId="752"/>
    <cellStyle name="Normal 5 3 2 2" xfId="1797"/>
    <cellStyle name="Normal 5 3 2 2 2" xfId="3821"/>
    <cellStyle name="Normal 5 3 2 3" xfId="2784"/>
    <cellStyle name="Normal 5 3 3" xfId="1023"/>
    <cellStyle name="Normal 5 3 3 2" xfId="2064"/>
    <cellStyle name="Normal 5 3 3 2 2" xfId="4088"/>
    <cellStyle name="Normal 5 3 3 3" xfId="3051"/>
    <cellStyle name="Normal 5 3 4" xfId="1546"/>
    <cellStyle name="Normal 5 3 4 2" xfId="3570"/>
    <cellStyle name="Normal 5 3 5" xfId="2533"/>
    <cellStyle name="Normal 5 4" xfId="508"/>
    <cellStyle name="Normal 5 4 2" xfId="773"/>
    <cellStyle name="Normal 5 4 2 2" xfId="1818"/>
    <cellStyle name="Normal 5 4 2 2 2" xfId="3842"/>
    <cellStyle name="Normal 5 4 2 3" xfId="2805"/>
    <cellStyle name="Normal 5 4 3" xfId="1044"/>
    <cellStyle name="Normal 5 4 3 2" xfId="2085"/>
    <cellStyle name="Normal 5 4 3 2 2" xfId="4109"/>
    <cellStyle name="Normal 5 4 3 3" xfId="3072"/>
    <cellStyle name="Normal 5 4 4" xfId="1569"/>
    <cellStyle name="Normal 5 4 4 2" xfId="3593"/>
    <cellStyle name="Normal 5 4 5" xfId="2556"/>
    <cellStyle name="Normal 5 5" xfId="535"/>
    <cellStyle name="Normal 5 5 2" xfId="819"/>
    <cellStyle name="Normal 5 5 2 2" xfId="1860"/>
    <cellStyle name="Normal 5 5 2 2 2" xfId="3884"/>
    <cellStyle name="Normal 5 5 2 3" xfId="2847"/>
    <cellStyle name="Normal 5 5 3" xfId="1086"/>
    <cellStyle name="Normal 5 5 3 2" xfId="2127"/>
    <cellStyle name="Normal 5 5 3 2 2" xfId="4151"/>
    <cellStyle name="Normal 5 5 3 3" xfId="3114"/>
    <cellStyle name="Normal 5 5 4" xfId="1593"/>
    <cellStyle name="Normal 5 5 4 2" xfId="3617"/>
    <cellStyle name="Normal 5 5 5" xfId="2580"/>
    <cellStyle name="Normal 5 6" xfId="559"/>
    <cellStyle name="Normal 5 6 2" xfId="843"/>
    <cellStyle name="Normal 5 6 2 2" xfId="1884"/>
    <cellStyle name="Normal 5 6 2 2 2" xfId="3908"/>
    <cellStyle name="Normal 5 6 2 3" xfId="2871"/>
    <cellStyle name="Normal 5 6 3" xfId="1110"/>
    <cellStyle name="Normal 5 6 3 2" xfId="2151"/>
    <cellStyle name="Normal 5 6 3 2 2" xfId="4175"/>
    <cellStyle name="Normal 5 6 3 3" xfId="3138"/>
    <cellStyle name="Normal 5 6 4" xfId="1617"/>
    <cellStyle name="Normal 5 6 4 2" xfId="3641"/>
    <cellStyle name="Normal 5 6 5" xfId="2604"/>
    <cellStyle name="Normal 5 7" xfId="585"/>
    <cellStyle name="Normal 5 7 2" xfId="1641"/>
    <cellStyle name="Normal 5 7 2 2" xfId="3665"/>
    <cellStyle name="Normal 5 7 3" xfId="2628"/>
    <cellStyle name="Normal 5 8" xfId="867"/>
    <cellStyle name="Normal 5 8 2" xfId="1908"/>
    <cellStyle name="Normal 5 8 2 2" xfId="3932"/>
    <cellStyle name="Normal 5 8 3" xfId="2895"/>
    <cellStyle name="Normal 5 9" xfId="1136"/>
    <cellStyle name="Normal 5 9 2" xfId="2177"/>
    <cellStyle name="Normal 5 9 2 2" xfId="4201"/>
    <cellStyle name="Normal 5 9 3" xfId="3164"/>
    <cellStyle name="Normal 50" xfId="133"/>
    <cellStyle name="Normal 50 2" xfId="302"/>
    <cellStyle name="Normal 50 2 2" xfId="334"/>
    <cellStyle name="Normal 50 2 2 2" xfId="1714"/>
    <cellStyle name="Normal 50 2 2 2 2" xfId="3738"/>
    <cellStyle name="Normal 50 2 3" xfId="667"/>
    <cellStyle name="Normal 50 2 3 2" xfId="2701"/>
    <cellStyle name="Normal 50 3" xfId="256"/>
    <cellStyle name="Normal 50 3 2" xfId="1981"/>
    <cellStyle name="Normal 50 3 2 2" xfId="4005"/>
    <cellStyle name="Normal 50 3 3" xfId="940"/>
    <cellStyle name="Normal 50 3 3 2" xfId="2968"/>
    <cellStyle name="Normal 50 4" xfId="1445"/>
    <cellStyle name="Normal 50 4 2" xfId="3470"/>
    <cellStyle name="Normal 50 5" xfId="2404"/>
    <cellStyle name="Normal 51" xfId="134"/>
    <cellStyle name="Normal 51 2" xfId="303"/>
    <cellStyle name="Normal 51 2 2" xfId="335"/>
    <cellStyle name="Normal 51 2 2 2" xfId="1715"/>
    <cellStyle name="Normal 51 2 2 2 2" xfId="3739"/>
    <cellStyle name="Normal 51 2 3" xfId="668"/>
    <cellStyle name="Normal 51 2 3 2" xfId="2702"/>
    <cellStyle name="Normal 51 3" xfId="257"/>
    <cellStyle name="Normal 51 3 2" xfId="1982"/>
    <cellStyle name="Normal 51 3 2 2" xfId="4006"/>
    <cellStyle name="Normal 51 3 3" xfId="941"/>
    <cellStyle name="Normal 51 3 3 2" xfId="2969"/>
    <cellStyle name="Normal 51 4" xfId="1446"/>
    <cellStyle name="Normal 51 4 2" xfId="3471"/>
    <cellStyle name="Normal 51 5" xfId="2405"/>
    <cellStyle name="Normal 52" xfId="135"/>
    <cellStyle name="Normal 52 2" xfId="258"/>
    <cellStyle name="Normal 52 2 2" xfId="1716"/>
    <cellStyle name="Normal 52 2 2 2" xfId="3740"/>
    <cellStyle name="Normal 52 2 3" xfId="669"/>
    <cellStyle name="Normal 52 2 3 2" xfId="2703"/>
    <cellStyle name="Normal 52 3" xfId="942"/>
    <cellStyle name="Normal 52 3 2" xfId="1983"/>
    <cellStyle name="Normal 52 3 2 2" xfId="4007"/>
    <cellStyle name="Normal 52 3 3" xfId="2970"/>
    <cellStyle name="Normal 52 4" xfId="1447"/>
    <cellStyle name="Normal 52 4 2" xfId="3472"/>
    <cellStyle name="Normal 52 5" xfId="2406"/>
    <cellStyle name="Normal 53" xfId="136"/>
    <cellStyle name="Normal 53 2" xfId="259"/>
    <cellStyle name="Normal 53 2 2" xfId="1717"/>
    <cellStyle name="Normal 53 2 2 2" xfId="3741"/>
    <cellStyle name="Normal 53 2 3" xfId="670"/>
    <cellStyle name="Normal 53 2 3 2" xfId="2704"/>
    <cellStyle name="Normal 53 3" xfId="943"/>
    <cellStyle name="Normal 53 3 2" xfId="1984"/>
    <cellStyle name="Normal 53 3 2 2" xfId="4008"/>
    <cellStyle name="Normal 53 3 3" xfId="2971"/>
    <cellStyle name="Normal 53 4" xfId="1448"/>
    <cellStyle name="Normal 53 4 2" xfId="3473"/>
    <cellStyle name="Normal 53 5" xfId="2407"/>
    <cellStyle name="Normal 54" xfId="137"/>
    <cellStyle name="Normal 54 2" xfId="260"/>
    <cellStyle name="Normal 54 2 2" xfId="1718"/>
    <cellStyle name="Normal 54 2 2 2" xfId="3742"/>
    <cellStyle name="Normal 54 2 3" xfId="671"/>
    <cellStyle name="Normal 54 2 3 2" xfId="2705"/>
    <cellStyle name="Normal 54 3" xfId="944"/>
    <cellStyle name="Normal 54 3 2" xfId="1985"/>
    <cellStyle name="Normal 54 3 2 2" xfId="4009"/>
    <cellStyle name="Normal 54 3 3" xfId="2972"/>
    <cellStyle name="Normal 54 4" xfId="1449"/>
    <cellStyle name="Normal 54 4 2" xfId="3474"/>
    <cellStyle name="Normal 54 5" xfId="2408"/>
    <cellStyle name="Normal 55" xfId="138"/>
    <cellStyle name="Normal 55 2" xfId="261"/>
    <cellStyle name="Normal 55 2 2" xfId="1719"/>
    <cellStyle name="Normal 55 2 2 2" xfId="3743"/>
    <cellStyle name="Normal 55 2 3" xfId="672"/>
    <cellStyle name="Normal 55 2 3 2" xfId="2706"/>
    <cellStyle name="Normal 55 3" xfId="945"/>
    <cellStyle name="Normal 55 3 2" xfId="1986"/>
    <cellStyle name="Normal 55 3 2 2" xfId="4010"/>
    <cellStyle name="Normal 55 3 3" xfId="2973"/>
    <cellStyle name="Normal 55 4" xfId="1450"/>
    <cellStyle name="Normal 55 4 2" xfId="3475"/>
    <cellStyle name="Normal 55 5" xfId="2409"/>
    <cellStyle name="Normal 56" xfId="139"/>
    <cellStyle name="Normal 56 2" xfId="262"/>
    <cellStyle name="Normal 56 2 2" xfId="1720"/>
    <cellStyle name="Normal 56 2 2 2" xfId="3744"/>
    <cellStyle name="Normal 56 2 3" xfId="673"/>
    <cellStyle name="Normal 56 2 3 2" xfId="2707"/>
    <cellStyle name="Normal 56 3" xfId="946"/>
    <cellStyle name="Normal 56 3 2" xfId="1987"/>
    <cellStyle name="Normal 56 3 2 2" xfId="4011"/>
    <cellStyle name="Normal 56 3 3" xfId="2974"/>
    <cellStyle name="Normal 56 4" xfId="1451"/>
    <cellStyle name="Normal 56 4 2" xfId="3476"/>
    <cellStyle name="Normal 56 5" xfId="2410"/>
    <cellStyle name="Normal 57" xfId="140"/>
    <cellStyle name="Normal 57 2" xfId="263"/>
    <cellStyle name="Normal 57 2 2" xfId="1721"/>
    <cellStyle name="Normal 57 2 2 2" xfId="3745"/>
    <cellStyle name="Normal 57 2 3" xfId="674"/>
    <cellStyle name="Normal 57 2 3 2" xfId="2708"/>
    <cellStyle name="Normal 57 3" xfId="947"/>
    <cellStyle name="Normal 57 3 2" xfId="1988"/>
    <cellStyle name="Normal 57 3 2 2" xfId="4012"/>
    <cellStyle name="Normal 57 3 3" xfId="2975"/>
    <cellStyle name="Normal 57 4" xfId="1452"/>
    <cellStyle name="Normal 57 4 2" xfId="3477"/>
    <cellStyle name="Normal 57 5" xfId="2411"/>
    <cellStyle name="Normal 58" xfId="141"/>
    <cellStyle name="Normal 58 2" xfId="264"/>
    <cellStyle name="Normal 58 2 2" xfId="1722"/>
    <cellStyle name="Normal 58 2 2 2" xfId="3746"/>
    <cellStyle name="Normal 58 2 3" xfId="675"/>
    <cellStyle name="Normal 58 2 3 2" xfId="2709"/>
    <cellStyle name="Normal 58 3" xfId="948"/>
    <cellStyle name="Normal 58 3 2" xfId="1989"/>
    <cellStyle name="Normal 58 3 2 2" xfId="4013"/>
    <cellStyle name="Normal 58 3 3" xfId="2976"/>
    <cellStyle name="Normal 58 4" xfId="1453"/>
    <cellStyle name="Normal 58 4 2" xfId="3478"/>
    <cellStyle name="Normal 58 5" xfId="2412"/>
    <cellStyle name="Normal 59" xfId="142"/>
    <cellStyle name="Normal 59 2" xfId="265"/>
    <cellStyle name="Normal 59 2 2" xfId="1723"/>
    <cellStyle name="Normal 59 2 2 2" xfId="3747"/>
    <cellStyle name="Normal 59 2 3" xfId="676"/>
    <cellStyle name="Normal 59 2 3 2" xfId="2710"/>
    <cellStyle name="Normal 59 3" xfId="949"/>
    <cellStyle name="Normal 59 3 2" xfId="1990"/>
    <cellStyle name="Normal 59 3 2 2" xfId="4014"/>
    <cellStyle name="Normal 59 3 3" xfId="2977"/>
    <cellStyle name="Normal 59 4" xfId="1454"/>
    <cellStyle name="Normal 59 4 2" xfId="3479"/>
    <cellStyle name="Normal 59 5" xfId="2413"/>
    <cellStyle name="Normal 6" xfId="24"/>
    <cellStyle name="Normal 6 2" xfId="212"/>
    <cellStyle name="Normal 6 2 2" xfId="481"/>
    <cellStyle name="Normal 6 3" xfId="677"/>
    <cellStyle name="Normal 6 3 2" xfId="950"/>
    <cellStyle name="Normal 6 3 2 2" xfId="1991"/>
    <cellStyle name="Normal 6 3 2 2 2" xfId="4015"/>
    <cellStyle name="Normal 6 3 2 3" xfId="2978"/>
    <cellStyle name="Normal 6 3 3" xfId="1724"/>
    <cellStyle name="Normal 6 3 3 2" xfId="3748"/>
    <cellStyle name="Normal 6 3 4" xfId="2711"/>
    <cellStyle name="Normal 6 4" xfId="1455"/>
    <cellStyle name="Normal 6 4 2" xfId="3480"/>
    <cellStyle name="Normal 6 5" xfId="143"/>
    <cellStyle name="Normal 6 6" xfId="2414"/>
    <cellStyle name="Normal 60" xfId="144"/>
    <cellStyle name="Normal 60 2" xfId="266"/>
    <cellStyle name="Normal 60 2 2" xfId="1725"/>
    <cellStyle name="Normal 60 2 2 2" xfId="3749"/>
    <cellStyle name="Normal 60 2 3" xfId="678"/>
    <cellStyle name="Normal 60 2 3 2" xfId="2712"/>
    <cellStyle name="Normal 60 3" xfId="951"/>
    <cellStyle name="Normal 60 3 2" xfId="1992"/>
    <cellStyle name="Normal 60 3 2 2" xfId="4016"/>
    <cellStyle name="Normal 60 3 3" xfId="2979"/>
    <cellStyle name="Normal 60 4" xfId="1456"/>
    <cellStyle name="Normal 60 4 2" xfId="3481"/>
    <cellStyle name="Normal 60 5" xfId="2415"/>
    <cellStyle name="Normal 61" xfId="74"/>
    <cellStyle name="Normal 61 2" xfId="336"/>
    <cellStyle name="Normal 61 2 2" xfId="1663"/>
    <cellStyle name="Normal 61 2 2 2" xfId="3687"/>
    <cellStyle name="Normal 61 2 3" xfId="616"/>
    <cellStyle name="Normal 61 2 3 2" xfId="2650"/>
    <cellStyle name="Normal 61 3" xfId="267"/>
    <cellStyle name="Normal 61 3 2" xfId="1930"/>
    <cellStyle name="Normal 61 3 2 2" xfId="3954"/>
    <cellStyle name="Normal 61 3 3" xfId="889"/>
    <cellStyle name="Normal 61 3 3 2" xfId="2917"/>
    <cellStyle name="Normal 61 4" xfId="1393"/>
    <cellStyle name="Normal 61 4 2" xfId="3419"/>
    <cellStyle name="Normal 61 5" xfId="2353"/>
    <cellStyle name="Normal 62" xfId="150"/>
    <cellStyle name="Normal 62 2" xfId="304"/>
    <cellStyle name="Normal 62 2 2" xfId="1730"/>
    <cellStyle name="Normal 62 2 2 2" xfId="3754"/>
    <cellStyle name="Normal 62 2 3" xfId="683"/>
    <cellStyle name="Normal 62 2 3 2" xfId="2717"/>
    <cellStyle name="Normal 62 3" xfId="956"/>
    <cellStyle name="Normal 62 3 2" xfId="1997"/>
    <cellStyle name="Normal 62 3 2 2" xfId="4021"/>
    <cellStyle name="Normal 62 3 3" xfId="2984"/>
    <cellStyle name="Normal 62 4" xfId="1461"/>
    <cellStyle name="Normal 62 4 2" xfId="3486"/>
    <cellStyle name="Normal 62 5" xfId="2420"/>
    <cellStyle name="Normal 63" xfId="392"/>
    <cellStyle name="Normal 63 2" xfId="2303"/>
    <cellStyle name="Normal 64" xfId="365"/>
    <cellStyle name="Normal 64 2" xfId="602"/>
    <cellStyle name="Normal 64 2 2" xfId="1649"/>
    <cellStyle name="Normal 64 2 2 2" xfId="3673"/>
    <cellStyle name="Normal 64 2 3" xfId="2636"/>
    <cellStyle name="Normal 64 3" xfId="875"/>
    <cellStyle name="Normal 64 3 2" xfId="1916"/>
    <cellStyle name="Normal 64 3 2 2" xfId="3940"/>
    <cellStyle name="Normal 64 3 3" xfId="2903"/>
    <cellStyle name="Normal 64 4" xfId="1379"/>
    <cellStyle name="Normal 64 4 2" xfId="3405"/>
    <cellStyle name="Normal 64 5" xfId="2428"/>
    <cellStyle name="Normal 65" xfId="409"/>
    <cellStyle name="Normal 65 2" xfId="696"/>
    <cellStyle name="Normal 65 2 2" xfId="1741"/>
    <cellStyle name="Normal 65 2 2 2" xfId="3765"/>
    <cellStyle name="Normal 65 2 3" xfId="2728"/>
    <cellStyle name="Normal 65 3" xfId="967"/>
    <cellStyle name="Normal 65 3 2" xfId="2008"/>
    <cellStyle name="Normal 65 3 2 2" xfId="4032"/>
    <cellStyle name="Normal 65 3 3" xfId="2995"/>
    <cellStyle name="Normal 65 4" xfId="1474"/>
    <cellStyle name="Normal 65 4 2" xfId="3498"/>
    <cellStyle name="Normal 65 5" xfId="2461"/>
    <cellStyle name="Normal 66" xfId="427"/>
    <cellStyle name="Normal 66 2" xfId="714"/>
    <cellStyle name="Normal 66 2 2" xfId="1759"/>
    <cellStyle name="Normal 66 2 2 2" xfId="3783"/>
    <cellStyle name="Normal 66 2 3" xfId="2746"/>
    <cellStyle name="Normal 66 3" xfId="985"/>
    <cellStyle name="Normal 66 3 2" xfId="2026"/>
    <cellStyle name="Normal 66 3 2 2" xfId="4050"/>
    <cellStyle name="Normal 66 3 3" xfId="3013"/>
    <cellStyle name="Normal 66 4" xfId="1492"/>
    <cellStyle name="Normal 66 4 2" xfId="3516"/>
    <cellStyle name="Normal 66 5" xfId="2479"/>
    <cellStyle name="Normal 67" xfId="445"/>
    <cellStyle name="Normal 67 2" xfId="732"/>
    <cellStyle name="Normal 67 2 2" xfId="1777"/>
    <cellStyle name="Normal 67 2 2 2" xfId="3801"/>
    <cellStyle name="Normal 67 2 3" xfId="2764"/>
    <cellStyle name="Normal 67 3" xfId="1003"/>
    <cellStyle name="Normal 67 3 2" xfId="2044"/>
    <cellStyle name="Normal 67 3 2 2" xfId="4068"/>
    <cellStyle name="Normal 67 3 3" xfId="3031"/>
    <cellStyle name="Normal 67 4" xfId="1510"/>
    <cellStyle name="Normal 67 4 2" xfId="3534"/>
    <cellStyle name="Normal 67 5" xfId="2497"/>
    <cellStyle name="Normal 68" xfId="463"/>
    <cellStyle name="Normal 68 2" xfId="733"/>
    <cellStyle name="Normal 68 2 2" xfId="1778"/>
    <cellStyle name="Normal 68 2 2 2" xfId="3802"/>
    <cellStyle name="Normal 68 2 3" xfId="2765"/>
    <cellStyle name="Normal 68 3" xfId="1004"/>
    <cellStyle name="Normal 68 3 2" xfId="2045"/>
    <cellStyle name="Normal 68 3 2 2" xfId="4069"/>
    <cellStyle name="Normal 68 3 3" xfId="3032"/>
    <cellStyle name="Normal 68 4" xfId="1528"/>
    <cellStyle name="Normal 68 4 2" xfId="3552"/>
    <cellStyle name="Normal 68 5" xfId="2515"/>
    <cellStyle name="Normal 69" xfId="485"/>
    <cellStyle name="Normal 69 2" xfId="780"/>
    <cellStyle name="Normal 69 2 2" xfId="1825"/>
    <cellStyle name="Normal 69 2 2 2" xfId="3849"/>
    <cellStyle name="Normal 69 2 3" xfId="2812"/>
    <cellStyle name="Normal 69 3" xfId="1051"/>
    <cellStyle name="Normal 69 3 2" xfId="2092"/>
    <cellStyle name="Normal 69 3 2 2" xfId="4116"/>
    <cellStyle name="Normal 69 3 3" xfId="3079"/>
    <cellStyle name="Normal 69 4" xfId="1549"/>
    <cellStyle name="Normal 69 4 2" xfId="3573"/>
    <cellStyle name="Normal 69 5" xfId="2536"/>
    <cellStyle name="Normal 7" xfId="145"/>
    <cellStyle name="Normal 7 2" xfId="213"/>
    <cellStyle name="Normal 7 2 2" xfId="794"/>
    <cellStyle name="Normal 7 2 2 2" xfId="2315"/>
    <cellStyle name="Normal 7 2 3" xfId="578"/>
    <cellStyle name="Normal 7 2 4" xfId="499"/>
    <cellStyle name="Normal 7 2 4 2" xfId="2334"/>
    <cellStyle name="Normal 7 3" xfId="679"/>
    <cellStyle name="Normal 7 3 2" xfId="952"/>
    <cellStyle name="Normal 7 3 2 2" xfId="1993"/>
    <cellStyle name="Normal 7 3 2 2 2" xfId="4017"/>
    <cellStyle name="Normal 7 3 2 3" xfId="2980"/>
    <cellStyle name="Normal 7 3 3" xfId="1726"/>
    <cellStyle name="Normal 7 3 3 2" xfId="3750"/>
    <cellStyle name="Normal 7 3 4" xfId="2713"/>
    <cellStyle name="Normal 7 4" xfId="1457"/>
    <cellStyle name="Normal 7 4 2" xfId="3482"/>
    <cellStyle name="Normal 7 5" xfId="2416"/>
    <cellStyle name="Normal 70" xfId="515"/>
    <cellStyle name="Normal 70 2" xfId="802"/>
    <cellStyle name="Normal 70 2 2" xfId="1843"/>
    <cellStyle name="Normal 70 2 2 2" xfId="3867"/>
    <cellStyle name="Normal 70 2 3" xfId="2830"/>
    <cellStyle name="Normal 70 3" xfId="1069"/>
    <cellStyle name="Normal 70 3 2" xfId="2110"/>
    <cellStyle name="Normal 70 3 2 2" xfId="4134"/>
    <cellStyle name="Normal 70 3 3" xfId="3097"/>
    <cellStyle name="Normal 70 4" xfId="1573"/>
    <cellStyle name="Normal 70 4 2" xfId="3597"/>
    <cellStyle name="Normal 70 5" xfId="2560"/>
    <cellStyle name="Normal 71" xfId="539"/>
    <cellStyle name="Normal 71 2" xfId="823"/>
    <cellStyle name="Normal 71 2 2" xfId="1864"/>
    <cellStyle name="Normal 71 2 2 2" xfId="3888"/>
    <cellStyle name="Normal 71 2 3" xfId="2851"/>
    <cellStyle name="Normal 71 3" xfId="1090"/>
    <cellStyle name="Normal 71 3 2" xfId="2131"/>
    <cellStyle name="Normal 71 3 2 2" xfId="4155"/>
    <cellStyle name="Normal 71 3 3" xfId="3118"/>
    <cellStyle name="Normal 71 4" xfId="1597"/>
    <cellStyle name="Normal 71 4 2" xfId="3621"/>
    <cellStyle name="Normal 71 5" xfId="2584"/>
    <cellStyle name="Normal 72" xfId="563"/>
    <cellStyle name="Normal 72 2" xfId="1621"/>
    <cellStyle name="Normal 72 2 2" xfId="3645"/>
    <cellStyle name="Normal 72 3" xfId="2608"/>
    <cellStyle name="Normal 73" xfId="847"/>
    <cellStyle name="Normal 73 2" xfId="1888"/>
    <cellStyle name="Normal 73 2 2" xfId="3912"/>
    <cellStyle name="Normal 73 3" xfId="2875"/>
    <cellStyle name="Normal 74" xfId="1114"/>
    <cellStyle name="Normal 74 2" xfId="2155"/>
    <cellStyle name="Normal 74 2 2" xfId="4179"/>
    <cellStyle name="Normal 74 3" xfId="3142"/>
    <cellStyle name="Normal 75" xfId="1139"/>
    <cellStyle name="Normal 75 2" xfId="2180"/>
    <cellStyle name="Normal 75 2 2" xfId="4204"/>
    <cellStyle name="Normal 75 3" xfId="3167"/>
    <cellStyle name="Normal 76" xfId="1164"/>
    <cellStyle name="Normal 76 2" xfId="2205"/>
    <cellStyle name="Normal 76 2 2" xfId="4229"/>
    <cellStyle name="Normal 76 3" xfId="3192"/>
    <cellStyle name="Normal 77" xfId="1189"/>
    <cellStyle name="Normal 77 2" xfId="2230"/>
    <cellStyle name="Normal 77 2 2" xfId="4254"/>
    <cellStyle name="Normal 77 3" xfId="3217"/>
    <cellStyle name="Normal 78" xfId="1213"/>
    <cellStyle name="Normal 78 2" xfId="2254"/>
    <cellStyle name="Normal 78 2 2" xfId="4278"/>
    <cellStyle name="Normal 78 3" xfId="3241"/>
    <cellStyle name="Normal 79" xfId="1237"/>
    <cellStyle name="Normal 79 2" xfId="2278"/>
    <cellStyle name="Normal 79 2 2" xfId="4302"/>
    <cellStyle name="Normal 79 3" xfId="3265"/>
    <cellStyle name="Normal 8" xfId="146"/>
    <cellStyle name="Normal 8 2" xfId="214"/>
    <cellStyle name="Normal 8 2 2" xfId="1727"/>
    <cellStyle name="Normal 8 2 2 2" xfId="3751"/>
    <cellStyle name="Normal 8 2 3" xfId="680"/>
    <cellStyle name="Normal 8 2 3 2" xfId="2714"/>
    <cellStyle name="Normal 8 3" xfId="953"/>
    <cellStyle name="Normal 8 3 2" xfId="1994"/>
    <cellStyle name="Normal 8 3 2 2" xfId="4018"/>
    <cellStyle name="Normal 8 3 3" xfId="2981"/>
    <cellStyle name="Normal 8 4" xfId="1458"/>
    <cellStyle name="Normal 8 4 2" xfId="3483"/>
    <cellStyle name="Normal 8 5" xfId="2417"/>
    <cellStyle name="Normal 80" xfId="1261"/>
    <cellStyle name="Normal 80 2" xfId="3289"/>
    <cellStyle name="Normal 81" xfId="1285"/>
    <cellStyle name="Normal 81 2" xfId="3313"/>
    <cellStyle name="Normal 82" xfId="1309"/>
    <cellStyle name="Normal 82 2" xfId="3337"/>
    <cellStyle name="Normal 83" xfId="1333"/>
    <cellStyle name="Normal 83 2" xfId="3361"/>
    <cellStyle name="Normal 84" xfId="357"/>
    <cellStyle name="Normal 84 2" xfId="2338"/>
    <cellStyle name="Normal 85" xfId="594"/>
    <cellStyle name="Normal 85 2" xfId="2336"/>
    <cellStyle name="Normal 86" xfId="2320"/>
    <cellStyle name="Normal 87" xfId="2322"/>
    <cellStyle name="Normal 88" xfId="2318"/>
    <cellStyle name="Normal 89" xfId="72"/>
    <cellStyle name="Normal 89 2" xfId="2351"/>
    <cellStyle name="Normal 9" xfId="26"/>
    <cellStyle name="Normal 9 2" xfId="215"/>
    <cellStyle name="Normal 9 2 2" xfId="1728"/>
    <cellStyle name="Normal 9 2 2 2" xfId="3752"/>
    <cellStyle name="Normal 9 2 3" xfId="681"/>
    <cellStyle name="Normal 9 2 3 2" xfId="2715"/>
    <cellStyle name="Normal 9 3" xfId="954"/>
    <cellStyle name="Normal 9 3 2" xfId="1995"/>
    <cellStyle name="Normal 9 3 2 2" xfId="4019"/>
    <cellStyle name="Normal 9 3 3" xfId="2982"/>
    <cellStyle name="Normal 9 4" xfId="1459"/>
    <cellStyle name="Normal 9 4 2" xfId="3484"/>
    <cellStyle name="Normal 9 5" xfId="147"/>
    <cellStyle name="Normal 9 6" xfId="2418"/>
    <cellStyle name="Normal 90" xfId="2329"/>
    <cellStyle name="Normal 91" xfId="2331"/>
    <cellStyle name="Normal 92" xfId="2327"/>
    <cellStyle name="Normal 93" xfId="2335"/>
    <cellStyle name="Normal 94" xfId="2325"/>
    <cellStyle name="Note 2" xfId="363"/>
    <cellStyle name="Note 2 10" xfId="583"/>
    <cellStyle name="Note 2 10 2" xfId="1639"/>
    <cellStyle name="Note 2 10 2 2" xfId="3663"/>
    <cellStyle name="Note 2 10 3" xfId="2626"/>
    <cellStyle name="Note 2 11" xfId="865"/>
    <cellStyle name="Note 2 11 2" xfId="1906"/>
    <cellStyle name="Note 2 11 2 2" xfId="3930"/>
    <cellStyle name="Note 2 11 3" xfId="2893"/>
    <cellStyle name="Note 2 12" xfId="1134"/>
    <cellStyle name="Note 2 12 2" xfId="2175"/>
    <cellStyle name="Note 2 12 2 2" xfId="4199"/>
    <cellStyle name="Note 2 12 3" xfId="3162"/>
    <cellStyle name="Note 2 13" xfId="1159"/>
    <cellStyle name="Note 2 13 2" xfId="2200"/>
    <cellStyle name="Note 2 13 2 2" xfId="4224"/>
    <cellStyle name="Note 2 13 3" xfId="3187"/>
    <cellStyle name="Note 2 14" xfId="1184"/>
    <cellStyle name="Note 2 14 2" xfId="2225"/>
    <cellStyle name="Note 2 14 2 2" xfId="4249"/>
    <cellStyle name="Note 2 14 3" xfId="3212"/>
    <cellStyle name="Note 2 15" xfId="1207"/>
    <cellStyle name="Note 2 15 2" xfId="2248"/>
    <cellStyle name="Note 2 15 2 2" xfId="4272"/>
    <cellStyle name="Note 2 15 3" xfId="3235"/>
    <cellStyle name="Note 2 16" xfId="1231"/>
    <cellStyle name="Note 2 16 2" xfId="2272"/>
    <cellStyle name="Note 2 16 2 2" xfId="4296"/>
    <cellStyle name="Note 2 16 3" xfId="3259"/>
    <cellStyle name="Note 2 17" xfId="1255"/>
    <cellStyle name="Note 2 17 2" xfId="2296"/>
    <cellStyle name="Note 2 17 2 2" xfId="4320"/>
    <cellStyle name="Note 2 17 3" xfId="3283"/>
    <cellStyle name="Note 2 18" xfId="1280"/>
    <cellStyle name="Note 2 18 2" xfId="3308"/>
    <cellStyle name="Note 2 19" xfId="1304"/>
    <cellStyle name="Note 2 19 2" xfId="3332"/>
    <cellStyle name="Note 2 2" xfId="407"/>
    <cellStyle name="Note 2 2 2" xfId="695"/>
    <cellStyle name="Note 2 2 2 2" xfId="1740"/>
    <cellStyle name="Note 2 2 2 2 2" xfId="3764"/>
    <cellStyle name="Note 2 2 2 3" xfId="2727"/>
    <cellStyle name="Note 2 2 3" xfId="966"/>
    <cellStyle name="Note 2 2 3 2" xfId="2007"/>
    <cellStyle name="Note 2 2 3 2 2" xfId="4031"/>
    <cellStyle name="Note 2 2 3 3" xfId="2994"/>
    <cellStyle name="Note 2 2 4" xfId="1473"/>
    <cellStyle name="Note 2 2 4 2" xfId="3497"/>
    <cellStyle name="Note 2 2 5" xfId="2460"/>
    <cellStyle name="Note 2 20" xfId="1328"/>
    <cellStyle name="Note 2 20 2" xfId="3356"/>
    <cellStyle name="Note 2 21" xfId="1352"/>
    <cellStyle name="Note 2 21 2" xfId="3380"/>
    <cellStyle name="Note 2 22" xfId="1377"/>
    <cellStyle name="Note 2 22 2" xfId="3403"/>
    <cellStyle name="Note 2 23" xfId="2426"/>
    <cellStyle name="Note 2 3" xfId="424"/>
    <cellStyle name="Note 2 3 2" xfId="711"/>
    <cellStyle name="Note 2 3 2 2" xfId="1756"/>
    <cellStyle name="Note 2 3 2 2 2" xfId="3780"/>
    <cellStyle name="Note 2 3 2 3" xfId="2743"/>
    <cellStyle name="Note 2 3 3" xfId="982"/>
    <cellStyle name="Note 2 3 3 2" xfId="2023"/>
    <cellStyle name="Note 2 3 3 2 2" xfId="4047"/>
    <cellStyle name="Note 2 3 3 3" xfId="3010"/>
    <cellStyle name="Note 2 3 4" xfId="1489"/>
    <cellStyle name="Note 2 3 4 2" xfId="3513"/>
    <cellStyle name="Note 2 3 5" xfId="2476"/>
    <cellStyle name="Note 2 4" xfId="442"/>
    <cellStyle name="Note 2 4 2" xfId="729"/>
    <cellStyle name="Note 2 4 2 2" xfId="1774"/>
    <cellStyle name="Note 2 4 2 2 2" xfId="3798"/>
    <cellStyle name="Note 2 4 2 3" xfId="2761"/>
    <cellStyle name="Note 2 4 3" xfId="1000"/>
    <cellStyle name="Note 2 4 3 2" xfId="2041"/>
    <cellStyle name="Note 2 4 3 2 2" xfId="4065"/>
    <cellStyle name="Note 2 4 3 3" xfId="3028"/>
    <cellStyle name="Note 2 4 4" xfId="1507"/>
    <cellStyle name="Note 2 4 4 2" xfId="3531"/>
    <cellStyle name="Note 2 4 5" xfId="2494"/>
    <cellStyle name="Note 2 5" xfId="461"/>
    <cellStyle name="Note 2 5 2" xfId="750"/>
    <cellStyle name="Note 2 5 2 2" xfId="1795"/>
    <cellStyle name="Note 2 5 2 2 2" xfId="3819"/>
    <cellStyle name="Note 2 5 2 3" xfId="2782"/>
    <cellStyle name="Note 2 5 3" xfId="1021"/>
    <cellStyle name="Note 2 5 3 2" xfId="2062"/>
    <cellStyle name="Note 2 5 3 2 2" xfId="4086"/>
    <cellStyle name="Note 2 5 3 3" xfId="3049"/>
    <cellStyle name="Note 2 5 4" xfId="1526"/>
    <cellStyle name="Note 2 5 4 2" xfId="3550"/>
    <cellStyle name="Note 2 5 5" xfId="2513"/>
    <cellStyle name="Note 2 6" xfId="479"/>
    <cellStyle name="Note 2 6 2" xfId="771"/>
    <cellStyle name="Note 2 6 2 2" xfId="1816"/>
    <cellStyle name="Note 2 6 2 2 2" xfId="3840"/>
    <cellStyle name="Note 2 6 2 3" xfId="2803"/>
    <cellStyle name="Note 2 6 3" xfId="1042"/>
    <cellStyle name="Note 2 6 3 2" xfId="2083"/>
    <cellStyle name="Note 2 6 3 2 2" xfId="4107"/>
    <cellStyle name="Note 2 6 3 3" xfId="3070"/>
    <cellStyle name="Note 2 6 4" xfId="1544"/>
    <cellStyle name="Note 2 6 4 2" xfId="3568"/>
    <cellStyle name="Note 2 6 5" xfId="2531"/>
    <cellStyle name="Note 2 7" xfId="506"/>
    <cellStyle name="Note 2 7 2" xfId="798"/>
    <cellStyle name="Note 2 7 2 2" xfId="1841"/>
    <cellStyle name="Note 2 7 2 2 2" xfId="3865"/>
    <cellStyle name="Note 2 7 2 3" xfId="2828"/>
    <cellStyle name="Note 2 7 3" xfId="1067"/>
    <cellStyle name="Note 2 7 3 2" xfId="2108"/>
    <cellStyle name="Note 2 7 3 2 2" xfId="4132"/>
    <cellStyle name="Note 2 7 3 3" xfId="3095"/>
    <cellStyle name="Note 2 7 4" xfId="1567"/>
    <cellStyle name="Note 2 7 4 2" xfId="3591"/>
    <cellStyle name="Note 2 7 5" xfId="2554"/>
    <cellStyle name="Note 2 8" xfId="533"/>
    <cellStyle name="Note 2 8 2" xfId="818"/>
    <cellStyle name="Note 2 8 2 2" xfId="1859"/>
    <cellStyle name="Note 2 8 2 2 2" xfId="3883"/>
    <cellStyle name="Note 2 8 2 3" xfId="2846"/>
    <cellStyle name="Note 2 8 3" xfId="1085"/>
    <cellStyle name="Note 2 8 3 2" xfId="2126"/>
    <cellStyle name="Note 2 8 3 2 2" xfId="4150"/>
    <cellStyle name="Note 2 8 3 3" xfId="3113"/>
    <cellStyle name="Note 2 8 4" xfId="1591"/>
    <cellStyle name="Note 2 8 4 2" xfId="3615"/>
    <cellStyle name="Note 2 8 5" xfId="2578"/>
    <cellStyle name="Note 2 9" xfId="557"/>
    <cellStyle name="Note 2 9 2" xfId="841"/>
    <cellStyle name="Note 2 9 2 2" xfId="1882"/>
    <cellStyle name="Note 2 9 2 2 2" xfId="3906"/>
    <cellStyle name="Note 2 9 2 3" xfId="2869"/>
    <cellStyle name="Note 2 9 3" xfId="1108"/>
    <cellStyle name="Note 2 9 3 2" xfId="2149"/>
    <cellStyle name="Note 2 9 3 2 2" xfId="4173"/>
    <cellStyle name="Note 2 9 3 3" xfId="3136"/>
    <cellStyle name="Note 2 9 4" xfId="1615"/>
    <cellStyle name="Note 2 9 4 2" xfId="3639"/>
    <cellStyle name="Note 2 9 5" xfId="2602"/>
    <cellStyle name="Note 3" xfId="366"/>
    <cellStyle name="Note 3 2" xfId="603"/>
    <cellStyle name="Note 3 2 2" xfId="1650"/>
    <cellStyle name="Note 3 2 2 2" xfId="3674"/>
    <cellStyle name="Note 3 2 3" xfId="2637"/>
    <cellStyle name="Note 3 3" xfId="876"/>
    <cellStyle name="Note 3 3 2" xfId="1917"/>
    <cellStyle name="Note 3 3 2 2" xfId="3941"/>
    <cellStyle name="Note 3 3 3" xfId="2904"/>
    <cellStyle name="Note 3 4" xfId="1380"/>
    <cellStyle name="Note 3 4 2" xfId="3406"/>
    <cellStyle name="Note 3 5" xfId="2429"/>
    <cellStyle name="Note 4" xfId="73"/>
    <cellStyle name="Note 4 2" xfId="2352"/>
    <cellStyle name="Numbers - size 10" xfId="195"/>
    <cellStyle name="Numbers - size 11" xfId="196"/>
    <cellStyle name="Numbers - size 8" xfId="197"/>
    <cellStyle name="Numbers - size 9" xfId="198"/>
    <cellStyle name="Output" xfId="40" builtinId="21" customBuiltin="1"/>
    <cellStyle name="Page Headings" xfId="199"/>
    <cellStyle name="Percent" xfId="3" builtinId="5"/>
    <cellStyle name="Percent - size 10 - 1 place" xfId="200"/>
    <cellStyle name="Percent - size 10 - 2 places" xfId="201"/>
    <cellStyle name="Percent - size 11 - 1 place" xfId="202"/>
    <cellStyle name="Percent - size 11 - 2 places" xfId="203"/>
    <cellStyle name="Percent - size 8 - 1 place" xfId="204"/>
    <cellStyle name="Percent - size 8 - 2 places" xfId="205"/>
    <cellStyle name="Percent - size 9 - 1 place" xfId="206"/>
    <cellStyle name="Percent - size 9 - 2 places" xfId="207"/>
    <cellStyle name="Percent 10" xfId="464"/>
    <cellStyle name="Percent 10 2" xfId="778"/>
    <cellStyle name="Percent 10 2 2" xfId="1823"/>
    <cellStyle name="Percent 10 2 2 2" xfId="3847"/>
    <cellStyle name="Percent 10 2 3" xfId="2810"/>
    <cellStyle name="Percent 10 3" xfId="1049"/>
    <cellStyle name="Percent 10 3 2" xfId="2090"/>
    <cellStyle name="Percent 10 3 2 2" xfId="4114"/>
    <cellStyle name="Percent 10 3 3" xfId="3077"/>
    <cellStyle name="Percent 10 4" xfId="1529"/>
    <cellStyle name="Percent 10 4 2" xfId="3553"/>
    <cellStyle name="Percent 10 5" xfId="2516"/>
    <cellStyle name="Percent 11" xfId="514"/>
    <cellStyle name="Percent 11 2" xfId="801"/>
    <cellStyle name="Percent 11 2 2" xfId="1842"/>
    <cellStyle name="Percent 11 2 2 2" xfId="3866"/>
    <cellStyle name="Percent 11 2 3" xfId="2829"/>
    <cellStyle name="Percent 11 3" xfId="1068"/>
    <cellStyle name="Percent 11 3 2" xfId="2109"/>
    <cellStyle name="Percent 11 3 2 2" xfId="4133"/>
    <cellStyle name="Percent 11 3 3" xfId="3096"/>
    <cellStyle name="Percent 11 4" xfId="1572"/>
    <cellStyle name="Percent 11 4 2" xfId="3596"/>
    <cellStyle name="Percent 11 5" xfId="2559"/>
    <cellStyle name="Percent 12" xfId="538"/>
    <cellStyle name="Percent 12 2" xfId="822"/>
    <cellStyle name="Percent 12 2 2" xfId="1863"/>
    <cellStyle name="Percent 12 2 2 2" xfId="3887"/>
    <cellStyle name="Percent 12 2 3" xfId="2850"/>
    <cellStyle name="Percent 12 3" xfId="1089"/>
    <cellStyle name="Percent 12 3 2" xfId="2130"/>
    <cellStyle name="Percent 12 3 2 2" xfId="4154"/>
    <cellStyle name="Percent 12 3 3" xfId="3117"/>
    <cellStyle name="Percent 12 4" xfId="1596"/>
    <cellStyle name="Percent 12 4 2" xfId="3620"/>
    <cellStyle name="Percent 12 5" xfId="2583"/>
    <cellStyle name="Percent 13" xfId="562"/>
    <cellStyle name="Percent 13 2" xfId="846"/>
    <cellStyle name="Percent 13 2 2" xfId="1887"/>
    <cellStyle name="Percent 13 2 2 2" xfId="3911"/>
    <cellStyle name="Percent 13 2 3" xfId="2874"/>
    <cellStyle name="Percent 13 3" xfId="1113"/>
    <cellStyle name="Percent 13 3 2" xfId="2154"/>
    <cellStyle name="Percent 13 3 2 2" xfId="4178"/>
    <cellStyle name="Percent 13 3 3" xfId="3141"/>
    <cellStyle name="Percent 13 4" xfId="1620"/>
    <cellStyle name="Percent 13 4 2" xfId="3644"/>
    <cellStyle name="Percent 13 5" xfId="2607"/>
    <cellStyle name="Percent 14" xfId="589"/>
    <cellStyle name="Percent 14 2" xfId="1644"/>
    <cellStyle name="Percent 14 2 2" xfId="3668"/>
    <cellStyle name="Percent 14 3" xfId="2631"/>
    <cellStyle name="Percent 15" xfId="870"/>
    <cellStyle name="Percent 15 2" xfId="1911"/>
    <cellStyle name="Percent 15 2 2" xfId="3935"/>
    <cellStyle name="Percent 15 3" xfId="2898"/>
    <cellStyle name="Percent 16" xfId="1117"/>
    <cellStyle name="Percent 16 2" xfId="2158"/>
    <cellStyle name="Percent 16 2 2" xfId="4182"/>
    <cellStyle name="Percent 16 3" xfId="3145"/>
    <cellStyle name="Percent 17" xfId="1142"/>
    <cellStyle name="Percent 17 2" xfId="2183"/>
    <cellStyle name="Percent 17 2 2" xfId="4207"/>
    <cellStyle name="Percent 17 3" xfId="3170"/>
    <cellStyle name="Percent 18" xfId="1167"/>
    <cellStyle name="Percent 18 2" xfId="2208"/>
    <cellStyle name="Percent 18 2 2" xfId="4232"/>
    <cellStyle name="Percent 18 3" xfId="3195"/>
    <cellStyle name="Percent 19" xfId="1212"/>
    <cellStyle name="Percent 19 2" xfId="2253"/>
    <cellStyle name="Percent 19 2 2" xfId="4277"/>
    <cellStyle name="Percent 19 3" xfId="3240"/>
    <cellStyle name="Percent 2" xfId="11"/>
    <cellStyle name="Percent 2 10" xfId="1162"/>
    <cellStyle name="Percent 2 10 2" xfId="2203"/>
    <cellStyle name="Percent 2 10 2 2" xfId="4227"/>
    <cellStyle name="Percent 2 10 3" xfId="3190"/>
    <cellStyle name="Percent 2 11" xfId="1187"/>
    <cellStyle name="Percent 2 11 2" xfId="2228"/>
    <cellStyle name="Percent 2 11 2 2" xfId="4252"/>
    <cellStyle name="Percent 2 11 3" xfId="3215"/>
    <cellStyle name="Percent 2 12" xfId="1210"/>
    <cellStyle name="Percent 2 12 2" xfId="2251"/>
    <cellStyle name="Percent 2 12 2 2" xfId="4275"/>
    <cellStyle name="Percent 2 12 3" xfId="3238"/>
    <cellStyle name="Percent 2 13" xfId="1234"/>
    <cellStyle name="Percent 2 13 2" xfId="2275"/>
    <cellStyle name="Percent 2 13 2 2" xfId="4299"/>
    <cellStyle name="Percent 2 13 3" xfId="3262"/>
    <cellStyle name="Percent 2 14" xfId="1258"/>
    <cellStyle name="Percent 2 14 2" xfId="2299"/>
    <cellStyle name="Percent 2 14 2 2" xfId="4323"/>
    <cellStyle name="Percent 2 14 3" xfId="3286"/>
    <cellStyle name="Percent 2 15" xfId="1283"/>
    <cellStyle name="Percent 2 15 2" xfId="3311"/>
    <cellStyle name="Percent 2 16" xfId="1307"/>
    <cellStyle name="Percent 2 16 2" xfId="3335"/>
    <cellStyle name="Percent 2 17" xfId="1331"/>
    <cellStyle name="Percent 2 17 2" xfId="3359"/>
    <cellStyle name="Percent 2 18" xfId="1355"/>
    <cellStyle name="Percent 2 18 2" xfId="3383"/>
    <cellStyle name="Percent 2 2" xfId="399"/>
    <cellStyle name="Percent 2 2 2" xfId="404"/>
    <cellStyle name="Percent 2 3" xfId="483"/>
    <cellStyle name="Percent 2 3 2" xfId="753"/>
    <cellStyle name="Percent 2 3 2 2" xfId="1798"/>
    <cellStyle name="Percent 2 3 2 2 2" xfId="3822"/>
    <cellStyle name="Percent 2 3 2 3" xfId="2785"/>
    <cellStyle name="Percent 2 3 3" xfId="1024"/>
    <cellStyle name="Percent 2 3 3 2" xfId="2065"/>
    <cellStyle name="Percent 2 3 3 2 2" xfId="4089"/>
    <cellStyle name="Percent 2 3 3 3" xfId="3052"/>
    <cellStyle name="Percent 2 3 4" xfId="1547"/>
    <cellStyle name="Percent 2 3 4 2" xfId="3571"/>
    <cellStyle name="Percent 2 3 5" xfId="2534"/>
    <cellStyle name="Percent 2 4" xfId="509"/>
    <cellStyle name="Percent 2 4 2" xfId="774"/>
    <cellStyle name="Percent 2 4 2 2" xfId="1819"/>
    <cellStyle name="Percent 2 4 2 2 2" xfId="3843"/>
    <cellStyle name="Percent 2 4 2 3" xfId="2806"/>
    <cellStyle name="Percent 2 4 3" xfId="1045"/>
    <cellStyle name="Percent 2 4 3 2" xfId="2086"/>
    <cellStyle name="Percent 2 4 3 2 2" xfId="4110"/>
    <cellStyle name="Percent 2 4 3 3" xfId="3073"/>
    <cellStyle name="Percent 2 4 4" xfId="1570"/>
    <cellStyle name="Percent 2 4 4 2" xfId="3594"/>
    <cellStyle name="Percent 2 4 5" xfId="2557"/>
    <cellStyle name="Percent 2 5" xfId="536"/>
    <cellStyle name="Percent 2 5 2" xfId="820"/>
    <cellStyle name="Percent 2 5 2 2" xfId="1087"/>
    <cellStyle name="Percent 2 5 2 2 2" xfId="2128"/>
    <cellStyle name="Percent 2 5 2 2 2 2" xfId="4152"/>
    <cellStyle name="Percent 2 5 2 2 3" xfId="3115"/>
    <cellStyle name="Percent 2 5 2 3" xfId="1861"/>
    <cellStyle name="Percent 2 5 2 3 2" xfId="3885"/>
    <cellStyle name="Percent 2 5 2 4" xfId="2848"/>
    <cellStyle name="Percent 2 5 3" xfId="598"/>
    <cellStyle name="Percent 2 5 4" xfId="1594"/>
    <cellStyle name="Percent 2 5 4 2" xfId="3618"/>
    <cellStyle name="Percent 2 5 5" xfId="2581"/>
    <cellStyle name="Percent 2 6" xfId="560"/>
    <cellStyle name="Percent 2 6 2" xfId="844"/>
    <cellStyle name="Percent 2 6 2 2" xfId="1885"/>
    <cellStyle name="Percent 2 6 2 2 2" xfId="3909"/>
    <cellStyle name="Percent 2 6 2 3" xfId="2872"/>
    <cellStyle name="Percent 2 6 3" xfId="1111"/>
    <cellStyle name="Percent 2 6 3 2" xfId="2152"/>
    <cellStyle name="Percent 2 6 3 2 2" xfId="4176"/>
    <cellStyle name="Percent 2 6 3 3" xfId="3139"/>
    <cellStyle name="Percent 2 6 4" xfId="1618"/>
    <cellStyle name="Percent 2 6 4 2" xfId="3642"/>
    <cellStyle name="Percent 2 6 5" xfId="2605"/>
    <cellStyle name="Percent 2 7" xfId="586"/>
    <cellStyle name="Percent 2 7 2" xfId="1642"/>
    <cellStyle name="Percent 2 7 2 2" xfId="3666"/>
    <cellStyle name="Percent 2 7 3" xfId="2629"/>
    <cellStyle name="Percent 2 8" xfId="868"/>
    <cellStyle name="Percent 2 8 2" xfId="1909"/>
    <cellStyle name="Percent 2 8 2 2" xfId="3933"/>
    <cellStyle name="Percent 2 8 3" xfId="2896"/>
    <cellStyle name="Percent 2 9" xfId="1137"/>
    <cellStyle name="Percent 2 9 2" xfId="2178"/>
    <cellStyle name="Percent 2 9 2 2" xfId="4202"/>
    <cellStyle name="Percent 2 9 3" xfId="3165"/>
    <cellStyle name="Percent 20" xfId="1236"/>
    <cellStyle name="Percent 20 2" xfId="2277"/>
    <cellStyle name="Percent 20 2 2" xfId="4301"/>
    <cellStyle name="Percent 20 3" xfId="3264"/>
    <cellStyle name="Percent 21" xfId="1260"/>
    <cellStyle name="Percent 21 2" xfId="2301"/>
    <cellStyle name="Percent 21 2 2" xfId="4325"/>
    <cellStyle name="Percent 21 3" xfId="3288"/>
    <cellStyle name="Percent 22" xfId="1263"/>
    <cellStyle name="Percent 22 2" xfId="3291"/>
    <cellStyle name="Percent 23" xfId="1287"/>
    <cellStyle name="Percent 23 2" xfId="3315"/>
    <cellStyle name="Percent 24" xfId="1311"/>
    <cellStyle name="Percent 24 2" xfId="3339"/>
    <cellStyle name="Percent 25" xfId="1335"/>
    <cellStyle name="Percent 25 2" xfId="3363"/>
    <cellStyle name="Percent 26" xfId="1357"/>
    <cellStyle name="Percent 26 2" xfId="2330"/>
    <cellStyle name="Percent 27" xfId="2321"/>
    <cellStyle name="Percent 27 2" xfId="2337"/>
    <cellStyle name="Percent 28" xfId="2323"/>
    <cellStyle name="Percent 29" xfId="2324"/>
    <cellStyle name="Percent 3" xfId="5"/>
    <cellStyle name="Percent 3 10" xfId="1181"/>
    <cellStyle name="Percent 3 10 2" xfId="2222"/>
    <cellStyle name="Percent 3 10 2 2" xfId="4246"/>
    <cellStyle name="Percent 3 10 3" xfId="3209"/>
    <cellStyle name="Percent 3 11" xfId="1204"/>
    <cellStyle name="Percent 3 11 2" xfId="2245"/>
    <cellStyle name="Percent 3 11 2 2" xfId="4269"/>
    <cellStyle name="Percent 3 11 3" xfId="3232"/>
    <cellStyle name="Percent 3 12" xfId="1228"/>
    <cellStyle name="Percent 3 12 2" xfId="2269"/>
    <cellStyle name="Percent 3 12 2 2" xfId="4293"/>
    <cellStyle name="Percent 3 12 3" xfId="3256"/>
    <cellStyle name="Percent 3 13" xfId="1252"/>
    <cellStyle name="Percent 3 13 2" xfId="2293"/>
    <cellStyle name="Percent 3 13 2 2" xfId="4317"/>
    <cellStyle name="Percent 3 13 3" xfId="3280"/>
    <cellStyle name="Percent 3 14" xfId="1277"/>
    <cellStyle name="Percent 3 14 2" xfId="3305"/>
    <cellStyle name="Percent 3 15" xfId="1301"/>
    <cellStyle name="Percent 3 15 2" xfId="3329"/>
    <cellStyle name="Percent 3 16" xfId="1325"/>
    <cellStyle name="Percent 3 16 2" xfId="3353"/>
    <cellStyle name="Percent 3 17" xfId="1349"/>
    <cellStyle name="Percent 3 17 2" xfId="3377"/>
    <cellStyle name="Percent 3 18" xfId="1378"/>
    <cellStyle name="Percent 3 18 2" xfId="3404"/>
    <cellStyle name="Percent 3 19" xfId="364"/>
    <cellStyle name="Percent 3 19 2" xfId="2427"/>
    <cellStyle name="Percent 3 2" xfId="25"/>
    <cellStyle name="Percent 3 2 2" xfId="688"/>
    <cellStyle name="Percent 3 2 2 2" xfId="1734"/>
    <cellStyle name="Percent 3 2 2 2 2" xfId="3758"/>
    <cellStyle name="Percent 3 2 2 3" xfId="2721"/>
    <cellStyle name="Percent 3 2 3" xfId="960"/>
    <cellStyle name="Percent 3 2 3 2" xfId="2001"/>
    <cellStyle name="Percent 3 2 3 2 2" xfId="4025"/>
    <cellStyle name="Percent 3 2 3 3" xfId="2988"/>
    <cellStyle name="Percent 3 2 4" xfId="1467"/>
    <cellStyle name="Percent 3 2 4 2" xfId="3491"/>
    <cellStyle name="Percent 3 2 5" xfId="398"/>
    <cellStyle name="Percent 3 2 5 2" xfId="2454"/>
    <cellStyle name="Percent 3 20" xfId="158"/>
    <cellStyle name="Percent 3 3" xfId="502"/>
    <cellStyle name="Percent 3 3 2" xfId="747"/>
    <cellStyle name="Percent 3 3 2 2" xfId="1792"/>
    <cellStyle name="Percent 3 3 2 2 2" xfId="3816"/>
    <cellStyle name="Percent 3 3 2 3" xfId="2779"/>
    <cellStyle name="Percent 3 3 3" xfId="1018"/>
    <cellStyle name="Percent 3 3 3 2" xfId="2059"/>
    <cellStyle name="Percent 3 3 3 2 2" xfId="4083"/>
    <cellStyle name="Percent 3 3 3 3" xfId="3046"/>
    <cellStyle name="Percent 3 3 4" xfId="1564"/>
    <cellStyle name="Percent 3 3 4 2" xfId="3588"/>
    <cellStyle name="Percent 3 3 5" xfId="2551"/>
    <cellStyle name="Percent 3 4" xfId="530"/>
    <cellStyle name="Percent 3 4 2" xfId="768"/>
    <cellStyle name="Percent 3 4 2 2" xfId="1813"/>
    <cellStyle name="Percent 3 4 2 2 2" xfId="3837"/>
    <cellStyle name="Percent 3 4 2 3" xfId="2800"/>
    <cellStyle name="Percent 3 4 3" xfId="1039"/>
    <cellStyle name="Percent 3 4 3 2" xfId="2080"/>
    <cellStyle name="Percent 3 4 3 2 2" xfId="4104"/>
    <cellStyle name="Percent 3 4 3 3" xfId="3067"/>
    <cellStyle name="Percent 3 4 4" xfId="1588"/>
    <cellStyle name="Percent 3 4 4 2" xfId="3612"/>
    <cellStyle name="Percent 3 4 5" xfId="2575"/>
    <cellStyle name="Percent 3 5" xfId="554"/>
    <cellStyle name="Percent 3 5 2" xfId="838"/>
    <cellStyle name="Percent 3 5 2 2" xfId="1879"/>
    <cellStyle name="Percent 3 5 2 2 2" xfId="3903"/>
    <cellStyle name="Percent 3 5 2 3" xfId="2866"/>
    <cellStyle name="Percent 3 5 3" xfId="1105"/>
    <cellStyle name="Percent 3 5 3 2" xfId="2146"/>
    <cellStyle name="Percent 3 5 3 2 2" xfId="4170"/>
    <cellStyle name="Percent 3 5 3 3" xfId="3133"/>
    <cellStyle name="Percent 3 5 4" xfId="1612"/>
    <cellStyle name="Percent 3 5 4 2" xfId="3636"/>
    <cellStyle name="Percent 3 5 5" xfId="2599"/>
    <cellStyle name="Percent 3 6" xfId="580"/>
    <cellStyle name="Percent 3 6 2" xfId="1636"/>
    <cellStyle name="Percent 3 6 2 2" xfId="3660"/>
    <cellStyle name="Percent 3 6 3" xfId="2623"/>
    <cellStyle name="Percent 3 7" xfId="862"/>
    <cellStyle name="Percent 3 7 2" xfId="1903"/>
    <cellStyle name="Percent 3 7 2 2" xfId="3927"/>
    <cellStyle name="Percent 3 7 3" xfId="2890"/>
    <cellStyle name="Percent 3 8" xfId="1131"/>
    <cellStyle name="Percent 3 8 2" xfId="2172"/>
    <cellStyle name="Percent 3 8 2 2" xfId="4196"/>
    <cellStyle name="Percent 3 8 3" xfId="3159"/>
    <cellStyle name="Percent 3 9" xfId="1156"/>
    <cellStyle name="Percent 3 9 2" xfId="2197"/>
    <cellStyle name="Percent 3 9 2 2" xfId="4221"/>
    <cellStyle name="Percent 3 9 3" xfId="3184"/>
    <cellStyle name="Percent 30" xfId="2319"/>
    <cellStyle name="Percent 4" xfId="403"/>
    <cellStyle name="Percent 4 2" xfId="511"/>
    <cellStyle name="Percent 4 2 2" xfId="799"/>
    <cellStyle name="Percent 4 2 2 2" xfId="2317"/>
    <cellStyle name="Percent 4 2 3" xfId="588"/>
    <cellStyle name="Percent 4 3" xfId="692"/>
    <cellStyle name="Percent 4 3 2" xfId="963"/>
    <cellStyle name="Percent 4 3 2 2" xfId="2004"/>
    <cellStyle name="Percent 4 3 2 2 2" xfId="4028"/>
    <cellStyle name="Percent 4 3 2 3" xfId="2991"/>
    <cellStyle name="Percent 4 3 3" xfId="1737"/>
    <cellStyle name="Percent 4 3 3 2" xfId="3761"/>
    <cellStyle name="Percent 4 3 4" xfId="2724"/>
    <cellStyle name="Percent 4 4" xfId="1470"/>
    <cellStyle name="Percent 4 4 2" xfId="3494"/>
    <cellStyle name="Percent 4 5" xfId="2457"/>
    <cellStyle name="Percent 5" xfId="400"/>
    <cellStyle name="Percent 5 2" xfId="513"/>
    <cellStyle name="Percent 5 2 2" xfId="800"/>
    <cellStyle name="Percent 5 2 3" xfId="689"/>
    <cellStyle name="Percent 5 2 3 2" xfId="2314"/>
    <cellStyle name="Percent 5 3" xfId="2306"/>
    <cellStyle name="Percent 6" xfId="391"/>
    <cellStyle name="Percent 6 2" xfId="684"/>
    <cellStyle name="Percent 6 2 2" xfId="1731"/>
    <cellStyle name="Percent 6 2 2 2" xfId="3755"/>
    <cellStyle name="Percent 6 2 3" xfId="2718"/>
    <cellStyle name="Percent 6 3" xfId="957"/>
    <cellStyle name="Percent 6 3 2" xfId="1998"/>
    <cellStyle name="Percent 6 3 2 2" xfId="4022"/>
    <cellStyle name="Percent 6 3 3" xfId="2985"/>
    <cellStyle name="Percent 6 4" xfId="1464"/>
    <cellStyle name="Percent 6 4 2" xfId="3488"/>
    <cellStyle name="Percent 6 5" xfId="2451"/>
    <cellStyle name="Percent 7" xfId="425"/>
    <cellStyle name="Percent 7 2" xfId="712"/>
    <cellStyle name="Percent 7 2 2" xfId="1757"/>
    <cellStyle name="Percent 7 2 2 2" xfId="3781"/>
    <cellStyle name="Percent 7 2 3" xfId="2744"/>
    <cellStyle name="Percent 7 3" xfId="983"/>
    <cellStyle name="Percent 7 3 2" xfId="2024"/>
    <cellStyle name="Percent 7 3 2 2" xfId="4048"/>
    <cellStyle name="Percent 7 3 3" xfId="3011"/>
    <cellStyle name="Percent 7 4" xfId="1490"/>
    <cellStyle name="Percent 7 4 2" xfId="3514"/>
    <cellStyle name="Percent 7 5" xfId="2477"/>
    <cellStyle name="Percent 8" xfId="443"/>
    <cellStyle name="Percent 8 2" xfId="730"/>
    <cellStyle name="Percent 8 2 2" xfId="1775"/>
    <cellStyle name="Percent 8 2 2 2" xfId="3799"/>
    <cellStyle name="Percent 8 2 3" xfId="2762"/>
    <cellStyle name="Percent 8 3" xfId="1001"/>
    <cellStyle name="Percent 8 3 2" xfId="2042"/>
    <cellStyle name="Percent 8 3 2 2" xfId="4066"/>
    <cellStyle name="Percent 8 3 3" xfId="3029"/>
    <cellStyle name="Percent 8 4" xfId="1508"/>
    <cellStyle name="Percent 8 4 2" xfId="3532"/>
    <cellStyle name="Percent 8 5" xfId="2495"/>
    <cellStyle name="Percent 9" xfId="446"/>
    <cellStyle name="Percent 9 2" xfId="776"/>
    <cellStyle name="Percent 9 2 2" xfId="1821"/>
    <cellStyle name="Percent 9 2 2 2" xfId="3845"/>
    <cellStyle name="Percent 9 2 3" xfId="2808"/>
    <cellStyle name="Percent 9 3" xfId="1047"/>
    <cellStyle name="Percent 9 3 2" xfId="2088"/>
    <cellStyle name="Percent 9 3 2 2" xfId="4112"/>
    <cellStyle name="Percent 9 3 3" xfId="3075"/>
    <cellStyle name="Percent 9 4" xfId="1511"/>
    <cellStyle name="Percent 9 4 2" xfId="3535"/>
    <cellStyle name="Percent 9 5" xfId="2498"/>
    <cellStyle name="Subheads" xfId="208"/>
    <cellStyle name="Title" xfId="31" builtinId="15" customBuiltin="1"/>
    <cellStyle name="Total" xfId="46" builtinId="25" customBuiltin="1"/>
    <cellStyle name="Total 2" xfId="149"/>
    <cellStyle name="Total 2 2" xfId="209"/>
    <cellStyle name="Total 3" xfId="148"/>
    <cellStyle name="Total 3 2" xfId="682"/>
    <cellStyle name="Total 3 2 2" xfId="1729"/>
    <cellStyle name="Total 3 2 2 2" xfId="3753"/>
    <cellStyle name="Total 3 2 3" xfId="2716"/>
    <cellStyle name="Total 3 3" xfId="955"/>
    <cellStyle name="Total 3 3 2" xfId="1996"/>
    <cellStyle name="Total 3 3 2 2" xfId="4020"/>
    <cellStyle name="Total 3 3 3" xfId="2983"/>
    <cellStyle name="Total 3 4" xfId="1460"/>
    <cellStyle name="Total 3 4 2" xfId="3485"/>
    <cellStyle name="Total 3 5" xfId="2419"/>
    <cellStyle name="Total 4" xfId="166"/>
    <cellStyle name="Total 4 2" xfId="349"/>
    <cellStyle name="Total 5" xfId="1361"/>
    <cellStyle name="Warning Text" xfId="44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randall.huyck@doh.wa.gov" TargetMode="External"/><Relationship Id="rId1" Type="http://schemas.openxmlformats.org/officeDocument/2006/relationships/hyperlink" Target="mailto:randall.huyck@doh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80" zoomScaleNormal="80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23" t="s">
        <v>1232</v>
      </c>
      <c r="B1" s="224"/>
      <c r="C1" s="224"/>
      <c r="D1" s="224"/>
      <c r="E1" s="224"/>
      <c r="F1" s="224"/>
    </row>
    <row r="2" spans="1:6" ht="12.75" customHeight="1" x14ac:dyDescent="0.25">
      <c r="A2" s="224" t="s">
        <v>1233</v>
      </c>
      <c r="B2" s="224"/>
      <c r="C2" s="225"/>
      <c r="D2" s="224"/>
      <c r="E2" s="224"/>
      <c r="F2" s="224"/>
    </row>
    <row r="3" spans="1:6" ht="12.75" customHeight="1" x14ac:dyDescent="0.25">
      <c r="A3" s="196"/>
      <c r="C3" s="226"/>
    </row>
    <row r="4" spans="1:6" ht="12.75" customHeight="1" x14ac:dyDescent="0.25">
      <c r="C4" s="226"/>
    </row>
    <row r="5" spans="1:6" ht="12.75" customHeight="1" x14ac:dyDescent="0.25">
      <c r="A5" s="196" t="s">
        <v>1259</v>
      </c>
      <c r="C5" s="226"/>
    </row>
    <row r="6" spans="1:6" ht="12.75" customHeight="1" x14ac:dyDescent="0.25">
      <c r="A6" s="196" t="s">
        <v>0</v>
      </c>
      <c r="C6" s="226"/>
    </row>
    <row r="7" spans="1:6" ht="12.75" customHeight="1" x14ac:dyDescent="0.25">
      <c r="A7" s="196" t="s">
        <v>1</v>
      </c>
      <c r="C7" s="226"/>
    </row>
    <row r="8" spans="1:6" ht="12.75" customHeight="1" x14ac:dyDescent="0.25">
      <c r="C8" s="226"/>
    </row>
    <row r="9" spans="1:6" ht="12.75" customHeight="1" x14ac:dyDescent="0.25">
      <c r="C9" s="226"/>
    </row>
    <row r="10" spans="1:6" ht="12.75" customHeight="1" x14ac:dyDescent="0.25">
      <c r="A10" s="195" t="s">
        <v>1228</v>
      </c>
      <c r="C10" s="226"/>
    </row>
    <row r="11" spans="1:6" ht="12.75" customHeight="1" x14ac:dyDescent="0.25">
      <c r="A11" s="195" t="s">
        <v>1231</v>
      </c>
      <c r="C11" s="226"/>
    </row>
    <row r="12" spans="1:6" ht="12.75" customHeight="1" x14ac:dyDescent="0.25">
      <c r="C12" s="226"/>
    </row>
    <row r="13" spans="1:6" ht="12.75" customHeight="1" x14ac:dyDescent="0.25">
      <c r="C13" s="226"/>
    </row>
    <row r="14" spans="1:6" ht="12.75" customHeight="1" x14ac:dyDescent="0.25">
      <c r="A14" s="196" t="s">
        <v>2</v>
      </c>
      <c r="C14" s="226"/>
    </row>
    <row r="15" spans="1:6" ht="12.75" customHeight="1" x14ac:dyDescent="0.25">
      <c r="A15" s="196"/>
      <c r="C15" s="226"/>
    </row>
    <row r="16" spans="1:6" ht="12.75" customHeight="1" x14ac:dyDescent="0.25">
      <c r="A16" s="180" t="s">
        <v>1265</v>
      </c>
      <c r="C16" s="226"/>
      <c r="F16" s="272" t="s">
        <v>1260</v>
      </c>
    </row>
    <row r="17" spans="1:6" ht="12.75" customHeight="1" x14ac:dyDescent="0.25">
      <c r="A17" s="180" t="s">
        <v>1230</v>
      </c>
      <c r="C17" s="272" t="s">
        <v>1260</v>
      </c>
    </row>
    <row r="18" spans="1:6" ht="12.75" customHeight="1" x14ac:dyDescent="0.25">
      <c r="A18" s="220"/>
      <c r="C18" s="226"/>
    </row>
    <row r="19" spans="1:6" ht="12.75" customHeight="1" x14ac:dyDescent="0.25">
      <c r="C19" s="226"/>
    </row>
    <row r="20" spans="1:6" ht="12.75" customHeight="1" x14ac:dyDescent="0.25">
      <c r="A20" s="264" t="s">
        <v>1234</v>
      </c>
      <c r="B20" s="264"/>
      <c r="C20" s="273"/>
      <c r="D20" s="264"/>
      <c r="E20" s="264"/>
      <c r="F20" s="264"/>
    </row>
    <row r="21" spans="1:6" ht="22.5" customHeight="1" x14ac:dyDescent="0.25">
      <c r="A21" s="196"/>
      <c r="C21" s="226"/>
    </row>
    <row r="22" spans="1:6" ht="12.6" customHeight="1" x14ac:dyDescent="0.25">
      <c r="A22" s="230" t="s">
        <v>1256</v>
      </c>
      <c r="B22" s="231"/>
      <c r="C22" s="232"/>
      <c r="D22" s="230"/>
      <c r="E22" s="230"/>
    </row>
    <row r="23" spans="1:6" ht="12.6" customHeight="1" x14ac:dyDescent="0.25">
      <c r="B23" s="196"/>
      <c r="C23" s="226"/>
    </row>
    <row r="24" spans="1:6" ht="12.6" customHeight="1" x14ac:dyDescent="0.25">
      <c r="A24" s="233" t="s">
        <v>3</v>
      </c>
      <c r="C24" s="226"/>
    </row>
    <row r="25" spans="1:6" ht="12.6" customHeight="1" x14ac:dyDescent="0.25">
      <c r="A25" s="195" t="s">
        <v>1235</v>
      </c>
      <c r="C25" s="226"/>
    </row>
    <row r="26" spans="1:6" ht="12.6" customHeight="1" x14ac:dyDescent="0.25">
      <c r="A26" s="196" t="s">
        <v>4</v>
      </c>
      <c r="C26" s="226"/>
    </row>
    <row r="27" spans="1:6" ht="12.6" customHeight="1" x14ac:dyDescent="0.25">
      <c r="A27" s="195" t="s">
        <v>1236</v>
      </c>
      <c r="C27" s="226"/>
    </row>
    <row r="28" spans="1:6" ht="12.6" customHeight="1" x14ac:dyDescent="0.25">
      <c r="A28" s="196" t="s">
        <v>5</v>
      </c>
      <c r="C28" s="226"/>
    </row>
    <row r="29" spans="1:6" ht="12.6" customHeight="1" x14ac:dyDescent="0.25">
      <c r="A29" s="195"/>
      <c r="C29" s="226"/>
    </row>
    <row r="30" spans="1:6" ht="12.6" customHeight="1" x14ac:dyDescent="0.25">
      <c r="A30" s="180" t="s">
        <v>6</v>
      </c>
      <c r="C30" s="226"/>
    </row>
    <row r="31" spans="1:6" ht="12.6" customHeight="1" x14ac:dyDescent="0.25">
      <c r="A31" s="196" t="s">
        <v>7</v>
      </c>
      <c r="C31" s="226"/>
    </row>
    <row r="32" spans="1:6" ht="12.6" customHeight="1" x14ac:dyDescent="0.25">
      <c r="A32" s="196" t="s">
        <v>8</v>
      </c>
      <c r="C32" s="226"/>
    </row>
    <row r="33" spans="1:83" ht="12.6" customHeight="1" x14ac:dyDescent="0.25">
      <c r="A33" s="195" t="s">
        <v>1237</v>
      </c>
      <c r="C33" s="226"/>
    </row>
    <row r="34" spans="1:83" ht="12.6" customHeight="1" x14ac:dyDescent="0.25">
      <c r="A34" s="196" t="s">
        <v>9</v>
      </c>
      <c r="C34" s="226"/>
    </row>
    <row r="35" spans="1:83" ht="12.6" customHeight="1" x14ac:dyDescent="0.25">
      <c r="A35" s="196"/>
      <c r="C35" s="226"/>
    </row>
    <row r="36" spans="1:83" ht="12.6" customHeight="1" x14ac:dyDescent="0.25">
      <c r="A36" s="195" t="s">
        <v>1238</v>
      </c>
      <c r="C36" s="226"/>
    </row>
    <row r="37" spans="1:83" ht="12.6" customHeight="1" x14ac:dyDescent="0.25">
      <c r="A37" s="196" t="s">
        <v>1229</v>
      </c>
      <c r="C37" s="226"/>
    </row>
    <row r="38" spans="1:83" ht="12" customHeight="1" x14ac:dyDescent="0.25">
      <c r="A38" s="195"/>
      <c r="C38" s="226"/>
    </row>
    <row r="39" spans="1:83" ht="12.6" customHeight="1" x14ac:dyDescent="0.25">
      <c r="A39" s="196"/>
      <c r="C39" s="226"/>
    </row>
    <row r="40" spans="1:83" ht="12" customHeight="1" x14ac:dyDescent="0.25">
      <c r="A40" s="196"/>
      <c r="C40" s="226"/>
    </row>
    <row r="41" spans="1:83" ht="12" customHeight="1" x14ac:dyDescent="0.25">
      <c r="A41" s="196"/>
      <c r="C41" s="234"/>
      <c r="D41" s="235"/>
      <c r="E41" s="234"/>
      <c r="F41" s="234"/>
      <c r="G41" s="234"/>
      <c r="H41" s="234"/>
      <c r="I41" s="234"/>
      <c r="J41" s="234"/>
      <c r="K41" s="234"/>
      <c r="L41" s="234"/>
      <c r="M41" s="234"/>
      <c r="N41" s="234"/>
      <c r="O41" s="234"/>
      <c r="P41" s="234"/>
      <c r="Q41" s="234"/>
      <c r="R41" s="234"/>
      <c r="S41" s="234"/>
      <c r="T41" s="234"/>
      <c r="U41" s="234"/>
      <c r="V41" s="234"/>
      <c r="W41" s="234"/>
      <c r="X41" s="234"/>
      <c r="Y41" s="234"/>
      <c r="Z41" s="234"/>
      <c r="AA41" s="234"/>
      <c r="AB41" s="234"/>
      <c r="AC41" s="234"/>
      <c r="AD41" s="234"/>
      <c r="AE41" s="234"/>
      <c r="AF41" s="234"/>
      <c r="AG41" s="234"/>
      <c r="AH41" s="234"/>
      <c r="AI41" s="234"/>
      <c r="AJ41" s="234"/>
      <c r="AK41" s="234"/>
      <c r="AL41" s="234"/>
      <c r="AM41" s="234"/>
      <c r="AN41" s="234"/>
      <c r="AO41" s="234"/>
      <c r="AP41" s="234"/>
      <c r="AQ41" s="234"/>
      <c r="AR41" s="234"/>
      <c r="AS41" s="234"/>
      <c r="AT41" s="234"/>
      <c r="AU41" s="234"/>
      <c r="AV41" s="234"/>
      <c r="AW41" s="234"/>
      <c r="AX41" s="234"/>
      <c r="AY41" s="234"/>
      <c r="AZ41" s="234"/>
      <c r="BA41" s="234"/>
      <c r="BB41" s="234"/>
      <c r="BC41" s="234"/>
      <c r="BD41" s="234"/>
      <c r="BE41" s="234"/>
      <c r="BF41" s="234"/>
      <c r="BG41" s="234"/>
      <c r="BH41" s="234"/>
      <c r="BI41" s="234"/>
      <c r="BJ41" s="234"/>
      <c r="BK41" s="234"/>
      <c r="BL41" s="234"/>
      <c r="BM41" s="234"/>
      <c r="BN41" s="234"/>
      <c r="BO41" s="234"/>
      <c r="BP41" s="234"/>
      <c r="BQ41" s="234"/>
      <c r="BR41" s="234"/>
      <c r="BS41" s="234"/>
      <c r="BT41" s="234"/>
      <c r="BU41" s="234"/>
      <c r="BV41" s="234"/>
      <c r="BW41" s="234"/>
      <c r="BX41" s="234"/>
      <c r="BY41" s="234"/>
      <c r="BZ41" s="234"/>
      <c r="CA41" s="234"/>
      <c r="CB41" s="234"/>
      <c r="CC41" s="234"/>
    </row>
    <row r="42" spans="1:83" ht="12" customHeight="1" x14ac:dyDescent="0.25">
      <c r="A42" s="196"/>
      <c r="C42" s="234"/>
      <c r="D42" s="235"/>
      <c r="E42" s="234"/>
      <c r="F42" s="234"/>
      <c r="G42" s="234"/>
      <c r="H42" s="234"/>
      <c r="I42" s="234"/>
      <c r="J42" s="234"/>
      <c r="K42" s="234"/>
      <c r="L42" s="234"/>
      <c r="M42" s="234"/>
      <c r="N42" s="234"/>
      <c r="O42" s="234"/>
      <c r="P42" s="234"/>
      <c r="Q42" s="234"/>
      <c r="R42" s="234"/>
      <c r="S42" s="234"/>
      <c r="T42" s="234"/>
      <c r="U42" s="234"/>
      <c r="V42" s="234"/>
      <c r="W42" s="234"/>
      <c r="X42" s="234"/>
      <c r="Y42" s="234"/>
      <c r="Z42" s="234"/>
      <c r="AA42" s="234"/>
      <c r="AB42" s="234"/>
      <c r="AC42" s="234"/>
      <c r="AD42" s="234"/>
      <c r="AE42" s="234"/>
      <c r="AF42" s="234"/>
      <c r="AG42" s="234"/>
      <c r="AH42" s="234"/>
      <c r="AI42" s="234"/>
      <c r="AJ42" s="234"/>
      <c r="AK42" s="234"/>
      <c r="AL42" s="234"/>
      <c r="AM42" s="234"/>
      <c r="AN42" s="234"/>
      <c r="AO42" s="234"/>
      <c r="AP42" s="234"/>
      <c r="AQ42" s="234"/>
      <c r="AR42" s="234"/>
      <c r="AS42" s="234"/>
      <c r="AT42" s="234"/>
      <c r="AU42" s="234"/>
      <c r="AV42" s="234"/>
      <c r="AW42" s="234"/>
      <c r="AX42" s="234"/>
      <c r="AY42" s="234"/>
      <c r="AZ42" s="234"/>
      <c r="BA42" s="234"/>
      <c r="BB42" s="234"/>
      <c r="BC42" s="234"/>
      <c r="BD42" s="234"/>
      <c r="BE42" s="234"/>
      <c r="BF42" s="234"/>
      <c r="BG42" s="234"/>
      <c r="BH42" s="234"/>
      <c r="BI42" s="234"/>
      <c r="BJ42" s="234"/>
      <c r="BK42" s="234"/>
      <c r="BL42" s="234"/>
      <c r="BM42" s="234"/>
      <c r="BN42" s="234"/>
      <c r="BO42" s="234"/>
      <c r="BP42" s="234"/>
      <c r="BQ42" s="234"/>
      <c r="BR42" s="234"/>
      <c r="BS42" s="234"/>
      <c r="BT42" s="234"/>
      <c r="BU42" s="234"/>
      <c r="BV42" s="234"/>
      <c r="BW42" s="234"/>
      <c r="BX42" s="234"/>
      <c r="BY42" s="234"/>
      <c r="BZ42" s="234"/>
      <c r="CA42" s="234"/>
      <c r="CB42" s="234"/>
      <c r="CC42" s="234"/>
      <c r="CD42" s="236"/>
    </row>
    <row r="43" spans="1:83" ht="12" customHeight="1" x14ac:dyDescent="0.25">
      <c r="A43" s="196"/>
      <c r="C43" s="22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37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2"/>
      <c r="CE47" s="192">
        <f>SUM(C47:CC47)</f>
        <v>0</v>
      </c>
    </row>
    <row r="48" spans="1:83" ht="12.6" customHeight="1" x14ac:dyDescent="0.25">
      <c r="A48" s="175" t="s">
        <v>205</v>
      </c>
      <c r="B48" s="374">
        <v>1535311</v>
      </c>
      <c r="C48" s="238">
        <f>ROUND(((B48/CE61)*C61),0)</f>
        <v>0</v>
      </c>
      <c r="D48" s="238">
        <f>ROUND(((B48/CE61)*D61),0)</f>
        <v>0</v>
      </c>
      <c r="E48" s="192">
        <f>ROUND(((B48/CE61)*E61),0)</f>
        <v>18461</v>
      </c>
      <c r="F48" s="192">
        <f>ROUND(((B48/CE61)*F61),0)</f>
        <v>0</v>
      </c>
      <c r="G48" s="192">
        <f>ROUND(((B48/CE61)*G61),0)</f>
        <v>0</v>
      </c>
      <c r="H48" s="192">
        <f>ROUND(((B48/CE61)*H61),0)</f>
        <v>0</v>
      </c>
      <c r="I48" s="192">
        <f>ROUND(((B48/CE61)*I61),0)</f>
        <v>0</v>
      </c>
      <c r="J48" s="192">
        <f>ROUND(((B48/CE61)*J61),0)</f>
        <v>0</v>
      </c>
      <c r="K48" s="192">
        <f>ROUND(((B48/CE61)*K61),0)</f>
        <v>149467</v>
      </c>
      <c r="L48" s="192">
        <f>ROUND(((B48/CE61)*L61),0)</f>
        <v>341535</v>
      </c>
      <c r="M48" s="192">
        <f>ROUND(((B48/CE61)*M61),0)</f>
        <v>0</v>
      </c>
      <c r="N48" s="192">
        <f>ROUND(((B48/CE61)*N61),0)</f>
        <v>0</v>
      </c>
      <c r="O48" s="192">
        <f>ROUND(((B48/CE61)*O61),0)</f>
        <v>0</v>
      </c>
      <c r="P48" s="192">
        <f>ROUND(((B48/CE61)*P61),0)</f>
        <v>0</v>
      </c>
      <c r="Q48" s="192">
        <f>ROUND(((B48/CE61)*Q61),0)</f>
        <v>0</v>
      </c>
      <c r="R48" s="192">
        <f>ROUND(((B48/CE61)*R61),0)</f>
        <v>0</v>
      </c>
      <c r="S48" s="192">
        <f>ROUND(((B48/CE61)*S61),0)</f>
        <v>0</v>
      </c>
      <c r="T48" s="192">
        <f>ROUND(((B48/CE61)*T61),0)</f>
        <v>0</v>
      </c>
      <c r="U48" s="192">
        <f>ROUND(((B48/CE61)*U61),0)</f>
        <v>56432</v>
      </c>
      <c r="V48" s="192">
        <f>ROUND(((B48/CE61)*V61),0)</f>
        <v>0</v>
      </c>
      <c r="W48" s="192">
        <f>ROUND(((B48/CE61)*W61),0)</f>
        <v>5088</v>
      </c>
      <c r="X48" s="192">
        <f>ROUND(((B48/CE61)*X61),0)</f>
        <v>9859</v>
      </c>
      <c r="Y48" s="192">
        <f>ROUND(((B48/CE61)*Y61),0)</f>
        <v>27224</v>
      </c>
      <c r="Z48" s="192">
        <f>ROUND(((B48/CE61)*Z61),0)</f>
        <v>0</v>
      </c>
      <c r="AA48" s="192">
        <f>ROUND(((B48/CE61)*AA61),0)</f>
        <v>0</v>
      </c>
      <c r="AB48" s="192">
        <f>ROUND(((B48/CE61)*AB61),0)</f>
        <v>2703</v>
      </c>
      <c r="AC48" s="192">
        <f>ROUND(((B48/CE61)*AC61),0)</f>
        <v>22057</v>
      </c>
      <c r="AD48" s="192">
        <f>ROUND(((B48/CE61)*AD61),0)</f>
        <v>0</v>
      </c>
      <c r="AE48" s="192">
        <f>ROUND(((B48/CE61)*AE61),0)</f>
        <v>58483</v>
      </c>
      <c r="AF48" s="192">
        <f>ROUND(((B48/CE61)*AF61),0)</f>
        <v>0</v>
      </c>
      <c r="AG48" s="192">
        <f>ROUND(((B48/CE61)*AG61),0)</f>
        <v>13045</v>
      </c>
      <c r="AH48" s="192">
        <f>ROUND(((B48/CE61)*AH61),0)</f>
        <v>0</v>
      </c>
      <c r="AI48" s="192">
        <f>ROUND(((B48/CE61)*AI61),0)</f>
        <v>0</v>
      </c>
      <c r="AJ48" s="192">
        <f>ROUND(((B48/CE61)*AJ61),0)</f>
        <v>314485</v>
      </c>
      <c r="AK48" s="192">
        <f>ROUND(((B48/CE61)*AK61),0)</f>
        <v>34628</v>
      </c>
      <c r="AL48" s="192">
        <f>ROUND(((B48/CE61)*AL61),0)</f>
        <v>14221</v>
      </c>
      <c r="AM48" s="192">
        <f>ROUND(((B48/CE61)*AM61),0)</f>
        <v>0</v>
      </c>
      <c r="AN48" s="192">
        <f>ROUND(((B48/CE61)*AN61),0)</f>
        <v>0</v>
      </c>
      <c r="AO48" s="192">
        <f>ROUND(((B48/CE61)*AO61),0)</f>
        <v>1997</v>
      </c>
      <c r="AP48" s="192">
        <f>ROUND(((B48/CE61)*AP61),0)</f>
        <v>0</v>
      </c>
      <c r="AQ48" s="192">
        <f>ROUND(((B48/CE61)*AQ61),0)</f>
        <v>0</v>
      </c>
      <c r="AR48" s="192">
        <f>ROUND(((B48/CE61)*AR61),0)</f>
        <v>0</v>
      </c>
      <c r="AS48" s="192">
        <f>ROUND(((B48/CE61)*AS61),0)</f>
        <v>0</v>
      </c>
      <c r="AT48" s="192">
        <f>ROUND(((B48/CE61)*AT61),0)</f>
        <v>0</v>
      </c>
      <c r="AU48" s="192">
        <f>ROUND(((B48/CE61)*AU61),0)</f>
        <v>0</v>
      </c>
      <c r="AV48" s="192">
        <f>ROUND(((B48/CE61)*AV61),0)</f>
        <v>3825</v>
      </c>
      <c r="AW48" s="192">
        <f>ROUND(((B48/CE61)*AW61),0)</f>
        <v>0</v>
      </c>
      <c r="AX48" s="192">
        <f>ROUND(((B48/CE61)*AX61),0)</f>
        <v>0</v>
      </c>
      <c r="AY48" s="192">
        <f>ROUND(((B48/CE61)*AY61),0)</f>
        <v>96485</v>
      </c>
      <c r="AZ48" s="192">
        <f>ROUND(((B48/CE61)*AZ61),0)</f>
        <v>0</v>
      </c>
      <c r="BA48" s="192">
        <f>ROUND(((B48/CE61)*BA61),0)</f>
        <v>5841</v>
      </c>
      <c r="BB48" s="192">
        <f>ROUND(((B48/CE61)*BB61),0)</f>
        <v>16175</v>
      </c>
      <c r="BC48" s="192">
        <f>ROUND(((B48/CE61)*BC61),0)</f>
        <v>0</v>
      </c>
      <c r="BD48" s="192">
        <f>ROUND(((B48/CE61)*BD61),0)</f>
        <v>10703</v>
      </c>
      <c r="BE48" s="192">
        <f>ROUND(((B48/CE61)*BE61),0)</f>
        <v>21601</v>
      </c>
      <c r="BF48" s="192">
        <f>ROUND(((B48/CE61)*BF61),0)</f>
        <v>43815</v>
      </c>
      <c r="BG48" s="192">
        <f>ROUND(((B48/CE61)*BG61),0)</f>
        <v>0</v>
      </c>
      <c r="BH48" s="192">
        <f>ROUND(((B48/CE61)*BH61),0)</f>
        <v>29095</v>
      </c>
      <c r="BI48" s="192">
        <f>ROUND(((B48/CE61)*BI61),0)</f>
        <v>0</v>
      </c>
      <c r="BJ48" s="192">
        <f>ROUND(((B48/CE61)*BJ61),0)</f>
        <v>47966</v>
      </c>
      <c r="BK48" s="192">
        <f>ROUND(((B48/CE61)*BK61),0)</f>
        <v>44912</v>
      </c>
      <c r="BL48" s="192">
        <f>ROUND(((B48/CE61)*BL61),0)</f>
        <v>0</v>
      </c>
      <c r="BM48" s="192">
        <f>ROUND(((B48/CE61)*BM61),0)</f>
        <v>0</v>
      </c>
      <c r="BN48" s="192">
        <f>ROUND(((B48/CE61)*BN61),0)</f>
        <v>77169</v>
      </c>
      <c r="BO48" s="192">
        <f>ROUND(((B48/CE61)*BO61),0)</f>
        <v>0</v>
      </c>
      <c r="BP48" s="192">
        <f>ROUND(((B48/CE61)*BP61),0)</f>
        <v>2548</v>
      </c>
      <c r="BQ48" s="192">
        <f>ROUND(((B48/CE61)*BQ61),0)</f>
        <v>0</v>
      </c>
      <c r="BR48" s="192">
        <f>ROUND(((B48/CE61)*BR61),0)</f>
        <v>0</v>
      </c>
      <c r="BS48" s="192">
        <f>ROUND(((B48/CE61)*BS61),0)</f>
        <v>0</v>
      </c>
      <c r="BT48" s="192">
        <f>ROUND(((B48/CE61)*BT61),0)</f>
        <v>0</v>
      </c>
      <c r="BU48" s="192">
        <f>ROUND(((B48/CE61)*BU61),0)</f>
        <v>0</v>
      </c>
      <c r="BV48" s="192">
        <f>ROUND(((B48/CE61)*BV61),0)</f>
        <v>25710</v>
      </c>
      <c r="BW48" s="192">
        <f>ROUND(((B48/CE61)*BW61),0)</f>
        <v>0</v>
      </c>
      <c r="BX48" s="192">
        <f>ROUND(((B48/CE61)*BX61),0)</f>
        <v>0</v>
      </c>
      <c r="BY48" s="192">
        <f>ROUND(((B48/CE61)*BY61),0)</f>
        <v>39780</v>
      </c>
      <c r="BZ48" s="192">
        <f>ROUND(((B48/CE61)*BZ61),0)</f>
        <v>0</v>
      </c>
      <c r="CA48" s="192">
        <f>ROUND(((B48/CE61)*CA61),0)</f>
        <v>0</v>
      </c>
      <c r="CB48" s="192">
        <f>ROUND(((B48/CE61)*CB61),0)</f>
        <v>0</v>
      </c>
      <c r="CC48" s="192">
        <f>ROUND(((B48/CE61)*CC61),0)</f>
        <v>0</v>
      </c>
      <c r="CD48" s="192"/>
      <c r="CE48" s="192">
        <f>SUM(C48:CD48)</f>
        <v>1535310</v>
      </c>
    </row>
    <row r="49" spans="1:84" ht="12.6" customHeight="1" x14ac:dyDescent="0.25">
      <c r="A49" s="175" t="s">
        <v>206</v>
      </c>
      <c r="B49" s="192">
        <f>B47+B48</f>
        <v>1535311</v>
      </c>
      <c r="C49" s="192"/>
      <c r="D49" s="192"/>
      <c r="E49" s="192"/>
      <c r="F49" s="192"/>
      <c r="G49" s="192"/>
      <c r="H49" s="192"/>
      <c r="I49" s="192"/>
      <c r="J49" s="192"/>
      <c r="K49" s="192"/>
      <c r="L49" s="192"/>
      <c r="M49" s="192"/>
      <c r="N49" s="192"/>
      <c r="O49" s="192"/>
      <c r="P49" s="192"/>
      <c r="Q49" s="192"/>
      <c r="R49" s="192"/>
      <c r="S49" s="192"/>
      <c r="T49" s="192"/>
      <c r="U49" s="192"/>
      <c r="V49" s="192"/>
      <c r="W49" s="192"/>
      <c r="X49" s="192"/>
      <c r="Y49" s="192"/>
      <c r="Z49" s="192"/>
      <c r="AA49" s="192"/>
      <c r="AB49" s="192"/>
      <c r="AC49" s="192"/>
      <c r="AD49" s="192"/>
      <c r="AE49" s="192"/>
      <c r="AF49" s="192"/>
      <c r="AG49" s="192"/>
      <c r="AH49" s="192"/>
      <c r="AI49" s="192"/>
      <c r="AJ49" s="192"/>
      <c r="AK49" s="192"/>
      <c r="AL49" s="192"/>
      <c r="AM49" s="192"/>
      <c r="AN49" s="192"/>
      <c r="AO49" s="192"/>
      <c r="AP49" s="192"/>
      <c r="AQ49" s="192"/>
      <c r="AR49" s="192"/>
      <c r="AS49" s="192"/>
      <c r="AT49" s="192"/>
      <c r="AU49" s="192"/>
      <c r="AV49" s="192"/>
      <c r="AW49" s="192"/>
      <c r="AX49" s="192"/>
      <c r="AY49" s="192"/>
      <c r="AZ49" s="192"/>
      <c r="BA49" s="192"/>
      <c r="BB49" s="192"/>
      <c r="BC49" s="192"/>
      <c r="BD49" s="192"/>
      <c r="BE49" s="192"/>
      <c r="BF49" s="192"/>
      <c r="BG49" s="192"/>
      <c r="BH49" s="192"/>
      <c r="BI49" s="192"/>
      <c r="BJ49" s="192"/>
      <c r="BK49" s="192"/>
      <c r="BL49" s="192"/>
      <c r="BM49" s="192"/>
      <c r="BN49" s="192"/>
      <c r="BO49" s="192"/>
      <c r="BP49" s="192"/>
      <c r="BQ49" s="192"/>
      <c r="BR49" s="192"/>
      <c r="BS49" s="192"/>
      <c r="BT49" s="192"/>
      <c r="BU49" s="192"/>
      <c r="BV49" s="192"/>
      <c r="BW49" s="192"/>
      <c r="BX49" s="192"/>
      <c r="BY49" s="192"/>
      <c r="BZ49" s="192"/>
      <c r="CA49" s="192"/>
      <c r="CB49" s="192"/>
      <c r="CC49" s="192"/>
      <c r="CD49" s="192"/>
      <c r="CE49" s="192"/>
    </row>
    <row r="50" spans="1:84" ht="12.6" customHeight="1" x14ac:dyDescent="0.25">
      <c r="A50" s="175" t="s">
        <v>6</v>
      </c>
      <c r="B50" s="192"/>
      <c r="C50" s="192"/>
      <c r="D50" s="192"/>
      <c r="E50" s="192"/>
      <c r="F50" s="192"/>
      <c r="G50" s="192"/>
      <c r="H50" s="192"/>
      <c r="I50" s="192"/>
      <c r="J50" s="192"/>
      <c r="K50" s="192"/>
      <c r="L50" s="192"/>
      <c r="M50" s="192"/>
      <c r="N50" s="192"/>
      <c r="O50" s="192"/>
      <c r="P50" s="192"/>
      <c r="Q50" s="192"/>
      <c r="R50" s="192"/>
      <c r="S50" s="192"/>
      <c r="T50" s="192"/>
      <c r="U50" s="192"/>
      <c r="V50" s="192"/>
      <c r="W50" s="192"/>
      <c r="X50" s="192"/>
      <c r="Y50" s="192"/>
      <c r="Z50" s="192"/>
      <c r="AA50" s="192"/>
      <c r="AB50" s="192"/>
      <c r="AC50" s="192"/>
      <c r="AD50" s="192"/>
      <c r="AE50" s="192"/>
      <c r="AF50" s="192"/>
      <c r="AG50" s="192"/>
      <c r="AH50" s="192"/>
      <c r="AI50" s="192"/>
      <c r="AJ50" s="192"/>
      <c r="AK50" s="192"/>
      <c r="AL50" s="192"/>
      <c r="AM50" s="192"/>
      <c r="AN50" s="192"/>
      <c r="AO50" s="192"/>
      <c r="AP50" s="192"/>
      <c r="AQ50" s="192"/>
      <c r="AR50" s="192"/>
      <c r="AS50" s="192"/>
      <c r="AT50" s="192"/>
      <c r="AU50" s="192"/>
      <c r="AV50" s="192"/>
      <c r="AW50" s="192"/>
      <c r="AX50" s="192"/>
      <c r="AY50" s="192"/>
      <c r="AZ50" s="192"/>
      <c r="BA50" s="192"/>
      <c r="BB50" s="192"/>
      <c r="BC50" s="192"/>
      <c r="BD50" s="192"/>
      <c r="BE50" s="192"/>
      <c r="BF50" s="192"/>
      <c r="BG50" s="192"/>
      <c r="BH50" s="192"/>
      <c r="BI50" s="192"/>
      <c r="BJ50" s="192"/>
      <c r="BK50" s="192"/>
      <c r="BL50" s="192"/>
      <c r="BM50" s="192"/>
      <c r="BN50" s="192"/>
      <c r="BO50" s="192"/>
      <c r="BP50" s="192"/>
      <c r="BQ50" s="192"/>
      <c r="BR50" s="192"/>
      <c r="BS50" s="192"/>
      <c r="BT50" s="192"/>
      <c r="BU50" s="192"/>
      <c r="BV50" s="192"/>
      <c r="BW50" s="192"/>
      <c r="BX50" s="192"/>
      <c r="BY50" s="192"/>
      <c r="BZ50" s="192"/>
      <c r="CA50" s="192"/>
      <c r="CB50" s="192"/>
      <c r="CC50" s="192"/>
      <c r="CD50" s="192"/>
      <c r="CE50" s="192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2"/>
      <c r="CE51" s="192">
        <f>SUM(C51:CD51)</f>
        <v>0</v>
      </c>
    </row>
    <row r="52" spans="1:84" ht="12.6" customHeight="1" x14ac:dyDescent="0.25">
      <c r="A52" s="171" t="s">
        <v>208</v>
      </c>
      <c r="B52" s="366">
        <v>1187550.75</v>
      </c>
      <c r="C52" s="192">
        <f>ROUND((B52/(CE76+CF76)*C76),0)</f>
        <v>0</v>
      </c>
      <c r="D52" s="192">
        <f>ROUND((B52/(CE76+CF76)*D76),0)</f>
        <v>0</v>
      </c>
      <c r="E52" s="192">
        <f>ROUND((B52/(CE76+CF76)*E76),0)</f>
        <v>7669</v>
      </c>
      <c r="F52" s="192">
        <f>ROUND((B52/(CE76+CF76)*F76),0)</f>
        <v>0</v>
      </c>
      <c r="G52" s="192">
        <f>ROUND((B52/(CE76+CF76)*G76),0)</f>
        <v>0</v>
      </c>
      <c r="H52" s="192">
        <f>ROUND((B52/(CE76+CF76)*H76),0)</f>
        <v>0</v>
      </c>
      <c r="I52" s="192">
        <f>ROUND((B52/(CE76+CF76)*I76),0)</f>
        <v>0</v>
      </c>
      <c r="J52" s="192">
        <f>ROUND((B52/(CE76+CF76)*J76),0)</f>
        <v>0</v>
      </c>
      <c r="K52" s="192">
        <f>ROUND((B52/(CE76+CF76)*K76),0)</f>
        <v>86431</v>
      </c>
      <c r="L52" s="192">
        <f>ROUND((B52/(CE76+CF76)*L76),0)</f>
        <v>141896</v>
      </c>
      <c r="M52" s="192">
        <f>ROUND((B52/(CE76+CF76)*M76),0)</f>
        <v>0</v>
      </c>
      <c r="N52" s="192">
        <f>ROUND((B52/(CE76+CF76)*N76),0)</f>
        <v>0</v>
      </c>
      <c r="O52" s="192">
        <f>ROUND((B52/(CE76+CF76)*O76),0)</f>
        <v>0</v>
      </c>
      <c r="P52" s="192">
        <f>ROUND((B52/(CE76+CF76)*P76),0)</f>
        <v>0</v>
      </c>
      <c r="Q52" s="192">
        <f>ROUND((B52/(CE76+CF76)*Q76),0)</f>
        <v>0</v>
      </c>
      <c r="R52" s="192">
        <f>ROUND((B52/(CE76+CF76)*R76),0)</f>
        <v>0</v>
      </c>
      <c r="S52" s="192">
        <f>ROUND((B52/(CE76+CF76)*S76),0)</f>
        <v>0</v>
      </c>
      <c r="T52" s="192">
        <f>ROUND((B52/(CE76+CF76)*T76),0)</f>
        <v>0</v>
      </c>
      <c r="U52" s="192">
        <f>ROUND((B52/(CE76+CF76)*U76),0)</f>
        <v>18230</v>
      </c>
      <c r="V52" s="192">
        <f>ROUND((B52/(CE76+CF76)*V76),0)</f>
        <v>0</v>
      </c>
      <c r="W52" s="192">
        <f>ROUND((B52/(CE76+CF76)*W76),0)</f>
        <v>3533</v>
      </c>
      <c r="X52" s="192">
        <f>ROUND((B52/(CE76+CF76)*X76),0)</f>
        <v>6834</v>
      </c>
      <c r="Y52" s="192">
        <f>ROUND((B52/(CE76+CF76)*Y76),0)</f>
        <v>18890</v>
      </c>
      <c r="Z52" s="192">
        <f>ROUND((B52/(CE76+CF76)*Z76),0)</f>
        <v>0</v>
      </c>
      <c r="AA52" s="192">
        <f>ROUND((B52/(CE76+CF76)*AA76),0)</f>
        <v>0</v>
      </c>
      <c r="AB52" s="192">
        <f>ROUND((B52/(CE76+CF76)*AB76),0)</f>
        <v>7474</v>
      </c>
      <c r="AC52" s="192">
        <f>ROUND((B52/(CE76+CF76)*AC76),0)</f>
        <v>8329</v>
      </c>
      <c r="AD52" s="192">
        <f>ROUND((B52/(CE76+CF76)*AD76),0)</f>
        <v>0</v>
      </c>
      <c r="AE52" s="192">
        <f>ROUND((B52/(CE76+CF76)*AE76),0)</f>
        <v>87246</v>
      </c>
      <c r="AF52" s="192">
        <f>ROUND((B52/(CE76+CF76)*AF76),0)</f>
        <v>0</v>
      </c>
      <c r="AG52" s="192">
        <f>ROUND((B52/(CE76+CF76)*AG76),0)</f>
        <v>30829</v>
      </c>
      <c r="AH52" s="192">
        <f>ROUND((B52/(CE76+CF76)*AH76),0)</f>
        <v>0</v>
      </c>
      <c r="AI52" s="192">
        <f>ROUND((B52/(CE76+CF76)*AI76),0)</f>
        <v>0</v>
      </c>
      <c r="AJ52" s="192">
        <f>ROUND((B52/(CE76+CF76)*AJ76),0)</f>
        <v>80141</v>
      </c>
      <c r="AK52" s="192">
        <f>ROUND((B52/(CE76+CF76)*AK76),0)</f>
        <v>3514</v>
      </c>
      <c r="AL52" s="192">
        <f>ROUND((B52/(CE76+CF76)*AL76),0)</f>
        <v>2640</v>
      </c>
      <c r="AM52" s="192">
        <f>ROUND((B52/(CE76+CF76)*AM76),0)</f>
        <v>0</v>
      </c>
      <c r="AN52" s="192">
        <f>ROUND((B52/(CE76+CF76)*AN76),0)</f>
        <v>0</v>
      </c>
      <c r="AO52" s="192">
        <f>ROUND((B52/(CE76+CF76)*AO76),0)</f>
        <v>835</v>
      </c>
      <c r="AP52" s="192">
        <f>ROUND((B52/(CE76+CF76)*AP76),0)</f>
        <v>0</v>
      </c>
      <c r="AQ52" s="192">
        <f>ROUND((B52/(CE76+CF76)*AQ76),0)</f>
        <v>0</v>
      </c>
      <c r="AR52" s="192">
        <f>ROUND((B52/(CE76+CF76)*AR76),0)</f>
        <v>0</v>
      </c>
      <c r="AS52" s="192">
        <f>ROUND((B52/(CE76+CF76)*AS76),0)</f>
        <v>0</v>
      </c>
      <c r="AT52" s="192">
        <f>ROUND((B52/(CE76+CF76)*AT76),0)</f>
        <v>0</v>
      </c>
      <c r="AU52" s="192">
        <f>ROUND((B52/(CE76+CF76)*AU76),0)</f>
        <v>0</v>
      </c>
      <c r="AV52" s="192">
        <f>ROUND((B52/(CE76+CF76)*AV76),0)</f>
        <v>26869</v>
      </c>
      <c r="AW52" s="192">
        <f>ROUND((B52/(CE76+CF76)*AW76),0)</f>
        <v>0</v>
      </c>
      <c r="AX52" s="192">
        <f>ROUND((B52/(CE76+CF76)*AX76),0)</f>
        <v>0</v>
      </c>
      <c r="AY52" s="192">
        <f>ROUND((B52/(CE76+CF76)*AY76),0)</f>
        <v>40129</v>
      </c>
      <c r="AZ52" s="192">
        <f>ROUND((B52/(CE76+CF76)*AZ76),0)</f>
        <v>0</v>
      </c>
      <c r="BA52" s="192">
        <f>ROUND((B52/(CE76+CF76)*BA76),0)</f>
        <v>22714</v>
      </c>
      <c r="BB52" s="192">
        <f>ROUND((B52/(CE76+CF76)*BB76),0)</f>
        <v>6853</v>
      </c>
      <c r="BC52" s="192">
        <f>ROUND((B52/(CE76+CF76)*BC76),0)</f>
        <v>0</v>
      </c>
      <c r="BD52" s="192">
        <f>ROUND((B52/(CE76+CF76)*BD76),0)</f>
        <v>0</v>
      </c>
      <c r="BE52" s="192">
        <f>ROUND((B52/(CE76+CF76)*BE76),0)</f>
        <v>364419</v>
      </c>
      <c r="BF52" s="192">
        <f>ROUND((B52/(CE76+CF76)*BF76),0)</f>
        <v>76879</v>
      </c>
      <c r="BG52" s="192">
        <f>ROUND((B52/(CE76+CF76)*BG76),0)</f>
        <v>0</v>
      </c>
      <c r="BH52" s="192">
        <f>ROUND((B52/(CE76+CF76)*BH76),0)</f>
        <v>6504</v>
      </c>
      <c r="BI52" s="192">
        <f>ROUND((B52/(CE76+CF76)*BI76),0)</f>
        <v>0</v>
      </c>
      <c r="BJ52" s="192">
        <f>ROUND((B52/(CE76+CF76)*BJ76),0)</f>
        <v>6484</v>
      </c>
      <c r="BK52" s="192">
        <f>ROUND((B52/(CE76+CF76)*BK76),0)</f>
        <v>0</v>
      </c>
      <c r="BL52" s="192">
        <f>ROUND((B52/(CE76+CF76)*BL76),0)</f>
        <v>0</v>
      </c>
      <c r="BM52" s="192">
        <f>ROUND((B52/(CE76+CF76)*BM76),0)</f>
        <v>0</v>
      </c>
      <c r="BN52" s="192">
        <f>ROUND((B52/(CE76+CF76)*BN76),0)</f>
        <v>89421</v>
      </c>
      <c r="BO52" s="192">
        <f>ROUND((B52/(CE76+CF76)*BO76),0)</f>
        <v>0</v>
      </c>
      <c r="BP52" s="192">
        <f>ROUND((B52/(CE76+CF76)*BP76),0)</f>
        <v>0</v>
      </c>
      <c r="BQ52" s="192">
        <f>ROUND((B52/(CE76+CF76)*BQ76),0)</f>
        <v>0</v>
      </c>
      <c r="BR52" s="192">
        <f>ROUND((B52/(CE76+CF76)*BR76),0)</f>
        <v>0</v>
      </c>
      <c r="BS52" s="192">
        <f>ROUND((B52/(CE76+CF76)*BS76),0)</f>
        <v>0</v>
      </c>
      <c r="BT52" s="192">
        <f>ROUND((B52/(CE76+CF76)*BT76),0)</f>
        <v>0</v>
      </c>
      <c r="BU52" s="192">
        <f>ROUND((B52/(CE76+CF76)*BU76),0)</f>
        <v>0</v>
      </c>
      <c r="BV52" s="192">
        <f>ROUND((B52/(CE76+CF76)*BV76),0)</f>
        <v>38731</v>
      </c>
      <c r="BW52" s="192">
        <f>ROUND((B52/(CE76+CF76)*BW76),0)</f>
        <v>0</v>
      </c>
      <c r="BX52" s="192">
        <f>ROUND((B52/(CE76+CF76)*BX76),0)</f>
        <v>0</v>
      </c>
      <c r="BY52" s="192">
        <f>ROUND((B52/(CE76+CF76)*BY76),0)</f>
        <v>4058</v>
      </c>
      <c r="BZ52" s="192">
        <f>ROUND((B52/(CE76+CF76)*BZ76),0)</f>
        <v>0</v>
      </c>
      <c r="CA52" s="192">
        <f>ROUND((B52/(CE76+CF76)*CA76),0)</f>
        <v>0</v>
      </c>
      <c r="CB52" s="192">
        <f>ROUND((B52/(CE76+CF76)*CB76),0)</f>
        <v>0</v>
      </c>
      <c r="CC52" s="192">
        <f>ROUND((B52/(CE76+CF76)*CC76),0)</f>
        <v>0</v>
      </c>
      <c r="CD52" s="192"/>
      <c r="CE52" s="192">
        <f>SUM(C52:CD52)</f>
        <v>1187552</v>
      </c>
    </row>
    <row r="53" spans="1:84" ht="12.6" customHeight="1" x14ac:dyDescent="0.25">
      <c r="A53" s="175" t="s">
        <v>206</v>
      </c>
      <c r="B53" s="192">
        <f>B51+B52</f>
        <v>1187550.75</v>
      </c>
      <c r="C53" s="192"/>
      <c r="D53" s="192"/>
      <c r="E53" s="192"/>
      <c r="F53" s="192"/>
      <c r="G53" s="192"/>
      <c r="H53" s="192"/>
      <c r="I53" s="192"/>
      <c r="J53" s="192"/>
      <c r="K53" s="192"/>
      <c r="L53" s="192"/>
      <c r="M53" s="192"/>
      <c r="N53" s="192"/>
      <c r="O53" s="192"/>
      <c r="P53" s="192"/>
      <c r="Q53" s="192"/>
      <c r="R53" s="192"/>
      <c r="S53" s="192"/>
      <c r="T53" s="192"/>
      <c r="U53" s="192"/>
      <c r="V53" s="192"/>
      <c r="W53" s="192"/>
      <c r="X53" s="192"/>
      <c r="Y53" s="192"/>
      <c r="Z53" s="192"/>
      <c r="AA53" s="192"/>
      <c r="AB53" s="192"/>
      <c r="AC53" s="192"/>
      <c r="AD53" s="192"/>
      <c r="AE53" s="192"/>
      <c r="AF53" s="192"/>
      <c r="AG53" s="192"/>
      <c r="AH53" s="192"/>
      <c r="AI53" s="192"/>
      <c r="AJ53" s="192"/>
      <c r="AK53" s="192"/>
      <c r="AL53" s="192"/>
      <c r="AM53" s="192"/>
      <c r="AN53" s="192"/>
      <c r="AO53" s="192"/>
      <c r="AP53" s="192"/>
      <c r="AQ53" s="192"/>
      <c r="AR53" s="192"/>
      <c r="AS53" s="192"/>
      <c r="AT53" s="192"/>
      <c r="AU53" s="192"/>
      <c r="AV53" s="192"/>
      <c r="AW53" s="192"/>
      <c r="AX53" s="192"/>
      <c r="AY53" s="192"/>
      <c r="AZ53" s="192"/>
      <c r="BA53" s="192"/>
      <c r="BB53" s="192"/>
      <c r="BC53" s="192"/>
      <c r="BD53" s="192"/>
      <c r="BE53" s="192"/>
      <c r="BF53" s="192"/>
      <c r="BG53" s="192"/>
      <c r="BH53" s="192"/>
      <c r="BI53" s="192"/>
      <c r="BJ53" s="192"/>
      <c r="BK53" s="192"/>
      <c r="BL53" s="192"/>
      <c r="BM53" s="192"/>
      <c r="BN53" s="192"/>
      <c r="BO53" s="192"/>
      <c r="BP53" s="192"/>
      <c r="BQ53" s="192"/>
      <c r="BR53" s="192"/>
      <c r="BS53" s="192"/>
      <c r="BT53" s="192"/>
      <c r="BU53" s="192"/>
      <c r="BV53" s="192"/>
      <c r="BW53" s="192"/>
      <c r="BX53" s="192"/>
      <c r="BY53" s="192"/>
      <c r="BZ53" s="192"/>
      <c r="CA53" s="192"/>
      <c r="CB53" s="192"/>
      <c r="CC53" s="192"/>
      <c r="CD53" s="192"/>
      <c r="CE53" s="192"/>
    </row>
    <row r="54" spans="1:84" ht="15.75" customHeight="1" x14ac:dyDescent="0.25">
      <c r="A54" s="175"/>
      <c r="B54" s="175"/>
      <c r="C54" s="188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39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37" t="s">
        <v>220</v>
      </c>
      <c r="S58" s="240" t="s">
        <v>221</v>
      </c>
      <c r="T58" s="240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0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0" t="s">
        <v>221</v>
      </c>
      <c r="AW58" s="240" t="s">
        <v>221</v>
      </c>
      <c r="AX58" s="240" t="s">
        <v>221</v>
      </c>
      <c r="AY58" s="170" t="s">
        <v>231</v>
      </c>
      <c r="AZ58" s="170" t="s">
        <v>231</v>
      </c>
      <c r="BA58" s="240" t="s">
        <v>221</v>
      </c>
      <c r="BB58" s="240" t="s">
        <v>221</v>
      </c>
      <c r="BC58" s="240" t="s">
        <v>221</v>
      </c>
      <c r="BD58" s="240" t="s">
        <v>221</v>
      </c>
      <c r="BE58" s="170" t="s">
        <v>232</v>
      </c>
      <c r="BF58" s="240" t="s">
        <v>221</v>
      </c>
      <c r="BG58" s="240" t="s">
        <v>221</v>
      </c>
      <c r="BH58" s="240" t="s">
        <v>221</v>
      </c>
      <c r="BI58" s="240" t="s">
        <v>221</v>
      </c>
      <c r="BJ58" s="240" t="s">
        <v>221</v>
      </c>
      <c r="BK58" s="240" t="s">
        <v>221</v>
      </c>
      <c r="BL58" s="240" t="s">
        <v>221</v>
      </c>
      <c r="BM58" s="240" t="s">
        <v>221</v>
      </c>
      <c r="BN58" s="240" t="s">
        <v>221</v>
      </c>
      <c r="BO58" s="240" t="s">
        <v>221</v>
      </c>
      <c r="BP58" s="240" t="s">
        <v>221</v>
      </c>
      <c r="BQ58" s="240" t="s">
        <v>221</v>
      </c>
      <c r="BR58" s="240" t="s">
        <v>221</v>
      </c>
      <c r="BS58" s="240" t="s">
        <v>221</v>
      </c>
      <c r="BT58" s="240" t="s">
        <v>221</v>
      </c>
      <c r="BU58" s="240" t="s">
        <v>221</v>
      </c>
      <c r="BV58" s="240" t="s">
        <v>221</v>
      </c>
      <c r="BW58" s="240" t="s">
        <v>221</v>
      </c>
      <c r="BX58" s="240" t="s">
        <v>221</v>
      </c>
      <c r="BY58" s="240" t="s">
        <v>221</v>
      </c>
      <c r="BZ58" s="240" t="s">
        <v>221</v>
      </c>
      <c r="CA58" s="240" t="s">
        <v>221</v>
      </c>
      <c r="CB58" s="240" t="s">
        <v>221</v>
      </c>
      <c r="CC58" s="240" t="s">
        <v>221</v>
      </c>
      <c r="CD58" s="240" t="s">
        <v>221</v>
      </c>
      <c r="CE58" s="240" t="s">
        <v>221</v>
      </c>
    </row>
    <row r="59" spans="1:84" ht="12.6" customHeight="1" x14ac:dyDescent="0.25">
      <c r="A59" s="171" t="s">
        <v>233</v>
      </c>
      <c r="B59" s="175"/>
      <c r="C59" s="366"/>
      <c r="D59" s="366"/>
      <c r="E59" s="366">
        <v>342</v>
      </c>
      <c r="F59" s="366"/>
      <c r="G59" s="366"/>
      <c r="H59" s="366"/>
      <c r="I59" s="366"/>
      <c r="J59" s="366"/>
      <c r="K59" s="366">
        <v>5800</v>
      </c>
      <c r="L59" s="366">
        <v>6327</v>
      </c>
      <c r="M59" s="366"/>
      <c r="N59" s="366"/>
      <c r="O59" s="366"/>
      <c r="P59" s="367"/>
      <c r="Q59" s="367"/>
      <c r="R59" s="367"/>
      <c r="S59" s="361"/>
      <c r="T59" s="361"/>
      <c r="U59" s="373">
        <v>31043</v>
      </c>
      <c r="V59" s="367"/>
      <c r="W59" s="367">
        <v>154</v>
      </c>
      <c r="X59" s="367">
        <v>620</v>
      </c>
      <c r="Y59" s="367">
        <v>2470</v>
      </c>
      <c r="Z59" s="367"/>
      <c r="AA59" s="367"/>
      <c r="AB59" s="241"/>
      <c r="AC59" s="367">
        <v>2392</v>
      </c>
      <c r="AD59" s="367"/>
      <c r="AE59" s="367">
        <v>31794</v>
      </c>
      <c r="AF59" s="367"/>
      <c r="AG59" s="367">
        <v>1850</v>
      </c>
      <c r="AH59" s="367"/>
      <c r="AI59" s="367"/>
      <c r="AJ59" s="367">
        <v>13546</v>
      </c>
      <c r="AK59" s="367">
        <v>5675</v>
      </c>
      <c r="AL59" s="367">
        <v>581</v>
      </c>
      <c r="AM59" s="367"/>
      <c r="AN59" s="367"/>
      <c r="AO59" s="367">
        <v>888</v>
      </c>
      <c r="AP59" s="367"/>
      <c r="AQ59" s="367"/>
      <c r="AR59" s="367"/>
      <c r="AS59" s="367"/>
      <c r="AT59" s="367"/>
      <c r="AU59" s="367"/>
      <c r="AV59" s="241"/>
      <c r="AW59" s="241"/>
      <c r="AX59" s="241"/>
      <c r="AY59" s="367">
        <v>72320</v>
      </c>
      <c r="AZ59" s="367"/>
      <c r="BA59" s="241"/>
      <c r="BB59" s="241"/>
      <c r="BC59" s="241"/>
      <c r="BD59" s="241"/>
      <c r="BE59" s="367">
        <v>61170</v>
      </c>
      <c r="BF59" s="241"/>
      <c r="BG59" s="241"/>
      <c r="BH59" s="241"/>
      <c r="BI59" s="241"/>
      <c r="BJ59" s="241"/>
      <c r="BK59" s="241"/>
      <c r="BL59" s="241"/>
      <c r="BM59" s="241"/>
      <c r="BN59" s="241"/>
      <c r="BO59" s="241"/>
      <c r="BP59" s="241"/>
      <c r="BQ59" s="241"/>
      <c r="BR59" s="241"/>
      <c r="BS59" s="241"/>
      <c r="BT59" s="241"/>
      <c r="BU59" s="241"/>
      <c r="BV59" s="241"/>
      <c r="BW59" s="241"/>
      <c r="BX59" s="241"/>
      <c r="BY59" s="241"/>
      <c r="BZ59" s="241"/>
      <c r="CA59" s="241"/>
      <c r="CB59" s="241"/>
      <c r="CC59" s="241"/>
      <c r="CD59" s="242"/>
      <c r="CE59" s="192"/>
    </row>
    <row r="60" spans="1:84" ht="12.6" customHeight="1" x14ac:dyDescent="0.25">
      <c r="A60" s="243" t="s">
        <v>234</v>
      </c>
      <c r="B60" s="175"/>
      <c r="C60" s="369"/>
      <c r="D60" s="368"/>
      <c r="E60" s="368">
        <v>1.72</v>
      </c>
      <c r="F60" s="370"/>
      <c r="G60" s="368"/>
      <c r="H60" s="368"/>
      <c r="I60" s="368"/>
      <c r="J60" s="370"/>
      <c r="K60" s="368">
        <v>17.13</v>
      </c>
      <c r="L60" s="368">
        <v>31.82</v>
      </c>
      <c r="M60" s="368"/>
      <c r="N60" s="368"/>
      <c r="O60" s="368"/>
      <c r="P60" s="371"/>
      <c r="Q60" s="371"/>
      <c r="R60" s="371"/>
      <c r="S60" s="371"/>
      <c r="T60" s="371"/>
      <c r="U60" s="371">
        <v>4.46</v>
      </c>
      <c r="V60" s="371"/>
      <c r="W60" s="371">
        <v>0.4</v>
      </c>
      <c r="X60" s="371">
        <v>0.77</v>
      </c>
      <c r="Y60" s="371">
        <v>2.12</v>
      </c>
      <c r="Z60" s="371"/>
      <c r="AA60" s="371"/>
      <c r="AB60" s="371">
        <v>0.42</v>
      </c>
      <c r="AC60" s="371">
        <v>1.81</v>
      </c>
      <c r="AD60" s="371"/>
      <c r="AE60" s="371">
        <v>6.81</v>
      </c>
      <c r="AF60" s="371"/>
      <c r="AG60" s="371">
        <v>1.1100000000000001</v>
      </c>
      <c r="AH60" s="371"/>
      <c r="AI60" s="371"/>
      <c r="AJ60" s="371">
        <v>16.190000000000001</v>
      </c>
      <c r="AK60" s="371">
        <v>1.73</v>
      </c>
      <c r="AL60" s="371">
        <v>0.79</v>
      </c>
      <c r="AM60" s="371"/>
      <c r="AN60" s="371"/>
      <c r="AO60" s="371">
        <v>0.19</v>
      </c>
      <c r="AP60" s="371"/>
      <c r="AQ60" s="371"/>
      <c r="AR60" s="371"/>
      <c r="AS60" s="371"/>
      <c r="AT60" s="371"/>
      <c r="AU60" s="371"/>
      <c r="AV60" s="371">
        <v>0.85</v>
      </c>
      <c r="AW60" s="371"/>
      <c r="AX60" s="371"/>
      <c r="AY60" s="371">
        <v>17.78</v>
      </c>
      <c r="AZ60" s="371"/>
      <c r="BA60" s="371">
        <v>0.9</v>
      </c>
      <c r="BB60" s="371">
        <v>2.66</v>
      </c>
      <c r="BC60" s="371"/>
      <c r="BD60" s="371">
        <v>1.51</v>
      </c>
      <c r="BE60" s="371">
        <v>3.14</v>
      </c>
      <c r="BF60" s="371">
        <v>8.33</v>
      </c>
      <c r="BG60" s="371"/>
      <c r="BH60" s="371">
        <v>2.44</v>
      </c>
      <c r="BI60" s="371"/>
      <c r="BJ60" s="371">
        <v>3</v>
      </c>
      <c r="BK60" s="371">
        <v>5.99</v>
      </c>
      <c r="BL60" s="371"/>
      <c r="BM60" s="371"/>
      <c r="BN60" s="371">
        <v>8.99</v>
      </c>
      <c r="BO60" s="371"/>
      <c r="BP60" s="371">
        <v>0.34</v>
      </c>
      <c r="BQ60" s="371"/>
      <c r="BR60" s="371"/>
      <c r="BS60" s="371"/>
      <c r="BT60" s="371"/>
      <c r="BU60" s="371"/>
      <c r="BV60" s="371">
        <v>3.08</v>
      </c>
      <c r="BW60" s="371"/>
      <c r="BX60" s="371"/>
      <c r="BY60" s="371">
        <v>1.7</v>
      </c>
      <c r="BZ60" s="371"/>
      <c r="CA60" s="371"/>
      <c r="CB60" s="371"/>
      <c r="CC60" s="371"/>
      <c r="CD60" s="242" t="s">
        <v>221</v>
      </c>
      <c r="CE60" s="244">
        <f t="shared" ref="CE60:CE68" si="0">SUM(C60:CD60)</f>
        <v>148.18000000000004</v>
      </c>
    </row>
    <row r="61" spans="1:84" ht="12.6" customHeight="1" x14ac:dyDescent="0.25">
      <c r="A61" s="171" t="s">
        <v>235</v>
      </c>
      <c r="B61" s="175"/>
      <c r="C61" s="366"/>
      <c r="D61" s="366"/>
      <c r="E61" s="366">
        <v>105020</v>
      </c>
      <c r="F61" s="367"/>
      <c r="G61" s="366"/>
      <c r="H61" s="366"/>
      <c r="I61" s="367"/>
      <c r="J61" s="367"/>
      <c r="K61" s="367">
        <v>850258</v>
      </c>
      <c r="L61" s="367">
        <v>1942864</v>
      </c>
      <c r="M61" s="366"/>
      <c r="N61" s="366"/>
      <c r="O61" s="366"/>
      <c r="P61" s="367"/>
      <c r="Q61" s="367"/>
      <c r="R61" s="367"/>
      <c r="S61" s="367"/>
      <c r="T61" s="367"/>
      <c r="U61" s="367">
        <v>321019</v>
      </c>
      <c r="V61" s="367"/>
      <c r="W61" s="367">
        <v>28941</v>
      </c>
      <c r="X61" s="367">
        <v>56085</v>
      </c>
      <c r="Y61" s="367">
        <v>154868</v>
      </c>
      <c r="Z61" s="367"/>
      <c r="AA61" s="367"/>
      <c r="AB61" s="367">
        <v>15379</v>
      </c>
      <c r="AC61" s="367">
        <v>125473</v>
      </c>
      <c r="AD61" s="367"/>
      <c r="AE61" s="367">
        <v>332690</v>
      </c>
      <c r="AF61" s="367"/>
      <c r="AG61" s="367">
        <v>74207</v>
      </c>
      <c r="AH61" s="367"/>
      <c r="AI61" s="367"/>
      <c r="AJ61" s="367">
        <v>1788982</v>
      </c>
      <c r="AK61" s="367">
        <v>196988</v>
      </c>
      <c r="AL61" s="367">
        <v>80898</v>
      </c>
      <c r="AM61" s="367"/>
      <c r="AN61" s="367"/>
      <c r="AO61" s="367">
        <v>11362</v>
      </c>
      <c r="AP61" s="367"/>
      <c r="AQ61" s="367"/>
      <c r="AR61" s="367"/>
      <c r="AS61" s="367"/>
      <c r="AT61" s="367"/>
      <c r="AU61" s="367"/>
      <c r="AV61" s="367">
        <v>21758</v>
      </c>
      <c r="AW61" s="367"/>
      <c r="AX61" s="367"/>
      <c r="AY61" s="367">
        <v>548867</v>
      </c>
      <c r="AZ61" s="367"/>
      <c r="BA61" s="367">
        <v>33229</v>
      </c>
      <c r="BB61" s="367">
        <v>92013</v>
      </c>
      <c r="BC61" s="367"/>
      <c r="BD61" s="367">
        <v>60883</v>
      </c>
      <c r="BE61" s="367">
        <v>122878</v>
      </c>
      <c r="BF61" s="367">
        <v>249245</v>
      </c>
      <c r="BG61" s="367"/>
      <c r="BH61" s="367">
        <v>165511</v>
      </c>
      <c r="BI61" s="367"/>
      <c r="BJ61" s="367">
        <v>272858</v>
      </c>
      <c r="BK61" s="367">
        <v>255485</v>
      </c>
      <c r="BL61" s="367"/>
      <c r="BM61" s="367"/>
      <c r="BN61" s="367">
        <v>438987</v>
      </c>
      <c r="BO61" s="367"/>
      <c r="BP61" s="367">
        <v>14497</v>
      </c>
      <c r="BQ61" s="367"/>
      <c r="BR61" s="367"/>
      <c r="BS61" s="367"/>
      <c r="BT61" s="367"/>
      <c r="BU61" s="367"/>
      <c r="BV61" s="367">
        <v>146254</v>
      </c>
      <c r="BW61" s="367"/>
      <c r="BX61" s="367"/>
      <c r="BY61" s="367">
        <v>226295</v>
      </c>
      <c r="BZ61" s="367"/>
      <c r="CA61" s="367"/>
      <c r="CB61" s="367"/>
      <c r="CC61" s="367"/>
      <c r="CD61" s="242" t="s">
        <v>221</v>
      </c>
      <c r="CE61" s="192">
        <f t="shared" si="0"/>
        <v>8733794</v>
      </c>
      <c r="CF61" s="245"/>
    </row>
    <row r="62" spans="1:84" ht="12.6" customHeight="1" x14ac:dyDescent="0.25">
      <c r="A62" s="171" t="s">
        <v>3</v>
      </c>
      <c r="B62" s="175"/>
      <c r="C62" s="192">
        <f t="shared" ref="C62:BN62" si="1">ROUND(C47+C48,0)</f>
        <v>0</v>
      </c>
      <c r="D62" s="192">
        <f t="shared" si="1"/>
        <v>0</v>
      </c>
      <c r="E62" s="192">
        <f>ROUND(E47+E48,0)</f>
        <v>18461</v>
      </c>
      <c r="F62" s="192">
        <f t="shared" si="1"/>
        <v>0</v>
      </c>
      <c r="G62" s="192">
        <f t="shared" si="1"/>
        <v>0</v>
      </c>
      <c r="H62" s="192">
        <f t="shared" si="1"/>
        <v>0</v>
      </c>
      <c r="I62" s="192">
        <f t="shared" si="1"/>
        <v>0</v>
      </c>
      <c r="J62" s="192">
        <f>ROUND(J47+J48,0)</f>
        <v>0</v>
      </c>
      <c r="K62" s="192">
        <f t="shared" si="1"/>
        <v>149467</v>
      </c>
      <c r="L62" s="192">
        <f t="shared" si="1"/>
        <v>341535</v>
      </c>
      <c r="M62" s="192">
        <f t="shared" si="1"/>
        <v>0</v>
      </c>
      <c r="N62" s="192">
        <f t="shared" si="1"/>
        <v>0</v>
      </c>
      <c r="O62" s="192">
        <f t="shared" si="1"/>
        <v>0</v>
      </c>
      <c r="P62" s="192">
        <f t="shared" si="1"/>
        <v>0</v>
      </c>
      <c r="Q62" s="192">
        <f t="shared" si="1"/>
        <v>0</v>
      </c>
      <c r="R62" s="192">
        <f t="shared" si="1"/>
        <v>0</v>
      </c>
      <c r="S62" s="192">
        <f t="shared" si="1"/>
        <v>0</v>
      </c>
      <c r="T62" s="192">
        <f t="shared" si="1"/>
        <v>0</v>
      </c>
      <c r="U62" s="192">
        <f t="shared" si="1"/>
        <v>56432</v>
      </c>
      <c r="V62" s="192">
        <f t="shared" si="1"/>
        <v>0</v>
      </c>
      <c r="W62" s="192">
        <f t="shared" si="1"/>
        <v>5088</v>
      </c>
      <c r="X62" s="192">
        <f t="shared" si="1"/>
        <v>9859</v>
      </c>
      <c r="Y62" s="192">
        <f t="shared" si="1"/>
        <v>27224</v>
      </c>
      <c r="Z62" s="192">
        <f t="shared" si="1"/>
        <v>0</v>
      </c>
      <c r="AA62" s="192">
        <f t="shared" si="1"/>
        <v>0</v>
      </c>
      <c r="AB62" s="192">
        <f t="shared" si="1"/>
        <v>2703</v>
      </c>
      <c r="AC62" s="192">
        <f t="shared" si="1"/>
        <v>22057</v>
      </c>
      <c r="AD62" s="192">
        <f t="shared" si="1"/>
        <v>0</v>
      </c>
      <c r="AE62" s="192">
        <f t="shared" si="1"/>
        <v>58483</v>
      </c>
      <c r="AF62" s="192">
        <f t="shared" si="1"/>
        <v>0</v>
      </c>
      <c r="AG62" s="192">
        <f t="shared" si="1"/>
        <v>13045</v>
      </c>
      <c r="AH62" s="192">
        <f t="shared" si="1"/>
        <v>0</v>
      </c>
      <c r="AI62" s="192">
        <f t="shared" si="1"/>
        <v>0</v>
      </c>
      <c r="AJ62" s="192">
        <f t="shared" si="1"/>
        <v>314485</v>
      </c>
      <c r="AK62" s="192">
        <f t="shared" si="1"/>
        <v>34628</v>
      </c>
      <c r="AL62" s="192">
        <f t="shared" si="1"/>
        <v>14221</v>
      </c>
      <c r="AM62" s="192">
        <f t="shared" si="1"/>
        <v>0</v>
      </c>
      <c r="AN62" s="192">
        <f t="shared" si="1"/>
        <v>0</v>
      </c>
      <c r="AO62" s="192">
        <f t="shared" si="1"/>
        <v>1997</v>
      </c>
      <c r="AP62" s="192">
        <f t="shared" si="1"/>
        <v>0</v>
      </c>
      <c r="AQ62" s="192">
        <f t="shared" si="1"/>
        <v>0</v>
      </c>
      <c r="AR62" s="192">
        <f t="shared" si="1"/>
        <v>0</v>
      </c>
      <c r="AS62" s="192">
        <f t="shared" si="1"/>
        <v>0</v>
      </c>
      <c r="AT62" s="192">
        <f t="shared" si="1"/>
        <v>0</v>
      </c>
      <c r="AU62" s="192">
        <f t="shared" si="1"/>
        <v>0</v>
      </c>
      <c r="AV62" s="192">
        <f t="shared" si="1"/>
        <v>3825</v>
      </c>
      <c r="AW62" s="192">
        <f t="shared" si="1"/>
        <v>0</v>
      </c>
      <c r="AX62" s="192">
        <f t="shared" si="1"/>
        <v>0</v>
      </c>
      <c r="AY62" s="192">
        <f>ROUND(AY47+AY48,0)</f>
        <v>96485</v>
      </c>
      <c r="AZ62" s="192">
        <f>ROUND(AZ47+AZ48,0)</f>
        <v>0</v>
      </c>
      <c r="BA62" s="192">
        <f>ROUND(BA47+BA48,0)</f>
        <v>5841</v>
      </c>
      <c r="BB62" s="192">
        <f t="shared" si="1"/>
        <v>16175</v>
      </c>
      <c r="BC62" s="192">
        <f t="shared" si="1"/>
        <v>0</v>
      </c>
      <c r="BD62" s="192">
        <f t="shared" si="1"/>
        <v>10703</v>
      </c>
      <c r="BE62" s="192">
        <f t="shared" si="1"/>
        <v>21601</v>
      </c>
      <c r="BF62" s="192">
        <f t="shared" si="1"/>
        <v>43815</v>
      </c>
      <c r="BG62" s="192">
        <f t="shared" si="1"/>
        <v>0</v>
      </c>
      <c r="BH62" s="192">
        <f t="shared" si="1"/>
        <v>29095</v>
      </c>
      <c r="BI62" s="192">
        <f t="shared" si="1"/>
        <v>0</v>
      </c>
      <c r="BJ62" s="192">
        <f t="shared" si="1"/>
        <v>47966</v>
      </c>
      <c r="BK62" s="192">
        <f t="shared" si="1"/>
        <v>44912</v>
      </c>
      <c r="BL62" s="192">
        <f t="shared" si="1"/>
        <v>0</v>
      </c>
      <c r="BM62" s="192">
        <f t="shared" si="1"/>
        <v>0</v>
      </c>
      <c r="BN62" s="192">
        <f t="shared" si="1"/>
        <v>77169</v>
      </c>
      <c r="BO62" s="192">
        <f t="shared" ref="BO62:CC62" si="2">ROUND(BO47+BO48,0)</f>
        <v>0</v>
      </c>
      <c r="BP62" s="192">
        <f t="shared" si="2"/>
        <v>2548</v>
      </c>
      <c r="BQ62" s="192">
        <f t="shared" si="2"/>
        <v>0</v>
      </c>
      <c r="BR62" s="192">
        <f t="shared" si="2"/>
        <v>0</v>
      </c>
      <c r="BS62" s="192">
        <f t="shared" si="2"/>
        <v>0</v>
      </c>
      <c r="BT62" s="192">
        <f t="shared" si="2"/>
        <v>0</v>
      </c>
      <c r="BU62" s="192">
        <f t="shared" si="2"/>
        <v>0</v>
      </c>
      <c r="BV62" s="192">
        <f t="shared" si="2"/>
        <v>25710</v>
      </c>
      <c r="BW62" s="192">
        <f t="shared" si="2"/>
        <v>0</v>
      </c>
      <c r="BX62" s="192">
        <f t="shared" si="2"/>
        <v>0</v>
      </c>
      <c r="BY62" s="192">
        <f t="shared" si="2"/>
        <v>39780</v>
      </c>
      <c r="BZ62" s="192">
        <f t="shared" si="2"/>
        <v>0</v>
      </c>
      <c r="CA62" s="192">
        <f t="shared" si="2"/>
        <v>0</v>
      </c>
      <c r="CB62" s="192">
        <f t="shared" si="2"/>
        <v>0</v>
      </c>
      <c r="CC62" s="192">
        <f t="shared" si="2"/>
        <v>0</v>
      </c>
      <c r="CD62" s="242" t="s">
        <v>221</v>
      </c>
      <c r="CE62" s="192">
        <f t="shared" si="0"/>
        <v>1535310</v>
      </c>
      <c r="CF62" s="245"/>
    </row>
    <row r="63" spans="1:84" ht="12.6" customHeight="1" x14ac:dyDescent="0.25">
      <c r="A63" s="171" t="s">
        <v>236</v>
      </c>
      <c r="B63" s="175"/>
      <c r="C63" s="366"/>
      <c r="D63" s="366"/>
      <c r="E63" s="366">
        <v>1179</v>
      </c>
      <c r="F63" s="367"/>
      <c r="G63" s="366"/>
      <c r="H63" s="366"/>
      <c r="I63" s="367"/>
      <c r="J63" s="367"/>
      <c r="K63" s="367"/>
      <c r="L63" s="367">
        <v>21807</v>
      </c>
      <c r="M63" s="366"/>
      <c r="N63" s="366"/>
      <c r="O63" s="366"/>
      <c r="P63" s="367"/>
      <c r="Q63" s="367"/>
      <c r="R63" s="367"/>
      <c r="S63" s="367"/>
      <c r="T63" s="367"/>
      <c r="U63" s="367">
        <v>7534</v>
      </c>
      <c r="V63" s="367"/>
      <c r="W63" s="367"/>
      <c r="X63" s="367"/>
      <c r="Y63" s="367"/>
      <c r="Z63" s="367"/>
      <c r="AA63" s="367"/>
      <c r="AB63" s="367">
        <v>17865</v>
      </c>
      <c r="AC63" s="367"/>
      <c r="AD63" s="367"/>
      <c r="AE63" s="367"/>
      <c r="AF63" s="367"/>
      <c r="AG63" s="367">
        <v>726419</v>
      </c>
      <c r="AH63" s="367"/>
      <c r="AI63" s="367"/>
      <c r="AJ63" s="367">
        <v>160762</v>
      </c>
      <c r="AK63" s="367"/>
      <c r="AL63" s="367">
        <v>25</v>
      </c>
      <c r="AM63" s="367"/>
      <c r="AN63" s="367"/>
      <c r="AO63" s="367">
        <v>127</v>
      </c>
      <c r="AP63" s="367"/>
      <c r="AQ63" s="367"/>
      <c r="AR63" s="367"/>
      <c r="AS63" s="367"/>
      <c r="AT63" s="367"/>
      <c r="AU63" s="367"/>
      <c r="AV63" s="367"/>
      <c r="AW63" s="367"/>
      <c r="AX63" s="367"/>
      <c r="AY63" s="367"/>
      <c r="AZ63" s="367"/>
      <c r="BA63" s="367"/>
      <c r="BB63" s="367"/>
      <c r="BC63" s="367"/>
      <c r="BD63" s="367"/>
      <c r="BE63" s="367"/>
      <c r="BF63" s="367"/>
      <c r="BG63" s="367"/>
      <c r="BH63" s="367"/>
      <c r="BI63" s="367"/>
      <c r="BJ63" s="367">
        <v>97966</v>
      </c>
      <c r="BK63" s="367"/>
      <c r="BL63" s="367"/>
      <c r="BM63" s="367"/>
      <c r="BN63" s="367">
        <v>68464</v>
      </c>
      <c r="BO63" s="367"/>
      <c r="BP63" s="367"/>
      <c r="BQ63" s="367"/>
      <c r="BR63" s="367"/>
      <c r="BS63" s="367"/>
      <c r="BT63" s="367"/>
      <c r="BU63" s="367"/>
      <c r="BV63" s="367"/>
      <c r="BW63" s="367"/>
      <c r="BX63" s="367"/>
      <c r="BY63" s="367"/>
      <c r="BZ63" s="367"/>
      <c r="CA63" s="367"/>
      <c r="CB63" s="367"/>
      <c r="CC63" s="367"/>
      <c r="CD63" s="242" t="s">
        <v>221</v>
      </c>
      <c r="CE63" s="192">
        <f t="shared" si="0"/>
        <v>1102148</v>
      </c>
      <c r="CF63" s="245"/>
    </row>
    <row r="64" spans="1:84" ht="12.6" customHeight="1" x14ac:dyDescent="0.25">
      <c r="A64" s="171" t="s">
        <v>237</v>
      </c>
      <c r="B64" s="175"/>
      <c r="C64" s="366"/>
      <c r="D64" s="366"/>
      <c r="E64" s="367">
        <v>5365</v>
      </c>
      <c r="F64" s="367"/>
      <c r="G64" s="366"/>
      <c r="H64" s="366"/>
      <c r="I64" s="367"/>
      <c r="J64" s="367"/>
      <c r="K64" s="367">
        <v>74619</v>
      </c>
      <c r="L64" s="367">
        <v>99250</v>
      </c>
      <c r="M64" s="366"/>
      <c r="N64" s="366"/>
      <c r="O64" s="366"/>
      <c r="P64" s="367"/>
      <c r="Q64" s="367"/>
      <c r="R64" s="367"/>
      <c r="S64" s="367">
        <v>58223</v>
      </c>
      <c r="T64" s="367"/>
      <c r="U64" s="367">
        <v>220199</v>
      </c>
      <c r="V64" s="367"/>
      <c r="W64" s="367">
        <v>83</v>
      </c>
      <c r="X64" s="367">
        <v>5590</v>
      </c>
      <c r="Y64" s="367">
        <v>5840</v>
      </c>
      <c r="Z64" s="367"/>
      <c r="AA64" s="367"/>
      <c r="AB64" s="367">
        <v>462377</v>
      </c>
      <c r="AC64" s="367">
        <v>15019</v>
      </c>
      <c r="AD64" s="367"/>
      <c r="AE64" s="367">
        <v>32473</v>
      </c>
      <c r="AF64" s="367"/>
      <c r="AG64" s="367">
        <v>27366</v>
      </c>
      <c r="AH64" s="367"/>
      <c r="AI64" s="367"/>
      <c r="AJ64" s="367">
        <v>89330</v>
      </c>
      <c r="AK64" s="367">
        <v>2323</v>
      </c>
      <c r="AL64" s="367">
        <v>2745</v>
      </c>
      <c r="AM64" s="367"/>
      <c r="AN64" s="367"/>
      <c r="AO64" s="367">
        <v>580</v>
      </c>
      <c r="AP64" s="367"/>
      <c r="AQ64" s="367"/>
      <c r="AR64" s="367"/>
      <c r="AS64" s="367"/>
      <c r="AT64" s="367"/>
      <c r="AU64" s="367"/>
      <c r="AV64" s="367">
        <v>41354</v>
      </c>
      <c r="AW64" s="367"/>
      <c r="AX64" s="367"/>
      <c r="AY64" s="367">
        <v>303751</v>
      </c>
      <c r="AZ64" s="367"/>
      <c r="BA64" s="367">
        <v>4368</v>
      </c>
      <c r="BB64" s="367">
        <v>725</v>
      </c>
      <c r="BC64" s="367"/>
      <c r="BD64" s="367">
        <v>35515</v>
      </c>
      <c r="BE64" s="367">
        <v>14983</v>
      </c>
      <c r="BF64" s="367">
        <v>37460</v>
      </c>
      <c r="BG64" s="367"/>
      <c r="BH64" s="367">
        <v>186130</v>
      </c>
      <c r="BI64" s="367"/>
      <c r="BJ64" s="367">
        <v>84</v>
      </c>
      <c r="BK64" s="367">
        <v>14175</v>
      </c>
      <c r="BL64" s="367"/>
      <c r="BM64" s="367"/>
      <c r="BN64" s="367">
        <v>24856</v>
      </c>
      <c r="BO64" s="367"/>
      <c r="BP64" s="367">
        <v>19771</v>
      </c>
      <c r="BQ64" s="367"/>
      <c r="BR64" s="367"/>
      <c r="BS64" s="367"/>
      <c r="BT64" s="367"/>
      <c r="BU64" s="367"/>
      <c r="BV64" s="367">
        <v>3145</v>
      </c>
      <c r="BW64" s="367"/>
      <c r="BX64" s="367"/>
      <c r="BY64" s="367">
        <v>1690</v>
      </c>
      <c r="BZ64" s="367"/>
      <c r="CA64" s="367"/>
      <c r="CB64" s="367"/>
      <c r="CC64" s="367"/>
      <c r="CD64" s="242" t="s">
        <v>221</v>
      </c>
      <c r="CE64" s="192">
        <f t="shared" si="0"/>
        <v>1789389</v>
      </c>
      <c r="CF64" s="245"/>
    </row>
    <row r="65" spans="1:84" ht="12.6" customHeight="1" x14ac:dyDescent="0.25">
      <c r="A65" s="171" t="s">
        <v>238</v>
      </c>
      <c r="B65" s="175"/>
      <c r="C65" s="366"/>
      <c r="D65" s="366"/>
      <c r="E65" s="366">
        <v>183</v>
      </c>
      <c r="F65" s="366"/>
      <c r="G65" s="366"/>
      <c r="H65" s="366"/>
      <c r="I65" s="367"/>
      <c r="J65" s="366"/>
      <c r="K65" s="367">
        <v>1774</v>
      </c>
      <c r="L65" s="367">
        <v>3384</v>
      </c>
      <c r="M65" s="366"/>
      <c r="N65" s="366"/>
      <c r="O65" s="366"/>
      <c r="P65" s="367"/>
      <c r="Q65" s="367"/>
      <c r="R65" s="367"/>
      <c r="S65" s="367"/>
      <c r="T65" s="367"/>
      <c r="U65" s="367"/>
      <c r="V65" s="367"/>
      <c r="W65" s="367">
        <v>21780</v>
      </c>
      <c r="X65" s="367"/>
      <c r="Y65" s="367"/>
      <c r="Z65" s="367"/>
      <c r="AA65" s="367"/>
      <c r="AB65" s="367"/>
      <c r="AC65" s="367"/>
      <c r="AD65" s="367"/>
      <c r="AE65" s="367"/>
      <c r="AF65" s="367"/>
      <c r="AG65" s="367"/>
      <c r="AH65" s="367"/>
      <c r="AI65" s="367"/>
      <c r="AJ65" s="367">
        <v>5985</v>
      </c>
      <c r="AK65" s="367"/>
      <c r="AL65" s="367"/>
      <c r="AM65" s="367"/>
      <c r="AN65" s="367"/>
      <c r="AO65" s="367">
        <v>20</v>
      </c>
      <c r="AP65" s="367"/>
      <c r="AQ65" s="367"/>
      <c r="AR65" s="367"/>
      <c r="AS65" s="367"/>
      <c r="AT65" s="367"/>
      <c r="AU65" s="367"/>
      <c r="AV65" s="367"/>
      <c r="AW65" s="367"/>
      <c r="AX65" s="367"/>
      <c r="AY65" s="367"/>
      <c r="AZ65" s="367"/>
      <c r="BA65" s="367"/>
      <c r="BB65" s="367">
        <v>301</v>
      </c>
      <c r="BC65" s="367"/>
      <c r="BD65" s="367"/>
      <c r="BE65" s="367">
        <v>260953</v>
      </c>
      <c r="BF65" s="367"/>
      <c r="BG65" s="367"/>
      <c r="BH65" s="367">
        <v>82004</v>
      </c>
      <c r="BI65" s="367"/>
      <c r="BJ65" s="367"/>
      <c r="BK65" s="367"/>
      <c r="BL65" s="367"/>
      <c r="BM65" s="367"/>
      <c r="BN65" s="367">
        <v>2370</v>
      </c>
      <c r="BO65" s="367"/>
      <c r="BP65" s="367"/>
      <c r="BQ65" s="367"/>
      <c r="BR65" s="367"/>
      <c r="BS65" s="367"/>
      <c r="BT65" s="367"/>
      <c r="BU65" s="367"/>
      <c r="BV65" s="367"/>
      <c r="BW65" s="367"/>
      <c r="BX65" s="367"/>
      <c r="BY65" s="367"/>
      <c r="BZ65" s="367"/>
      <c r="CA65" s="367"/>
      <c r="CB65" s="367"/>
      <c r="CC65" s="367"/>
      <c r="CD65" s="242" t="s">
        <v>221</v>
      </c>
      <c r="CE65" s="192">
        <f t="shared" si="0"/>
        <v>378754</v>
      </c>
      <c r="CF65" s="245"/>
    </row>
    <row r="66" spans="1:84" ht="12.6" customHeight="1" x14ac:dyDescent="0.25">
      <c r="A66" s="171" t="s">
        <v>239</v>
      </c>
      <c r="B66" s="175"/>
      <c r="C66" s="366"/>
      <c r="D66" s="366"/>
      <c r="E66" s="366">
        <v>40838</v>
      </c>
      <c r="F66" s="366"/>
      <c r="G66" s="366"/>
      <c r="H66" s="366"/>
      <c r="I66" s="366"/>
      <c r="J66" s="366"/>
      <c r="K66" s="367">
        <v>20862</v>
      </c>
      <c r="L66" s="367">
        <v>755502</v>
      </c>
      <c r="M66" s="366"/>
      <c r="N66" s="366"/>
      <c r="O66" s="367"/>
      <c r="P66" s="367"/>
      <c r="Q66" s="367"/>
      <c r="R66" s="367"/>
      <c r="S66" s="366"/>
      <c r="T66" s="366"/>
      <c r="U66" s="367">
        <v>100098</v>
      </c>
      <c r="V66" s="367"/>
      <c r="W66" s="367">
        <v>122325</v>
      </c>
      <c r="X66" s="367">
        <v>5269</v>
      </c>
      <c r="Y66" s="367">
        <v>162565</v>
      </c>
      <c r="Z66" s="367"/>
      <c r="AA66" s="367"/>
      <c r="AB66" s="367">
        <v>296775</v>
      </c>
      <c r="AC66" s="367">
        <v>6837</v>
      </c>
      <c r="AD66" s="367"/>
      <c r="AE66" s="367">
        <v>711155</v>
      </c>
      <c r="AF66" s="367"/>
      <c r="AG66" s="367">
        <v>45867</v>
      </c>
      <c r="AH66" s="367"/>
      <c r="AI66" s="367"/>
      <c r="AJ66" s="367">
        <v>272289</v>
      </c>
      <c r="AK66" s="367">
        <v>22283</v>
      </c>
      <c r="AL66" s="367">
        <v>2209</v>
      </c>
      <c r="AM66" s="367"/>
      <c r="AN66" s="367"/>
      <c r="AO66" s="367">
        <v>4418</v>
      </c>
      <c r="AP66" s="367"/>
      <c r="AQ66" s="367"/>
      <c r="AR66" s="367"/>
      <c r="AS66" s="367"/>
      <c r="AT66" s="367"/>
      <c r="AU66" s="367"/>
      <c r="AV66" s="367">
        <v>324728</v>
      </c>
      <c r="AW66" s="367"/>
      <c r="AX66" s="367"/>
      <c r="AY66" s="367">
        <v>67866</v>
      </c>
      <c r="AZ66" s="367"/>
      <c r="BA66" s="367">
        <v>97826</v>
      </c>
      <c r="BB66" s="367">
        <v>1765</v>
      </c>
      <c r="BC66" s="367"/>
      <c r="BD66" s="367">
        <v>-2575</v>
      </c>
      <c r="BE66" s="367">
        <v>107017</v>
      </c>
      <c r="BF66" s="367">
        <v>2729</v>
      </c>
      <c r="BG66" s="367"/>
      <c r="BH66" s="367">
        <v>352661</v>
      </c>
      <c r="BI66" s="367"/>
      <c r="BJ66" s="367">
        <v>1393</v>
      </c>
      <c r="BK66" s="367">
        <v>686191</v>
      </c>
      <c r="BL66" s="367"/>
      <c r="BM66" s="367"/>
      <c r="BN66" s="367">
        <v>227948</v>
      </c>
      <c r="BO66" s="367"/>
      <c r="BP66" s="367">
        <v>2614</v>
      </c>
      <c r="BQ66" s="367"/>
      <c r="BR66" s="367"/>
      <c r="BS66" s="367"/>
      <c r="BT66" s="367"/>
      <c r="BU66" s="367"/>
      <c r="BV66" s="367">
        <v>546</v>
      </c>
      <c r="BW66" s="367"/>
      <c r="BX66" s="367"/>
      <c r="BY66" s="367">
        <v>19204</v>
      </c>
      <c r="BZ66" s="367"/>
      <c r="CA66" s="367"/>
      <c r="CB66" s="367"/>
      <c r="CC66" s="367"/>
      <c r="CD66" s="242" t="s">
        <v>221</v>
      </c>
      <c r="CE66" s="192">
        <f t="shared" si="0"/>
        <v>4459205</v>
      </c>
      <c r="CF66" s="245"/>
    </row>
    <row r="67" spans="1:84" ht="12.6" customHeight="1" x14ac:dyDescent="0.25">
      <c r="A67" s="171" t="s">
        <v>6</v>
      </c>
      <c r="B67" s="175"/>
      <c r="C67" s="192">
        <f>ROUND(C51+C52,0)</f>
        <v>0</v>
      </c>
      <c r="D67" s="192">
        <f>ROUND(D51+D52,0)</f>
        <v>0</v>
      </c>
      <c r="E67" s="192">
        <f t="shared" ref="E67:BP67" si="3">ROUND(E51+E52,0)</f>
        <v>7669</v>
      </c>
      <c r="F67" s="192">
        <f t="shared" si="3"/>
        <v>0</v>
      </c>
      <c r="G67" s="192">
        <f t="shared" si="3"/>
        <v>0</v>
      </c>
      <c r="H67" s="192">
        <f t="shared" si="3"/>
        <v>0</v>
      </c>
      <c r="I67" s="192">
        <f t="shared" si="3"/>
        <v>0</v>
      </c>
      <c r="J67" s="192">
        <f>ROUND(J51+J52,0)</f>
        <v>0</v>
      </c>
      <c r="K67" s="192">
        <f t="shared" si="3"/>
        <v>86431</v>
      </c>
      <c r="L67" s="192">
        <f t="shared" si="3"/>
        <v>141896</v>
      </c>
      <c r="M67" s="192">
        <f t="shared" si="3"/>
        <v>0</v>
      </c>
      <c r="N67" s="192">
        <f t="shared" si="3"/>
        <v>0</v>
      </c>
      <c r="O67" s="192">
        <f t="shared" si="3"/>
        <v>0</v>
      </c>
      <c r="P67" s="192">
        <f t="shared" si="3"/>
        <v>0</v>
      </c>
      <c r="Q67" s="192">
        <f t="shared" si="3"/>
        <v>0</v>
      </c>
      <c r="R67" s="192">
        <f t="shared" si="3"/>
        <v>0</v>
      </c>
      <c r="S67" s="192">
        <f t="shared" si="3"/>
        <v>0</v>
      </c>
      <c r="T67" s="192">
        <f t="shared" si="3"/>
        <v>0</v>
      </c>
      <c r="U67" s="192">
        <f t="shared" si="3"/>
        <v>18230</v>
      </c>
      <c r="V67" s="192">
        <f t="shared" si="3"/>
        <v>0</v>
      </c>
      <c r="W67" s="192">
        <f t="shared" si="3"/>
        <v>3533</v>
      </c>
      <c r="X67" s="192">
        <f t="shared" si="3"/>
        <v>6834</v>
      </c>
      <c r="Y67" s="192">
        <f t="shared" si="3"/>
        <v>18890</v>
      </c>
      <c r="Z67" s="192">
        <f t="shared" si="3"/>
        <v>0</v>
      </c>
      <c r="AA67" s="192">
        <f t="shared" si="3"/>
        <v>0</v>
      </c>
      <c r="AB67" s="192">
        <f t="shared" si="3"/>
        <v>7474</v>
      </c>
      <c r="AC67" s="192">
        <f t="shared" si="3"/>
        <v>8329</v>
      </c>
      <c r="AD67" s="192">
        <f t="shared" si="3"/>
        <v>0</v>
      </c>
      <c r="AE67" s="192">
        <f t="shared" si="3"/>
        <v>87246</v>
      </c>
      <c r="AF67" s="192">
        <f t="shared" si="3"/>
        <v>0</v>
      </c>
      <c r="AG67" s="192">
        <f t="shared" si="3"/>
        <v>30829</v>
      </c>
      <c r="AH67" s="192">
        <f t="shared" si="3"/>
        <v>0</v>
      </c>
      <c r="AI67" s="192">
        <f t="shared" si="3"/>
        <v>0</v>
      </c>
      <c r="AJ67" s="192">
        <f t="shared" si="3"/>
        <v>80141</v>
      </c>
      <c r="AK67" s="192">
        <f t="shared" si="3"/>
        <v>3514</v>
      </c>
      <c r="AL67" s="192">
        <f t="shared" si="3"/>
        <v>2640</v>
      </c>
      <c r="AM67" s="192">
        <f t="shared" si="3"/>
        <v>0</v>
      </c>
      <c r="AN67" s="192">
        <f t="shared" si="3"/>
        <v>0</v>
      </c>
      <c r="AO67" s="192">
        <f t="shared" si="3"/>
        <v>835</v>
      </c>
      <c r="AP67" s="192">
        <f t="shared" si="3"/>
        <v>0</v>
      </c>
      <c r="AQ67" s="192">
        <f t="shared" si="3"/>
        <v>0</v>
      </c>
      <c r="AR67" s="192">
        <f t="shared" si="3"/>
        <v>0</v>
      </c>
      <c r="AS67" s="192">
        <f t="shared" si="3"/>
        <v>0</v>
      </c>
      <c r="AT67" s="192">
        <f t="shared" si="3"/>
        <v>0</v>
      </c>
      <c r="AU67" s="192">
        <f t="shared" si="3"/>
        <v>0</v>
      </c>
      <c r="AV67" s="192">
        <f t="shared" si="3"/>
        <v>26869</v>
      </c>
      <c r="AW67" s="192">
        <f t="shared" si="3"/>
        <v>0</v>
      </c>
      <c r="AX67" s="192">
        <f t="shared" si="3"/>
        <v>0</v>
      </c>
      <c r="AY67" s="192">
        <f t="shared" si="3"/>
        <v>40129</v>
      </c>
      <c r="AZ67" s="192">
        <f>ROUND(AZ51+AZ52,0)</f>
        <v>0</v>
      </c>
      <c r="BA67" s="192">
        <f>ROUND(BA51+BA52,0)</f>
        <v>22714</v>
      </c>
      <c r="BB67" s="192">
        <f t="shared" si="3"/>
        <v>6853</v>
      </c>
      <c r="BC67" s="192">
        <f t="shared" si="3"/>
        <v>0</v>
      </c>
      <c r="BD67" s="192">
        <f t="shared" si="3"/>
        <v>0</v>
      </c>
      <c r="BE67" s="192">
        <f t="shared" si="3"/>
        <v>364419</v>
      </c>
      <c r="BF67" s="192">
        <f t="shared" si="3"/>
        <v>76879</v>
      </c>
      <c r="BG67" s="192">
        <f t="shared" si="3"/>
        <v>0</v>
      </c>
      <c r="BH67" s="192">
        <f t="shared" si="3"/>
        <v>6504</v>
      </c>
      <c r="BI67" s="192">
        <f t="shared" si="3"/>
        <v>0</v>
      </c>
      <c r="BJ67" s="192">
        <f t="shared" si="3"/>
        <v>6484</v>
      </c>
      <c r="BK67" s="192">
        <f t="shared" si="3"/>
        <v>0</v>
      </c>
      <c r="BL67" s="192">
        <f t="shared" si="3"/>
        <v>0</v>
      </c>
      <c r="BM67" s="192">
        <f t="shared" si="3"/>
        <v>0</v>
      </c>
      <c r="BN67" s="192">
        <f t="shared" si="3"/>
        <v>89421</v>
      </c>
      <c r="BO67" s="192">
        <f t="shared" si="3"/>
        <v>0</v>
      </c>
      <c r="BP67" s="192">
        <f t="shared" si="3"/>
        <v>0</v>
      </c>
      <c r="BQ67" s="192">
        <f t="shared" ref="BQ67:CC67" si="4">ROUND(BQ51+BQ52,0)</f>
        <v>0</v>
      </c>
      <c r="BR67" s="192">
        <f t="shared" si="4"/>
        <v>0</v>
      </c>
      <c r="BS67" s="192">
        <f t="shared" si="4"/>
        <v>0</v>
      </c>
      <c r="BT67" s="192">
        <f t="shared" si="4"/>
        <v>0</v>
      </c>
      <c r="BU67" s="192">
        <f t="shared" si="4"/>
        <v>0</v>
      </c>
      <c r="BV67" s="192">
        <f t="shared" si="4"/>
        <v>38731</v>
      </c>
      <c r="BW67" s="192">
        <f t="shared" si="4"/>
        <v>0</v>
      </c>
      <c r="BX67" s="192">
        <f t="shared" si="4"/>
        <v>0</v>
      </c>
      <c r="BY67" s="192">
        <f t="shared" si="4"/>
        <v>4058</v>
      </c>
      <c r="BZ67" s="192">
        <f t="shared" si="4"/>
        <v>0</v>
      </c>
      <c r="CA67" s="192">
        <f t="shared" si="4"/>
        <v>0</v>
      </c>
      <c r="CB67" s="192">
        <f t="shared" si="4"/>
        <v>0</v>
      </c>
      <c r="CC67" s="192">
        <f t="shared" si="4"/>
        <v>0</v>
      </c>
      <c r="CD67" s="242" t="s">
        <v>221</v>
      </c>
      <c r="CE67" s="192">
        <f t="shared" si="0"/>
        <v>1187552</v>
      </c>
      <c r="CF67" s="245"/>
    </row>
    <row r="68" spans="1:84" ht="12.6" customHeight="1" x14ac:dyDescent="0.25">
      <c r="A68" s="171" t="s">
        <v>240</v>
      </c>
      <c r="B68" s="175"/>
      <c r="C68" s="366"/>
      <c r="D68" s="366"/>
      <c r="E68" s="366">
        <v>3018</v>
      </c>
      <c r="F68" s="366"/>
      <c r="G68" s="366"/>
      <c r="H68" s="366"/>
      <c r="I68" s="366"/>
      <c r="J68" s="366"/>
      <c r="K68" s="367">
        <v>7279</v>
      </c>
      <c r="L68" s="367">
        <v>55825</v>
      </c>
      <c r="M68" s="366"/>
      <c r="N68" s="366"/>
      <c r="O68" s="366"/>
      <c r="P68" s="367"/>
      <c r="Q68" s="367"/>
      <c r="R68" s="367"/>
      <c r="S68" s="367"/>
      <c r="T68" s="367"/>
      <c r="U68" s="367">
        <v>17675</v>
      </c>
      <c r="V68" s="367"/>
      <c r="W68" s="367"/>
      <c r="X68" s="367"/>
      <c r="Y68" s="367"/>
      <c r="Z68" s="367"/>
      <c r="AA68" s="367"/>
      <c r="AB68" s="367">
        <v>37600</v>
      </c>
      <c r="AC68" s="367">
        <v>2561</v>
      </c>
      <c r="AD68" s="367"/>
      <c r="AE68" s="367"/>
      <c r="AF68" s="367"/>
      <c r="AG68" s="367">
        <v>1081</v>
      </c>
      <c r="AH68" s="367"/>
      <c r="AI68" s="367"/>
      <c r="AJ68" s="367">
        <v>7402</v>
      </c>
      <c r="AK68" s="367"/>
      <c r="AL68" s="367"/>
      <c r="AM68" s="367"/>
      <c r="AN68" s="367"/>
      <c r="AO68" s="367">
        <v>326</v>
      </c>
      <c r="AP68" s="367"/>
      <c r="AQ68" s="367"/>
      <c r="AR68" s="367"/>
      <c r="AS68" s="367"/>
      <c r="AT68" s="367"/>
      <c r="AU68" s="367"/>
      <c r="AV68" s="367">
        <v>15284</v>
      </c>
      <c r="AW68" s="367"/>
      <c r="AX68" s="367"/>
      <c r="AY68" s="367"/>
      <c r="AZ68" s="367"/>
      <c r="BA68" s="367"/>
      <c r="BB68" s="367"/>
      <c r="BC68" s="367"/>
      <c r="BD68" s="367"/>
      <c r="BE68" s="367">
        <v>1200</v>
      </c>
      <c r="BF68" s="367"/>
      <c r="BG68" s="367"/>
      <c r="BH68" s="367">
        <v>706</v>
      </c>
      <c r="BI68" s="367"/>
      <c r="BJ68" s="367"/>
      <c r="BK68" s="367">
        <v>5021</v>
      </c>
      <c r="BL68" s="367"/>
      <c r="BM68" s="367"/>
      <c r="BN68" s="367">
        <v>28396</v>
      </c>
      <c r="BO68" s="367"/>
      <c r="BP68" s="367">
        <v>9201</v>
      </c>
      <c r="BQ68" s="367"/>
      <c r="BR68" s="367"/>
      <c r="BS68" s="367"/>
      <c r="BT68" s="367"/>
      <c r="BU68" s="367"/>
      <c r="BV68" s="367">
        <v>1589</v>
      </c>
      <c r="BW68" s="367"/>
      <c r="BX68" s="367"/>
      <c r="BY68" s="367"/>
      <c r="BZ68" s="367"/>
      <c r="CA68" s="367"/>
      <c r="CB68" s="367"/>
      <c r="CC68" s="367"/>
      <c r="CD68" s="242" t="s">
        <v>221</v>
      </c>
      <c r="CE68" s="192">
        <f t="shared" si="0"/>
        <v>194164</v>
      </c>
      <c r="CF68" s="245"/>
    </row>
    <row r="69" spans="1:84" ht="12.6" customHeight="1" x14ac:dyDescent="0.25">
      <c r="A69" s="171" t="s">
        <v>241</v>
      </c>
      <c r="B69" s="175"/>
      <c r="C69" s="366"/>
      <c r="D69" s="366"/>
      <c r="E69" s="367">
        <v>240</v>
      </c>
      <c r="F69" s="367"/>
      <c r="G69" s="366"/>
      <c r="H69" s="366"/>
      <c r="I69" s="367"/>
      <c r="J69" s="367"/>
      <c r="K69" s="367">
        <v>6877</v>
      </c>
      <c r="L69" s="367">
        <v>4442</v>
      </c>
      <c r="M69" s="366"/>
      <c r="N69" s="366"/>
      <c r="O69" s="366"/>
      <c r="P69" s="367"/>
      <c r="Q69" s="367"/>
      <c r="R69" s="373"/>
      <c r="S69" s="367"/>
      <c r="T69" s="366"/>
      <c r="U69" s="367">
        <v>6921</v>
      </c>
      <c r="V69" s="367"/>
      <c r="W69" s="366"/>
      <c r="X69" s="367">
        <v>402</v>
      </c>
      <c r="Y69" s="367">
        <v>10382</v>
      </c>
      <c r="Z69" s="367"/>
      <c r="AA69" s="367"/>
      <c r="AB69" s="367">
        <v>1327</v>
      </c>
      <c r="AC69" s="367">
        <v>647</v>
      </c>
      <c r="AD69" s="367"/>
      <c r="AE69" s="367">
        <v>1436</v>
      </c>
      <c r="AF69" s="367"/>
      <c r="AG69" s="367">
        <v>9560</v>
      </c>
      <c r="AH69" s="367"/>
      <c r="AI69" s="367"/>
      <c r="AJ69" s="367">
        <v>23402</v>
      </c>
      <c r="AK69" s="367">
        <v>4886</v>
      </c>
      <c r="AL69" s="367">
        <v>1133</v>
      </c>
      <c r="AM69" s="367"/>
      <c r="AN69" s="367"/>
      <c r="AO69" s="366">
        <v>26</v>
      </c>
      <c r="AP69" s="367"/>
      <c r="AQ69" s="366"/>
      <c r="AR69" s="366"/>
      <c r="AS69" s="366"/>
      <c r="AT69" s="366"/>
      <c r="AU69" s="367"/>
      <c r="AV69" s="367">
        <v>3991</v>
      </c>
      <c r="AW69" s="367"/>
      <c r="AX69" s="367"/>
      <c r="AY69" s="367">
        <v>74</v>
      </c>
      <c r="AZ69" s="367"/>
      <c r="BA69" s="367"/>
      <c r="BB69" s="367">
        <v>148</v>
      </c>
      <c r="BC69" s="367"/>
      <c r="BD69" s="367">
        <v>1650</v>
      </c>
      <c r="BE69" s="367">
        <v>35</v>
      </c>
      <c r="BF69" s="367">
        <v>1911</v>
      </c>
      <c r="BG69" s="367"/>
      <c r="BH69" s="373">
        <v>12823</v>
      </c>
      <c r="BI69" s="367"/>
      <c r="BJ69" s="367">
        <v>27376</v>
      </c>
      <c r="BK69" s="367">
        <v>28507</v>
      </c>
      <c r="BL69" s="367"/>
      <c r="BM69" s="367"/>
      <c r="BN69" s="367">
        <v>90669</v>
      </c>
      <c r="BO69" s="367"/>
      <c r="BP69" s="367">
        <v>29066</v>
      </c>
      <c r="BQ69" s="367"/>
      <c r="BR69" s="367"/>
      <c r="BS69" s="367"/>
      <c r="BT69" s="367"/>
      <c r="BU69" s="367"/>
      <c r="BV69" s="367">
        <v>1394</v>
      </c>
      <c r="BW69" s="367"/>
      <c r="BX69" s="367"/>
      <c r="BY69" s="367">
        <v>3725</v>
      </c>
      <c r="BZ69" s="367"/>
      <c r="CA69" s="367"/>
      <c r="CB69" s="367"/>
      <c r="CC69" s="367"/>
      <c r="CD69" s="366">
        <v>778832</v>
      </c>
      <c r="CE69" s="192">
        <f>SUM(C69:CD69)</f>
        <v>1051882</v>
      </c>
      <c r="CF69" s="245"/>
    </row>
    <row r="70" spans="1:84" ht="12.6" customHeight="1" x14ac:dyDescent="0.25">
      <c r="A70" s="171" t="s">
        <v>242</v>
      </c>
      <c r="B70" s="175"/>
      <c r="C70" s="366"/>
      <c r="D70" s="366"/>
      <c r="E70" s="366"/>
      <c r="F70" s="367"/>
      <c r="G70" s="366"/>
      <c r="H70" s="366"/>
      <c r="I70" s="366"/>
      <c r="J70" s="367"/>
      <c r="K70" s="367"/>
      <c r="L70" s="367"/>
      <c r="M70" s="366"/>
      <c r="N70" s="366"/>
      <c r="O70" s="366"/>
      <c r="P70" s="366"/>
      <c r="Q70" s="366"/>
      <c r="R70" s="366"/>
      <c r="S70" s="366"/>
      <c r="T70" s="366"/>
      <c r="U70" s="367"/>
      <c r="V70" s="366"/>
      <c r="W70" s="366"/>
      <c r="X70" s="367"/>
      <c r="Y70" s="367"/>
      <c r="Z70" s="367"/>
      <c r="AA70" s="367"/>
      <c r="AB70" s="367"/>
      <c r="AC70" s="367"/>
      <c r="AD70" s="367"/>
      <c r="AE70" s="367"/>
      <c r="AF70" s="367"/>
      <c r="AG70" s="367"/>
      <c r="AH70" s="367"/>
      <c r="AI70" s="367"/>
      <c r="AJ70" s="367"/>
      <c r="AK70" s="367"/>
      <c r="AL70" s="367"/>
      <c r="AM70" s="367"/>
      <c r="AN70" s="367"/>
      <c r="AO70" s="367"/>
      <c r="AP70" s="367"/>
      <c r="AQ70" s="367"/>
      <c r="AR70" s="367"/>
      <c r="AS70" s="367"/>
      <c r="AT70" s="367"/>
      <c r="AU70" s="367"/>
      <c r="AV70" s="367"/>
      <c r="AW70" s="367"/>
      <c r="AX70" s="367"/>
      <c r="AY70" s="367"/>
      <c r="AZ70" s="367"/>
      <c r="BA70" s="367"/>
      <c r="BB70" s="367"/>
      <c r="BC70" s="367"/>
      <c r="BD70" s="367"/>
      <c r="BE70" s="367"/>
      <c r="BF70" s="367"/>
      <c r="BG70" s="367"/>
      <c r="BH70" s="367"/>
      <c r="BI70" s="367"/>
      <c r="BJ70" s="367"/>
      <c r="BK70" s="367"/>
      <c r="BL70" s="367"/>
      <c r="BM70" s="367"/>
      <c r="BN70" s="367"/>
      <c r="BO70" s="367"/>
      <c r="BP70" s="367"/>
      <c r="BQ70" s="367"/>
      <c r="BR70" s="367"/>
      <c r="BS70" s="367"/>
      <c r="BT70" s="367"/>
      <c r="BU70" s="367"/>
      <c r="BV70" s="367"/>
      <c r="BW70" s="367"/>
      <c r="BX70" s="367"/>
      <c r="BY70" s="367"/>
      <c r="BZ70" s="367"/>
      <c r="CA70" s="367"/>
      <c r="CB70" s="367"/>
      <c r="CC70" s="367"/>
      <c r="CD70" s="366">
        <v>447737</v>
      </c>
      <c r="CE70" s="192">
        <f>SUM(C70:CD70)</f>
        <v>447737</v>
      </c>
      <c r="CF70" s="245"/>
    </row>
    <row r="71" spans="1:84" ht="12.6" customHeight="1" x14ac:dyDescent="0.25">
      <c r="A71" s="171" t="s">
        <v>243</v>
      </c>
      <c r="B71" s="175"/>
      <c r="C71" s="192">
        <f>SUM(C61:C68)+C69-C70</f>
        <v>0</v>
      </c>
      <c r="D71" s="192">
        <f t="shared" ref="D71:AI71" si="5">SUM(D61:D69)-D70</f>
        <v>0</v>
      </c>
      <c r="E71" s="192">
        <f t="shared" si="5"/>
        <v>181973</v>
      </c>
      <c r="F71" s="192">
        <f t="shared" si="5"/>
        <v>0</v>
      </c>
      <c r="G71" s="192">
        <f t="shared" si="5"/>
        <v>0</v>
      </c>
      <c r="H71" s="192">
        <f t="shared" si="5"/>
        <v>0</v>
      </c>
      <c r="I71" s="192">
        <f t="shared" si="5"/>
        <v>0</v>
      </c>
      <c r="J71" s="192">
        <f t="shared" si="5"/>
        <v>0</v>
      </c>
      <c r="K71" s="192">
        <f t="shared" si="5"/>
        <v>1197567</v>
      </c>
      <c r="L71" s="192">
        <f t="shared" si="5"/>
        <v>3366505</v>
      </c>
      <c r="M71" s="192">
        <f t="shared" si="5"/>
        <v>0</v>
      </c>
      <c r="N71" s="192">
        <f t="shared" si="5"/>
        <v>0</v>
      </c>
      <c r="O71" s="192">
        <f t="shared" si="5"/>
        <v>0</v>
      </c>
      <c r="P71" s="192">
        <f t="shared" si="5"/>
        <v>0</v>
      </c>
      <c r="Q71" s="192">
        <f t="shared" si="5"/>
        <v>0</v>
      </c>
      <c r="R71" s="192">
        <f t="shared" si="5"/>
        <v>0</v>
      </c>
      <c r="S71" s="192">
        <f t="shared" si="5"/>
        <v>58223</v>
      </c>
      <c r="T71" s="192">
        <f t="shared" si="5"/>
        <v>0</v>
      </c>
      <c r="U71" s="192">
        <f t="shared" si="5"/>
        <v>748108</v>
      </c>
      <c r="V71" s="192">
        <f t="shared" si="5"/>
        <v>0</v>
      </c>
      <c r="W71" s="192">
        <f t="shared" si="5"/>
        <v>181750</v>
      </c>
      <c r="X71" s="192">
        <f t="shared" si="5"/>
        <v>84039</v>
      </c>
      <c r="Y71" s="192">
        <f t="shared" si="5"/>
        <v>379769</v>
      </c>
      <c r="Z71" s="192">
        <f t="shared" si="5"/>
        <v>0</v>
      </c>
      <c r="AA71" s="192">
        <f t="shared" si="5"/>
        <v>0</v>
      </c>
      <c r="AB71" s="192">
        <f t="shared" si="5"/>
        <v>841500</v>
      </c>
      <c r="AC71" s="192">
        <f t="shared" si="5"/>
        <v>180923</v>
      </c>
      <c r="AD71" s="192">
        <f t="shared" si="5"/>
        <v>0</v>
      </c>
      <c r="AE71" s="192">
        <f t="shared" si="5"/>
        <v>1223483</v>
      </c>
      <c r="AF71" s="192">
        <f t="shared" si="5"/>
        <v>0</v>
      </c>
      <c r="AG71" s="192">
        <f t="shared" si="5"/>
        <v>928374</v>
      </c>
      <c r="AH71" s="192">
        <f t="shared" si="5"/>
        <v>0</v>
      </c>
      <c r="AI71" s="192">
        <f t="shared" si="5"/>
        <v>0</v>
      </c>
      <c r="AJ71" s="192">
        <f t="shared" ref="AJ71:BO71" si="6">SUM(AJ61:AJ69)-AJ70</f>
        <v>2742778</v>
      </c>
      <c r="AK71" s="192">
        <f t="shared" si="6"/>
        <v>264622</v>
      </c>
      <c r="AL71" s="192">
        <f t="shared" si="6"/>
        <v>103871</v>
      </c>
      <c r="AM71" s="192">
        <f t="shared" si="6"/>
        <v>0</v>
      </c>
      <c r="AN71" s="192">
        <f t="shared" si="6"/>
        <v>0</v>
      </c>
      <c r="AO71" s="192">
        <f t="shared" si="6"/>
        <v>19691</v>
      </c>
      <c r="AP71" s="192">
        <f t="shared" si="6"/>
        <v>0</v>
      </c>
      <c r="AQ71" s="192">
        <f t="shared" si="6"/>
        <v>0</v>
      </c>
      <c r="AR71" s="192">
        <f t="shared" si="6"/>
        <v>0</v>
      </c>
      <c r="AS71" s="192">
        <f t="shared" si="6"/>
        <v>0</v>
      </c>
      <c r="AT71" s="192">
        <f t="shared" si="6"/>
        <v>0</v>
      </c>
      <c r="AU71" s="192">
        <f t="shared" si="6"/>
        <v>0</v>
      </c>
      <c r="AV71" s="192">
        <f t="shared" si="6"/>
        <v>437809</v>
      </c>
      <c r="AW71" s="192">
        <f t="shared" si="6"/>
        <v>0</v>
      </c>
      <c r="AX71" s="192">
        <f t="shared" si="6"/>
        <v>0</v>
      </c>
      <c r="AY71" s="192">
        <f t="shared" si="6"/>
        <v>1057172</v>
      </c>
      <c r="AZ71" s="192">
        <f t="shared" si="6"/>
        <v>0</v>
      </c>
      <c r="BA71" s="192">
        <f t="shared" si="6"/>
        <v>163978</v>
      </c>
      <c r="BB71" s="192">
        <f t="shared" si="6"/>
        <v>117980</v>
      </c>
      <c r="BC71" s="192">
        <f t="shared" si="6"/>
        <v>0</v>
      </c>
      <c r="BD71" s="192">
        <f t="shared" si="6"/>
        <v>106176</v>
      </c>
      <c r="BE71" s="192">
        <f t="shared" si="6"/>
        <v>893086</v>
      </c>
      <c r="BF71" s="192">
        <f t="shared" si="6"/>
        <v>412039</v>
      </c>
      <c r="BG71" s="192">
        <f t="shared" si="6"/>
        <v>0</v>
      </c>
      <c r="BH71" s="192">
        <f t="shared" si="6"/>
        <v>835434</v>
      </c>
      <c r="BI71" s="192">
        <f t="shared" si="6"/>
        <v>0</v>
      </c>
      <c r="BJ71" s="192">
        <f t="shared" si="6"/>
        <v>454127</v>
      </c>
      <c r="BK71" s="192">
        <f t="shared" si="6"/>
        <v>1034291</v>
      </c>
      <c r="BL71" s="192">
        <f t="shared" si="6"/>
        <v>0</v>
      </c>
      <c r="BM71" s="192">
        <f t="shared" si="6"/>
        <v>0</v>
      </c>
      <c r="BN71" s="192">
        <f t="shared" si="6"/>
        <v>1048280</v>
      </c>
      <c r="BO71" s="192">
        <f t="shared" si="6"/>
        <v>0</v>
      </c>
      <c r="BP71" s="192">
        <f t="shared" ref="BP71:CC71" si="7">SUM(BP61:BP69)-BP70</f>
        <v>77697</v>
      </c>
      <c r="BQ71" s="192">
        <f t="shared" si="7"/>
        <v>0</v>
      </c>
      <c r="BR71" s="192">
        <f t="shared" si="7"/>
        <v>0</v>
      </c>
      <c r="BS71" s="192">
        <f t="shared" si="7"/>
        <v>0</v>
      </c>
      <c r="BT71" s="192">
        <f t="shared" si="7"/>
        <v>0</v>
      </c>
      <c r="BU71" s="192">
        <f t="shared" si="7"/>
        <v>0</v>
      </c>
      <c r="BV71" s="192">
        <f t="shared" si="7"/>
        <v>217369</v>
      </c>
      <c r="BW71" s="192">
        <f t="shared" si="7"/>
        <v>0</v>
      </c>
      <c r="BX71" s="192">
        <f t="shared" si="7"/>
        <v>0</v>
      </c>
      <c r="BY71" s="192">
        <f t="shared" si="7"/>
        <v>294752</v>
      </c>
      <c r="BZ71" s="192">
        <f t="shared" si="7"/>
        <v>0</v>
      </c>
      <c r="CA71" s="192">
        <f t="shared" si="7"/>
        <v>0</v>
      </c>
      <c r="CB71" s="192">
        <f t="shared" si="7"/>
        <v>0</v>
      </c>
      <c r="CC71" s="192">
        <f t="shared" si="7"/>
        <v>0</v>
      </c>
      <c r="CD71" s="238">
        <f>CD69-CD70</f>
        <v>331095</v>
      </c>
      <c r="CE71" s="192">
        <f>SUM(CE61:CE69)-CE70</f>
        <v>19984461</v>
      </c>
      <c r="CF71" s="245"/>
    </row>
    <row r="72" spans="1:84" ht="12.6" customHeight="1" x14ac:dyDescent="0.25">
      <c r="A72" s="171" t="s">
        <v>244</v>
      </c>
      <c r="B72" s="175"/>
      <c r="C72" s="242" t="s">
        <v>221</v>
      </c>
      <c r="D72" s="242" t="s">
        <v>221</v>
      </c>
      <c r="E72" s="242" t="s">
        <v>221</v>
      </c>
      <c r="F72" s="242" t="s">
        <v>221</v>
      </c>
      <c r="G72" s="242" t="s">
        <v>221</v>
      </c>
      <c r="H72" s="242" t="s">
        <v>221</v>
      </c>
      <c r="I72" s="242" t="s">
        <v>221</v>
      </c>
      <c r="J72" s="242" t="s">
        <v>221</v>
      </c>
      <c r="K72" s="246" t="s">
        <v>221</v>
      </c>
      <c r="L72" s="242" t="s">
        <v>221</v>
      </c>
      <c r="M72" s="242" t="s">
        <v>221</v>
      </c>
      <c r="N72" s="242" t="s">
        <v>221</v>
      </c>
      <c r="O72" s="242" t="s">
        <v>221</v>
      </c>
      <c r="P72" s="242" t="s">
        <v>221</v>
      </c>
      <c r="Q72" s="242" t="s">
        <v>221</v>
      </c>
      <c r="R72" s="242" t="s">
        <v>221</v>
      </c>
      <c r="S72" s="242" t="s">
        <v>221</v>
      </c>
      <c r="T72" s="242" t="s">
        <v>221</v>
      </c>
      <c r="U72" s="242" t="s">
        <v>221</v>
      </c>
      <c r="V72" s="242" t="s">
        <v>221</v>
      </c>
      <c r="W72" s="242" t="s">
        <v>221</v>
      </c>
      <c r="X72" s="242" t="s">
        <v>221</v>
      </c>
      <c r="Y72" s="242" t="s">
        <v>221</v>
      </c>
      <c r="Z72" s="242" t="s">
        <v>221</v>
      </c>
      <c r="AA72" s="242" t="s">
        <v>221</v>
      </c>
      <c r="AB72" s="242" t="s">
        <v>221</v>
      </c>
      <c r="AC72" s="242" t="s">
        <v>221</v>
      </c>
      <c r="AD72" s="242" t="s">
        <v>221</v>
      </c>
      <c r="AE72" s="242" t="s">
        <v>221</v>
      </c>
      <c r="AF72" s="242" t="s">
        <v>221</v>
      </c>
      <c r="AG72" s="242" t="s">
        <v>221</v>
      </c>
      <c r="AH72" s="242" t="s">
        <v>221</v>
      </c>
      <c r="AI72" s="242" t="s">
        <v>221</v>
      </c>
      <c r="AJ72" s="242" t="s">
        <v>221</v>
      </c>
      <c r="AK72" s="242" t="s">
        <v>221</v>
      </c>
      <c r="AL72" s="242" t="s">
        <v>221</v>
      </c>
      <c r="AM72" s="242" t="s">
        <v>221</v>
      </c>
      <c r="AN72" s="242" t="s">
        <v>221</v>
      </c>
      <c r="AO72" s="242" t="s">
        <v>221</v>
      </c>
      <c r="AP72" s="242" t="s">
        <v>221</v>
      </c>
      <c r="AQ72" s="242" t="s">
        <v>221</v>
      </c>
      <c r="AR72" s="242" t="s">
        <v>221</v>
      </c>
      <c r="AS72" s="242" t="s">
        <v>221</v>
      </c>
      <c r="AT72" s="242" t="s">
        <v>221</v>
      </c>
      <c r="AU72" s="242" t="s">
        <v>221</v>
      </c>
      <c r="AV72" s="242" t="s">
        <v>221</v>
      </c>
      <c r="AW72" s="242" t="s">
        <v>221</v>
      </c>
      <c r="AX72" s="242" t="s">
        <v>221</v>
      </c>
      <c r="AY72" s="242" t="s">
        <v>221</v>
      </c>
      <c r="AZ72" s="242" t="s">
        <v>221</v>
      </c>
      <c r="BA72" s="242" t="s">
        <v>221</v>
      </c>
      <c r="BB72" s="242" t="s">
        <v>221</v>
      </c>
      <c r="BC72" s="242" t="s">
        <v>221</v>
      </c>
      <c r="BD72" s="242" t="s">
        <v>221</v>
      </c>
      <c r="BE72" s="242" t="s">
        <v>221</v>
      </c>
      <c r="BF72" s="242" t="s">
        <v>221</v>
      </c>
      <c r="BG72" s="242" t="s">
        <v>221</v>
      </c>
      <c r="BH72" s="242" t="s">
        <v>221</v>
      </c>
      <c r="BI72" s="242" t="s">
        <v>221</v>
      </c>
      <c r="BJ72" s="242" t="s">
        <v>221</v>
      </c>
      <c r="BK72" s="242" t="s">
        <v>221</v>
      </c>
      <c r="BL72" s="242" t="s">
        <v>221</v>
      </c>
      <c r="BM72" s="242" t="s">
        <v>221</v>
      </c>
      <c r="BN72" s="242" t="s">
        <v>221</v>
      </c>
      <c r="BO72" s="242" t="s">
        <v>221</v>
      </c>
      <c r="BP72" s="242" t="s">
        <v>221</v>
      </c>
      <c r="BQ72" s="242" t="s">
        <v>221</v>
      </c>
      <c r="BR72" s="242" t="s">
        <v>221</v>
      </c>
      <c r="BS72" s="242" t="s">
        <v>221</v>
      </c>
      <c r="BT72" s="242" t="s">
        <v>221</v>
      </c>
      <c r="BU72" s="242" t="s">
        <v>221</v>
      </c>
      <c r="BV72" s="242" t="s">
        <v>221</v>
      </c>
      <c r="BW72" s="242" t="s">
        <v>221</v>
      </c>
      <c r="BX72" s="242" t="s">
        <v>221</v>
      </c>
      <c r="BY72" s="242" t="s">
        <v>221</v>
      </c>
      <c r="BZ72" s="242" t="s">
        <v>221</v>
      </c>
      <c r="CA72" s="242" t="s">
        <v>221</v>
      </c>
      <c r="CB72" s="242" t="s">
        <v>221</v>
      </c>
      <c r="CC72" s="242" t="s">
        <v>221</v>
      </c>
      <c r="CD72" s="242" t="s">
        <v>221</v>
      </c>
      <c r="CE72" s="366">
        <v>1673661</v>
      </c>
      <c r="CF72" s="245"/>
    </row>
    <row r="73" spans="1:84" ht="12.6" customHeight="1" x14ac:dyDescent="0.25">
      <c r="A73" s="171" t="s">
        <v>245</v>
      </c>
      <c r="B73" s="175"/>
      <c r="C73" s="366"/>
      <c r="D73" s="366"/>
      <c r="E73" s="367">
        <v>837720</v>
      </c>
      <c r="F73" s="367"/>
      <c r="G73" s="366"/>
      <c r="H73" s="366"/>
      <c r="I73" s="367"/>
      <c r="J73" s="367"/>
      <c r="K73" s="367">
        <v>1415200</v>
      </c>
      <c r="L73" s="367">
        <v>1738185</v>
      </c>
      <c r="M73" s="366"/>
      <c r="N73" s="366"/>
      <c r="O73" s="366"/>
      <c r="P73" s="367"/>
      <c r="Q73" s="367"/>
      <c r="R73" s="367"/>
      <c r="S73" s="367">
        <v>419317</v>
      </c>
      <c r="T73" s="367"/>
      <c r="U73" s="367">
        <v>514470</v>
      </c>
      <c r="V73" s="367"/>
      <c r="W73" s="367">
        <v>42538</v>
      </c>
      <c r="X73" s="367">
        <v>82434</v>
      </c>
      <c r="Y73" s="367">
        <v>227628</v>
      </c>
      <c r="Z73" s="367"/>
      <c r="AA73" s="367"/>
      <c r="AB73" s="367">
        <v>1344418</v>
      </c>
      <c r="AC73" s="367">
        <v>339203</v>
      </c>
      <c r="AD73" s="367"/>
      <c r="AE73" s="367">
        <v>532645</v>
      </c>
      <c r="AF73" s="367"/>
      <c r="AG73" s="367">
        <v>78334</v>
      </c>
      <c r="AH73" s="367"/>
      <c r="AI73" s="367"/>
      <c r="AJ73" s="367">
        <v>223239</v>
      </c>
      <c r="AK73" s="367">
        <v>492304</v>
      </c>
      <c r="AL73" s="367">
        <v>66873</v>
      </c>
      <c r="AM73" s="367"/>
      <c r="AN73" s="367"/>
      <c r="AO73" s="367">
        <v>18457</v>
      </c>
      <c r="AP73" s="367"/>
      <c r="AQ73" s="367"/>
      <c r="AR73" s="367"/>
      <c r="AS73" s="367"/>
      <c r="AT73" s="367"/>
      <c r="AU73" s="367"/>
      <c r="AV73" s="367">
        <v>41623</v>
      </c>
      <c r="AW73" s="242" t="s">
        <v>221</v>
      </c>
      <c r="AX73" s="242" t="s">
        <v>221</v>
      </c>
      <c r="AY73" s="242" t="s">
        <v>221</v>
      </c>
      <c r="AZ73" s="242" t="s">
        <v>221</v>
      </c>
      <c r="BA73" s="242" t="s">
        <v>221</v>
      </c>
      <c r="BB73" s="242" t="s">
        <v>221</v>
      </c>
      <c r="BC73" s="242" t="s">
        <v>221</v>
      </c>
      <c r="BD73" s="242" t="s">
        <v>221</v>
      </c>
      <c r="BE73" s="242" t="s">
        <v>221</v>
      </c>
      <c r="BF73" s="242" t="s">
        <v>221</v>
      </c>
      <c r="BG73" s="242" t="s">
        <v>221</v>
      </c>
      <c r="BH73" s="242" t="s">
        <v>221</v>
      </c>
      <c r="BI73" s="242" t="s">
        <v>221</v>
      </c>
      <c r="BJ73" s="242" t="s">
        <v>221</v>
      </c>
      <c r="BK73" s="242" t="s">
        <v>221</v>
      </c>
      <c r="BL73" s="242" t="s">
        <v>221</v>
      </c>
      <c r="BM73" s="242" t="s">
        <v>221</v>
      </c>
      <c r="BN73" s="242" t="s">
        <v>221</v>
      </c>
      <c r="BO73" s="242" t="s">
        <v>221</v>
      </c>
      <c r="BP73" s="242" t="s">
        <v>221</v>
      </c>
      <c r="BQ73" s="242" t="s">
        <v>221</v>
      </c>
      <c r="BR73" s="242" t="s">
        <v>221</v>
      </c>
      <c r="BS73" s="242" t="s">
        <v>221</v>
      </c>
      <c r="BT73" s="242" t="s">
        <v>221</v>
      </c>
      <c r="BU73" s="242" t="s">
        <v>221</v>
      </c>
      <c r="BV73" s="242" t="s">
        <v>221</v>
      </c>
      <c r="BW73" s="242" t="s">
        <v>221</v>
      </c>
      <c r="BX73" s="242" t="s">
        <v>221</v>
      </c>
      <c r="BY73" s="242" t="s">
        <v>221</v>
      </c>
      <c r="BZ73" s="242" t="s">
        <v>221</v>
      </c>
      <c r="CA73" s="242" t="s">
        <v>221</v>
      </c>
      <c r="CB73" s="242" t="s">
        <v>221</v>
      </c>
      <c r="CC73" s="242" t="s">
        <v>221</v>
      </c>
      <c r="CD73" s="242" t="s">
        <v>221</v>
      </c>
      <c r="CE73" s="192">
        <f t="shared" ref="CE73:CE80" si="8">SUM(C73:CD73)</f>
        <v>8414588</v>
      </c>
      <c r="CF73" s="245"/>
    </row>
    <row r="74" spans="1:84" ht="12.6" customHeight="1" x14ac:dyDescent="0.25">
      <c r="A74" s="171" t="s">
        <v>246</v>
      </c>
      <c r="B74" s="175"/>
      <c r="C74" s="366"/>
      <c r="D74" s="366"/>
      <c r="E74" s="367">
        <v>27182</v>
      </c>
      <c r="F74" s="367"/>
      <c r="G74" s="366"/>
      <c r="H74" s="366"/>
      <c r="I74" s="366"/>
      <c r="J74" s="367"/>
      <c r="K74" s="367"/>
      <c r="L74" s="367"/>
      <c r="M74" s="366"/>
      <c r="N74" s="366"/>
      <c r="O74" s="366"/>
      <c r="P74" s="367"/>
      <c r="Q74" s="367"/>
      <c r="R74" s="367"/>
      <c r="S74" s="367">
        <v>135416</v>
      </c>
      <c r="T74" s="367"/>
      <c r="U74" s="367">
        <v>2653502</v>
      </c>
      <c r="V74" s="367"/>
      <c r="W74" s="367">
        <v>373731</v>
      </c>
      <c r="X74" s="367">
        <v>724253</v>
      </c>
      <c r="Y74" s="367">
        <v>1999900</v>
      </c>
      <c r="Z74" s="367"/>
      <c r="AA74" s="367"/>
      <c r="AB74" s="367">
        <v>1124568</v>
      </c>
      <c r="AC74" s="367">
        <v>219088</v>
      </c>
      <c r="AD74" s="367"/>
      <c r="AE74" s="367">
        <v>2545798</v>
      </c>
      <c r="AF74" s="367"/>
      <c r="AG74" s="367">
        <v>3279713</v>
      </c>
      <c r="AH74" s="367"/>
      <c r="AI74" s="367"/>
      <c r="AJ74" s="367">
        <v>2915603</v>
      </c>
      <c r="AK74" s="367">
        <v>271770</v>
      </c>
      <c r="AL74" s="367">
        <v>114862</v>
      </c>
      <c r="AM74" s="367"/>
      <c r="AN74" s="367"/>
      <c r="AO74" s="367">
        <v>223996</v>
      </c>
      <c r="AP74" s="367"/>
      <c r="AQ74" s="367"/>
      <c r="AR74" s="367"/>
      <c r="AS74" s="367"/>
      <c r="AT74" s="367"/>
      <c r="AU74" s="367"/>
      <c r="AV74" s="367">
        <v>356723</v>
      </c>
      <c r="AW74" s="242" t="s">
        <v>221</v>
      </c>
      <c r="AX74" s="242" t="s">
        <v>221</v>
      </c>
      <c r="AY74" s="242" t="s">
        <v>221</v>
      </c>
      <c r="AZ74" s="242" t="s">
        <v>221</v>
      </c>
      <c r="BA74" s="242" t="s">
        <v>221</v>
      </c>
      <c r="BB74" s="242" t="s">
        <v>221</v>
      </c>
      <c r="BC74" s="242" t="s">
        <v>221</v>
      </c>
      <c r="BD74" s="242" t="s">
        <v>221</v>
      </c>
      <c r="BE74" s="242" t="s">
        <v>221</v>
      </c>
      <c r="BF74" s="242" t="s">
        <v>221</v>
      </c>
      <c r="BG74" s="242" t="s">
        <v>221</v>
      </c>
      <c r="BH74" s="242" t="s">
        <v>221</v>
      </c>
      <c r="BI74" s="242" t="s">
        <v>221</v>
      </c>
      <c r="BJ74" s="242" t="s">
        <v>221</v>
      </c>
      <c r="BK74" s="242" t="s">
        <v>221</v>
      </c>
      <c r="BL74" s="242" t="s">
        <v>221</v>
      </c>
      <c r="BM74" s="242" t="s">
        <v>221</v>
      </c>
      <c r="BN74" s="242" t="s">
        <v>221</v>
      </c>
      <c r="BO74" s="242" t="s">
        <v>221</v>
      </c>
      <c r="BP74" s="242" t="s">
        <v>221</v>
      </c>
      <c r="BQ74" s="242" t="s">
        <v>221</v>
      </c>
      <c r="BR74" s="242" t="s">
        <v>221</v>
      </c>
      <c r="BS74" s="242" t="s">
        <v>221</v>
      </c>
      <c r="BT74" s="242" t="s">
        <v>221</v>
      </c>
      <c r="BU74" s="242" t="s">
        <v>221</v>
      </c>
      <c r="BV74" s="242" t="s">
        <v>221</v>
      </c>
      <c r="BW74" s="242" t="s">
        <v>221</v>
      </c>
      <c r="BX74" s="242" t="s">
        <v>221</v>
      </c>
      <c r="BY74" s="242" t="s">
        <v>221</v>
      </c>
      <c r="BZ74" s="242" t="s">
        <v>221</v>
      </c>
      <c r="CA74" s="242" t="s">
        <v>221</v>
      </c>
      <c r="CB74" s="242" t="s">
        <v>221</v>
      </c>
      <c r="CC74" s="242" t="s">
        <v>221</v>
      </c>
      <c r="CD74" s="242" t="s">
        <v>221</v>
      </c>
      <c r="CE74" s="192">
        <f t="shared" si="8"/>
        <v>16966105</v>
      </c>
      <c r="CF74" s="245"/>
    </row>
    <row r="75" spans="1:84" ht="12.6" customHeight="1" x14ac:dyDescent="0.25">
      <c r="A75" s="171" t="s">
        <v>247</v>
      </c>
      <c r="B75" s="175"/>
      <c r="C75" s="192">
        <f t="shared" ref="C75:AV75" si="9">SUM(C73:C74)</f>
        <v>0</v>
      </c>
      <c r="D75" s="192">
        <f t="shared" si="9"/>
        <v>0</v>
      </c>
      <c r="E75" s="192">
        <f t="shared" si="9"/>
        <v>864902</v>
      </c>
      <c r="F75" s="192">
        <f t="shared" si="9"/>
        <v>0</v>
      </c>
      <c r="G75" s="192">
        <f t="shared" si="9"/>
        <v>0</v>
      </c>
      <c r="H75" s="192">
        <f t="shared" si="9"/>
        <v>0</v>
      </c>
      <c r="I75" s="192">
        <f t="shared" si="9"/>
        <v>0</v>
      </c>
      <c r="J75" s="192">
        <f t="shared" si="9"/>
        <v>0</v>
      </c>
      <c r="K75" s="192">
        <f t="shared" si="9"/>
        <v>1415200</v>
      </c>
      <c r="L75" s="192">
        <f t="shared" si="9"/>
        <v>1738185</v>
      </c>
      <c r="M75" s="192">
        <f t="shared" si="9"/>
        <v>0</v>
      </c>
      <c r="N75" s="192">
        <f t="shared" si="9"/>
        <v>0</v>
      </c>
      <c r="O75" s="192">
        <f t="shared" si="9"/>
        <v>0</v>
      </c>
      <c r="P75" s="192">
        <f t="shared" si="9"/>
        <v>0</v>
      </c>
      <c r="Q75" s="192">
        <f t="shared" si="9"/>
        <v>0</v>
      </c>
      <c r="R75" s="192">
        <f t="shared" si="9"/>
        <v>0</v>
      </c>
      <c r="S75" s="192">
        <f t="shared" si="9"/>
        <v>554733</v>
      </c>
      <c r="T75" s="192">
        <f t="shared" si="9"/>
        <v>0</v>
      </c>
      <c r="U75" s="192">
        <f t="shared" si="9"/>
        <v>3167972</v>
      </c>
      <c r="V75" s="192">
        <f t="shared" si="9"/>
        <v>0</v>
      </c>
      <c r="W75" s="192">
        <f t="shared" si="9"/>
        <v>416269</v>
      </c>
      <c r="X75" s="192">
        <f t="shared" si="9"/>
        <v>806687</v>
      </c>
      <c r="Y75" s="192">
        <f t="shared" si="9"/>
        <v>2227528</v>
      </c>
      <c r="Z75" s="192">
        <f t="shared" si="9"/>
        <v>0</v>
      </c>
      <c r="AA75" s="192">
        <f t="shared" si="9"/>
        <v>0</v>
      </c>
      <c r="AB75" s="192">
        <f t="shared" si="9"/>
        <v>2468986</v>
      </c>
      <c r="AC75" s="192">
        <f t="shared" si="9"/>
        <v>558291</v>
      </c>
      <c r="AD75" s="192">
        <f t="shared" si="9"/>
        <v>0</v>
      </c>
      <c r="AE75" s="192">
        <f t="shared" si="9"/>
        <v>3078443</v>
      </c>
      <c r="AF75" s="192">
        <f t="shared" si="9"/>
        <v>0</v>
      </c>
      <c r="AG75" s="192">
        <f t="shared" si="9"/>
        <v>3358047</v>
      </c>
      <c r="AH75" s="192">
        <f t="shared" si="9"/>
        <v>0</v>
      </c>
      <c r="AI75" s="192">
        <f t="shared" si="9"/>
        <v>0</v>
      </c>
      <c r="AJ75" s="192">
        <f t="shared" si="9"/>
        <v>3138842</v>
      </c>
      <c r="AK75" s="192">
        <f t="shared" si="9"/>
        <v>764074</v>
      </c>
      <c r="AL75" s="192">
        <f t="shared" si="9"/>
        <v>181735</v>
      </c>
      <c r="AM75" s="192">
        <f t="shared" si="9"/>
        <v>0</v>
      </c>
      <c r="AN75" s="192">
        <f t="shared" si="9"/>
        <v>0</v>
      </c>
      <c r="AO75" s="192">
        <f t="shared" si="9"/>
        <v>242453</v>
      </c>
      <c r="AP75" s="192">
        <f t="shared" si="9"/>
        <v>0</v>
      </c>
      <c r="AQ75" s="192">
        <f t="shared" si="9"/>
        <v>0</v>
      </c>
      <c r="AR75" s="192">
        <f t="shared" si="9"/>
        <v>0</v>
      </c>
      <c r="AS75" s="192">
        <f t="shared" si="9"/>
        <v>0</v>
      </c>
      <c r="AT75" s="192">
        <f t="shared" si="9"/>
        <v>0</v>
      </c>
      <c r="AU75" s="192">
        <f t="shared" si="9"/>
        <v>0</v>
      </c>
      <c r="AV75" s="192">
        <f t="shared" si="9"/>
        <v>398346</v>
      </c>
      <c r="AW75" s="242" t="s">
        <v>221</v>
      </c>
      <c r="AX75" s="242" t="s">
        <v>221</v>
      </c>
      <c r="AY75" s="242" t="s">
        <v>221</v>
      </c>
      <c r="AZ75" s="242" t="s">
        <v>221</v>
      </c>
      <c r="BA75" s="242" t="s">
        <v>221</v>
      </c>
      <c r="BB75" s="242" t="s">
        <v>221</v>
      </c>
      <c r="BC75" s="242" t="s">
        <v>221</v>
      </c>
      <c r="BD75" s="242" t="s">
        <v>221</v>
      </c>
      <c r="BE75" s="242" t="s">
        <v>221</v>
      </c>
      <c r="BF75" s="242" t="s">
        <v>221</v>
      </c>
      <c r="BG75" s="242" t="s">
        <v>221</v>
      </c>
      <c r="BH75" s="242" t="s">
        <v>221</v>
      </c>
      <c r="BI75" s="242" t="s">
        <v>221</v>
      </c>
      <c r="BJ75" s="242" t="s">
        <v>221</v>
      </c>
      <c r="BK75" s="242" t="s">
        <v>221</v>
      </c>
      <c r="BL75" s="242" t="s">
        <v>221</v>
      </c>
      <c r="BM75" s="242" t="s">
        <v>221</v>
      </c>
      <c r="BN75" s="242" t="s">
        <v>221</v>
      </c>
      <c r="BO75" s="242" t="s">
        <v>221</v>
      </c>
      <c r="BP75" s="242" t="s">
        <v>221</v>
      </c>
      <c r="BQ75" s="242" t="s">
        <v>221</v>
      </c>
      <c r="BR75" s="242" t="s">
        <v>221</v>
      </c>
      <c r="BS75" s="242" t="s">
        <v>221</v>
      </c>
      <c r="BT75" s="242" t="s">
        <v>221</v>
      </c>
      <c r="BU75" s="242" t="s">
        <v>221</v>
      </c>
      <c r="BV75" s="242" t="s">
        <v>221</v>
      </c>
      <c r="BW75" s="242" t="s">
        <v>221</v>
      </c>
      <c r="BX75" s="242" t="s">
        <v>221</v>
      </c>
      <c r="BY75" s="242" t="s">
        <v>221</v>
      </c>
      <c r="BZ75" s="242" t="s">
        <v>221</v>
      </c>
      <c r="CA75" s="242" t="s">
        <v>221</v>
      </c>
      <c r="CB75" s="242" t="s">
        <v>221</v>
      </c>
      <c r="CC75" s="242" t="s">
        <v>221</v>
      </c>
      <c r="CD75" s="242" t="s">
        <v>221</v>
      </c>
      <c r="CE75" s="192">
        <f t="shared" si="8"/>
        <v>25380693</v>
      </c>
      <c r="CF75" s="245"/>
    </row>
    <row r="76" spans="1:84" ht="12.6" customHeight="1" x14ac:dyDescent="0.25">
      <c r="A76" s="171" t="s">
        <v>248</v>
      </c>
      <c r="B76" s="175"/>
      <c r="C76" s="366"/>
      <c r="D76" s="366"/>
      <c r="E76" s="367">
        <v>395</v>
      </c>
      <c r="F76" s="367"/>
      <c r="G76" s="366"/>
      <c r="H76" s="366"/>
      <c r="I76" s="367"/>
      <c r="J76" s="367"/>
      <c r="K76" s="367">
        <v>4452</v>
      </c>
      <c r="L76" s="367">
        <v>7309</v>
      </c>
      <c r="M76" s="367"/>
      <c r="N76" s="367"/>
      <c r="O76" s="367"/>
      <c r="P76" s="367"/>
      <c r="Q76" s="367"/>
      <c r="R76" s="367"/>
      <c r="S76" s="367"/>
      <c r="T76" s="367"/>
      <c r="U76" s="367">
        <v>939</v>
      </c>
      <c r="V76" s="367"/>
      <c r="W76" s="367">
        <v>182</v>
      </c>
      <c r="X76" s="367">
        <v>352</v>
      </c>
      <c r="Y76" s="367">
        <v>973</v>
      </c>
      <c r="Z76" s="367"/>
      <c r="AA76" s="367"/>
      <c r="AB76" s="367">
        <v>385</v>
      </c>
      <c r="AC76" s="367">
        <v>429</v>
      </c>
      <c r="AD76" s="367"/>
      <c r="AE76" s="367">
        <v>4494</v>
      </c>
      <c r="AF76" s="367"/>
      <c r="AG76" s="367">
        <v>1588</v>
      </c>
      <c r="AH76" s="367"/>
      <c r="AI76" s="367"/>
      <c r="AJ76" s="367">
        <v>4128</v>
      </c>
      <c r="AK76" s="367">
        <v>181</v>
      </c>
      <c r="AL76" s="367">
        <v>136</v>
      </c>
      <c r="AM76" s="367"/>
      <c r="AN76" s="367"/>
      <c r="AO76" s="367">
        <v>43</v>
      </c>
      <c r="AP76" s="367"/>
      <c r="AQ76" s="367"/>
      <c r="AR76" s="367"/>
      <c r="AS76" s="367"/>
      <c r="AT76" s="367"/>
      <c r="AU76" s="367"/>
      <c r="AV76" s="367">
        <v>1384</v>
      </c>
      <c r="AW76" s="367"/>
      <c r="AX76" s="367"/>
      <c r="AY76" s="367">
        <v>2067</v>
      </c>
      <c r="AZ76" s="367"/>
      <c r="BA76" s="367">
        <v>1170</v>
      </c>
      <c r="BB76" s="367">
        <v>353</v>
      </c>
      <c r="BC76" s="367"/>
      <c r="BD76" s="367"/>
      <c r="BE76" s="367">
        <v>18771</v>
      </c>
      <c r="BF76" s="367">
        <v>3960</v>
      </c>
      <c r="BG76" s="367"/>
      <c r="BH76" s="367">
        <v>335</v>
      </c>
      <c r="BI76" s="367"/>
      <c r="BJ76" s="367">
        <v>334</v>
      </c>
      <c r="BK76" s="367"/>
      <c r="BL76" s="367"/>
      <c r="BM76" s="367"/>
      <c r="BN76" s="367">
        <v>4606</v>
      </c>
      <c r="BO76" s="367"/>
      <c r="BP76" s="367"/>
      <c r="BQ76" s="367"/>
      <c r="BR76" s="367"/>
      <c r="BS76" s="367"/>
      <c r="BT76" s="367"/>
      <c r="BU76" s="367"/>
      <c r="BV76" s="367">
        <v>1995</v>
      </c>
      <c r="BW76" s="367"/>
      <c r="BX76" s="367"/>
      <c r="BY76" s="367">
        <v>209</v>
      </c>
      <c r="BZ76" s="367"/>
      <c r="CA76" s="367"/>
      <c r="CB76" s="367"/>
      <c r="CC76" s="367"/>
      <c r="CD76" s="363" t="s">
        <v>221</v>
      </c>
      <c r="CE76" s="362">
        <f t="shared" si="8"/>
        <v>61170</v>
      </c>
      <c r="CF76" s="362">
        <f>BE59-CE76</f>
        <v>0</v>
      </c>
    </row>
    <row r="77" spans="1:84" ht="12.6" customHeight="1" x14ac:dyDescent="0.25">
      <c r="A77" s="171" t="s">
        <v>249</v>
      </c>
      <c r="B77" s="175"/>
      <c r="C77" s="366"/>
      <c r="D77" s="366"/>
      <c r="E77" s="366">
        <v>1046</v>
      </c>
      <c r="F77" s="366"/>
      <c r="G77" s="366"/>
      <c r="H77" s="366"/>
      <c r="I77" s="366"/>
      <c r="J77" s="366"/>
      <c r="K77" s="366">
        <v>17158</v>
      </c>
      <c r="L77" s="366">
        <v>19344</v>
      </c>
      <c r="M77" s="366"/>
      <c r="N77" s="366"/>
      <c r="O77" s="366"/>
      <c r="P77" s="366"/>
      <c r="Q77" s="366"/>
      <c r="R77" s="366"/>
      <c r="S77" s="366"/>
      <c r="T77" s="366"/>
      <c r="U77" s="366"/>
      <c r="V77" s="366"/>
      <c r="W77" s="366"/>
      <c r="X77" s="366"/>
      <c r="Y77" s="366"/>
      <c r="Z77" s="366"/>
      <c r="AA77" s="366"/>
      <c r="AB77" s="366"/>
      <c r="AC77" s="366"/>
      <c r="AD77" s="366"/>
      <c r="AE77" s="366"/>
      <c r="AF77" s="366"/>
      <c r="AG77" s="366"/>
      <c r="AH77" s="366"/>
      <c r="AI77" s="366"/>
      <c r="AJ77" s="366"/>
      <c r="AK77" s="366"/>
      <c r="AL77" s="366"/>
      <c r="AM77" s="366"/>
      <c r="AN77" s="366"/>
      <c r="AO77" s="366">
        <v>113</v>
      </c>
      <c r="AP77" s="366"/>
      <c r="AQ77" s="366"/>
      <c r="AR77" s="366"/>
      <c r="AS77" s="366"/>
      <c r="AT77" s="366"/>
      <c r="AU77" s="366"/>
      <c r="AV77" s="366"/>
      <c r="AW77" s="366"/>
      <c r="AX77" s="242" t="s">
        <v>221</v>
      </c>
      <c r="AY77" s="242" t="s">
        <v>221</v>
      </c>
      <c r="AZ77" s="366">
        <v>34659</v>
      </c>
      <c r="BA77" s="366"/>
      <c r="BB77" s="366"/>
      <c r="BC77" s="366"/>
      <c r="BD77" s="242" t="s">
        <v>221</v>
      </c>
      <c r="BE77" s="242" t="s">
        <v>221</v>
      </c>
      <c r="BF77" s="366"/>
      <c r="BG77" s="242" t="s">
        <v>221</v>
      </c>
      <c r="BH77" s="366"/>
      <c r="BI77" s="366"/>
      <c r="BJ77" s="242" t="s">
        <v>221</v>
      </c>
      <c r="BK77" s="366"/>
      <c r="BL77" s="366"/>
      <c r="BM77" s="366"/>
      <c r="BN77" s="242" t="s">
        <v>221</v>
      </c>
      <c r="BO77" s="242" t="s">
        <v>221</v>
      </c>
      <c r="BP77" s="242" t="s">
        <v>221</v>
      </c>
      <c r="BQ77" s="242" t="s">
        <v>221</v>
      </c>
      <c r="BR77" s="366"/>
      <c r="BS77" s="366"/>
      <c r="BT77" s="366"/>
      <c r="BU77" s="366"/>
      <c r="BV77" s="366"/>
      <c r="BW77" s="366"/>
      <c r="BX77" s="366"/>
      <c r="BY77" s="366"/>
      <c r="BZ77" s="366"/>
      <c r="CA77" s="366"/>
      <c r="CB77" s="366"/>
      <c r="CC77" s="242" t="s">
        <v>221</v>
      </c>
      <c r="CD77" s="242" t="s">
        <v>221</v>
      </c>
      <c r="CE77" s="192">
        <f>SUM(C77:CD77)</f>
        <v>72320</v>
      </c>
      <c r="CF77" s="192">
        <f>AY59-CE77</f>
        <v>0</v>
      </c>
    </row>
    <row r="78" spans="1:84" ht="12.6" customHeight="1" x14ac:dyDescent="0.25">
      <c r="A78" s="171" t="s">
        <v>250</v>
      </c>
      <c r="B78" s="175"/>
      <c r="C78" s="366"/>
      <c r="D78" s="366"/>
      <c r="E78" s="366">
        <v>112</v>
      </c>
      <c r="F78" s="366"/>
      <c r="G78" s="366"/>
      <c r="H78" s="366"/>
      <c r="I78" s="366"/>
      <c r="J78" s="366"/>
      <c r="K78" s="366">
        <v>1261</v>
      </c>
      <c r="L78" s="366">
        <v>2071</v>
      </c>
      <c r="M78" s="366"/>
      <c r="N78" s="366"/>
      <c r="O78" s="366"/>
      <c r="P78" s="366"/>
      <c r="Q78" s="366"/>
      <c r="R78" s="366"/>
      <c r="S78" s="366"/>
      <c r="T78" s="366"/>
      <c r="U78" s="366">
        <v>266</v>
      </c>
      <c r="V78" s="366"/>
      <c r="W78" s="366">
        <v>52</v>
      </c>
      <c r="X78" s="366">
        <v>100</v>
      </c>
      <c r="Y78" s="366">
        <v>276</v>
      </c>
      <c r="Z78" s="366"/>
      <c r="AA78" s="366"/>
      <c r="AB78" s="366">
        <v>109</v>
      </c>
      <c r="AC78" s="366">
        <v>121</v>
      </c>
      <c r="AD78" s="366"/>
      <c r="AE78" s="366">
        <v>1273</v>
      </c>
      <c r="AF78" s="366"/>
      <c r="AG78" s="366">
        <v>450</v>
      </c>
      <c r="AH78" s="366"/>
      <c r="AI78" s="366"/>
      <c r="AJ78" s="366">
        <v>1170</v>
      </c>
      <c r="AK78" s="366">
        <v>51</v>
      </c>
      <c r="AL78" s="366">
        <v>38</v>
      </c>
      <c r="AM78" s="366"/>
      <c r="AN78" s="366"/>
      <c r="AO78" s="366">
        <v>12</v>
      </c>
      <c r="AP78" s="366"/>
      <c r="AQ78" s="366"/>
      <c r="AR78" s="366"/>
      <c r="AS78" s="366"/>
      <c r="AT78" s="366"/>
      <c r="AU78" s="366"/>
      <c r="AV78" s="366">
        <v>392</v>
      </c>
      <c r="AW78" s="366"/>
      <c r="AX78" s="242" t="s">
        <v>221</v>
      </c>
      <c r="AY78" s="242" t="s">
        <v>221</v>
      </c>
      <c r="AZ78" s="242" t="s">
        <v>221</v>
      </c>
      <c r="BA78" s="366">
        <v>333</v>
      </c>
      <c r="BB78" s="366">
        <v>100</v>
      </c>
      <c r="BC78" s="366"/>
      <c r="BD78" s="242" t="s">
        <v>221</v>
      </c>
      <c r="BE78" s="242" t="s">
        <v>221</v>
      </c>
      <c r="BF78" s="242" t="s">
        <v>221</v>
      </c>
      <c r="BG78" s="242" t="s">
        <v>221</v>
      </c>
      <c r="BH78" s="366">
        <v>95</v>
      </c>
      <c r="BI78" s="366"/>
      <c r="BJ78" s="242" t="s">
        <v>221</v>
      </c>
      <c r="BK78" s="366"/>
      <c r="BL78" s="366"/>
      <c r="BM78" s="366"/>
      <c r="BN78" s="242" t="s">
        <v>221</v>
      </c>
      <c r="BO78" s="242" t="s">
        <v>221</v>
      </c>
      <c r="BP78" s="242" t="s">
        <v>221</v>
      </c>
      <c r="BQ78" s="242" t="s">
        <v>221</v>
      </c>
      <c r="BR78" s="242" t="s">
        <v>221</v>
      </c>
      <c r="BS78" s="366"/>
      <c r="BT78" s="366"/>
      <c r="BU78" s="366"/>
      <c r="BV78" s="366">
        <v>565</v>
      </c>
      <c r="BW78" s="366"/>
      <c r="BX78" s="366"/>
      <c r="BY78" s="366">
        <v>59</v>
      </c>
      <c r="BZ78" s="366"/>
      <c r="CA78" s="366"/>
      <c r="CB78" s="366"/>
      <c r="CC78" s="242" t="s">
        <v>221</v>
      </c>
      <c r="CD78" s="242" t="s">
        <v>221</v>
      </c>
      <c r="CE78" s="192">
        <f>SUM(C78:CD78)</f>
        <v>8906</v>
      </c>
      <c r="CF78" s="192"/>
    </row>
    <row r="79" spans="1:84" ht="12.6" customHeight="1" x14ac:dyDescent="0.25">
      <c r="A79" s="171" t="s">
        <v>251</v>
      </c>
      <c r="B79" s="175"/>
      <c r="C79" s="372"/>
      <c r="D79" s="372"/>
      <c r="E79" s="366">
        <v>3003</v>
      </c>
      <c r="F79" s="366"/>
      <c r="G79" s="366"/>
      <c r="H79" s="366"/>
      <c r="I79" s="366"/>
      <c r="J79" s="366"/>
      <c r="K79" s="366">
        <v>57631</v>
      </c>
      <c r="L79" s="366">
        <v>55560</v>
      </c>
      <c r="M79" s="366"/>
      <c r="N79" s="366"/>
      <c r="O79" s="366"/>
      <c r="P79" s="366"/>
      <c r="Q79" s="366"/>
      <c r="R79" s="366"/>
      <c r="S79" s="366">
        <v>11</v>
      </c>
      <c r="T79" s="366"/>
      <c r="U79" s="366"/>
      <c r="V79" s="366"/>
      <c r="W79" s="366">
        <v>377</v>
      </c>
      <c r="X79" s="366">
        <v>732</v>
      </c>
      <c r="Y79" s="366">
        <v>2020</v>
      </c>
      <c r="Z79" s="366"/>
      <c r="AA79" s="366"/>
      <c r="AB79" s="366"/>
      <c r="AC79" s="366">
        <v>161</v>
      </c>
      <c r="AD79" s="366"/>
      <c r="AE79" s="366">
        <v>11228</v>
      </c>
      <c r="AF79" s="366"/>
      <c r="AG79" s="366">
        <v>2494</v>
      </c>
      <c r="AH79" s="366"/>
      <c r="AI79" s="366"/>
      <c r="AJ79" s="366">
        <v>158</v>
      </c>
      <c r="AK79" s="366"/>
      <c r="AL79" s="366"/>
      <c r="AM79" s="366"/>
      <c r="AN79" s="366"/>
      <c r="AO79" s="366">
        <v>325</v>
      </c>
      <c r="AP79" s="366"/>
      <c r="AQ79" s="366"/>
      <c r="AR79" s="366"/>
      <c r="AS79" s="366"/>
      <c r="AT79" s="366"/>
      <c r="AU79" s="366"/>
      <c r="AV79" s="366"/>
      <c r="AW79" s="366"/>
      <c r="AX79" s="242" t="s">
        <v>221</v>
      </c>
      <c r="AY79" s="242" t="s">
        <v>221</v>
      </c>
      <c r="AZ79" s="242" t="s">
        <v>221</v>
      </c>
      <c r="BA79" s="242" t="s">
        <v>221</v>
      </c>
      <c r="BB79" s="366"/>
      <c r="BC79" s="366"/>
      <c r="BD79" s="242" t="s">
        <v>221</v>
      </c>
      <c r="BE79" s="242" t="s">
        <v>221</v>
      </c>
      <c r="BF79" s="242" t="s">
        <v>221</v>
      </c>
      <c r="BG79" s="242" t="s">
        <v>221</v>
      </c>
      <c r="BH79" s="366"/>
      <c r="BI79" s="366"/>
      <c r="BJ79" s="242" t="s">
        <v>221</v>
      </c>
      <c r="BK79" s="366"/>
      <c r="BL79" s="366"/>
      <c r="BM79" s="366"/>
      <c r="BN79" s="242" t="s">
        <v>221</v>
      </c>
      <c r="BO79" s="242" t="s">
        <v>221</v>
      </c>
      <c r="BP79" s="242" t="s">
        <v>221</v>
      </c>
      <c r="BQ79" s="242" t="s">
        <v>221</v>
      </c>
      <c r="BR79" s="242" t="s">
        <v>221</v>
      </c>
      <c r="BS79" s="366"/>
      <c r="BT79" s="366"/>
      <c r="BU79" s="366"/>
      <c r="BV79" s="366"/>
      <c r="BW79" s="366"/>
      <c r="BX79" s="366"/>
      <c r="BY79" s="366"/>
      <c r="BZ79" s="366"/>
      <c r="CA79" s="366"/>
      <c r="CB79" s="366"/>
      <c r="CC79" s="242" t="s">
        <v>221</v>
      </c>
      <c r="CD79" s="242" t="s">
        <v>221</v>
      </c>
      <c r="CE79" s="192">
        <f t="shared" si="8"/>
        <v>133700</v>
      </c>
      <c r="CF79" s="192">
        <f>BA59</f>
        <v>0</v>
      </c>
    </row>
    <row r="80" spans="1:84" ht="21" customHeight="1" x14ac:dyDescent="0.25">
      <c r="A80" s="171" t="s">
        <v>252</v>
      </c>
      <c r="B80" s="175"/>
      <c r="C80" s="368"/>
      <c r="D80" s="368"/>
      <c r="E80" s="368">
        <v>1.72</v>
      </c>
      <c r="F80" s="368"/>
      <c r="G80" s="368"/>
      <c r="H80" s="368"/>
      <c r="I80" s="368"/>
      <c r="J80" s="368"/>
      <c r="K80" s="368">
        <v>17.12</v>
      </c>
      <c r="L80" s="368">
        <v>31.82</v>
      </c>
      <c r="M80" s="368"/>
      <c r="N80" s="368"/>
      <c r="O80" s="368"/>
      <c r="P80" s="368"/>
      <c r="Q80" s="368"/>
      <c r="R80" s="368"/>
      <c r="S80" s="368"/>
      <c r="T80" s="368"/>
      <c r="U80" s="368"/>
      <c r="V80" s="368"/>
      <c r="W80" s="368"/>
      <c r="X80" s="368"/>
      <c r="Y80" s="368"/>
      <c r="Z80" s="368"/>
      <c r="AA80" s="368"/>
      <c r="AB80" s="368"/>
      <c r="AC80" s="368"/>
      <c r="AD80" s="368"/>
      <c r="AE80" s="368"/>
      <c r="AF80" s="368"/>
      <c r="AG80" s="368">
        <v>0.96</v>
      </c>
      <c r="AH80" s="368"/>
      <c r="AI80" s="368"/>
      <c r="AJ80" s="368">
        <v>9.3000000000000007</v>
      </c>
      <c r="AK80" s="368"/>
      <c r="AL80" s="368"/>
      <c r="AM80" s="368"/>
      <c r="AN80" s="368"/>
      <c r="AO80" s="368">
        <v>0.19</v>
      </c>
      <c r="AP80" s="368"/>
      <c r="AQ80" s="368"/>
      <c r="AR80" s="368"/>
      <c r="AS80" s="368"/>
      <c r="AT80" s="368"/>
      <c r="AU80" s="368"/>
      <c r="AV80" s="368"/>
      <c r="AW80" s="242" t="s">
        <v>221</v>
      </c>
      <c r="AX80" s="242" t="s">
        <v>221</v>
      </c>
      <c r="AY80" s="242" t="s">
        <v>221</v>
      </c>
      <c r="AZ80" s="242" t="s">
        <v>221</v>
      </c>
      <c r="BA80" s="242" t="s">
        <v>221</v>
      </c>
      <c r="BB80" s="242" t="s">
        <v>221</v>
      </c>
      <c r="BC80" s="242" t="s">
        <v>221</v>
      </c>
      <c r="BD80" s="242" t="s">
        <v>221</v>
      </c>
      <c r="BE80" s="242" t="s">
        <v>221</v>
      </c>
      <c r="BF80" s="242" t="s">
        <v>221</v>
      </c>
      <c r="BG80" s="242" t="s">
        <v>221</v>
      </c>
      <c r="BH80" s="242" t="s">
        <v>221</v>
      </c>
      <c r="BI80" s="242" t="s">
        <v>221</v>
      </c>
      <c r="BJ80" s="242" t="s">
        <v>221</v>
      </c>
      <c r="BK80" s="242" t="s">
        <v>221</v>
      </c>
      <c r="BL80" s="242" t="s">
        <v>221</v>
      </c>
      <c r="BM80" s="242" t="s">
        <v>221</v>
      </c>
      <c r="BN80" s="242" t="s">
        <v>221</v>
      </c>
      <c r="BO80" s="242" t="s">
        <v>221</v>
      </c>
      <c r="BP80" s="242" t="s">
        <v>221</v>
      </c>
      <c r="BQ80" s="242" t="s">
        <v>221</v>
      </c>
      <c r="BR80" s="242" t="s">
        <v>221</v>
      </c>
      <c r="BS80" s="242" t="s">
        <v>221</v>
      </c>
      <c r="BT80" s="242" t="s">
        <v>221</v>
      </c>
      <c r="BU80" s="247"/>
      <c r="BV80" s="247"/>
      <c r="BW80" s="247"/>
      <c r="BX80" s="247"/>
      <c r="BY80" s="247"/>
      <c r="BZ80" s="247"/>
      <c r="CA80" s="247"/>
      <c r="CB80" s="247"/>
      <c r="CC80" s="242" t="s">
        <v>221</v>
      </c>
      <c r="CD80" s="242" t="s">
        <v>221</v>
      </c>
      <c r="CE80" s="248">
        <f t="shared" si="8"/>
        <v>61.11</v>
      </c>
      <c r="CF80" s="248"/>
    </row>
    <row r="81" spans="1:5" ht="12.6" customHeight="1" x14ac:dyDescent="0.25">
      <c r="A81" s="205" t="s">
        <v>253</v>
      </c>
      <c r="B81" s="205"/>
      <c r="C81" s="205"/>
      <c r="D81" s="205"/>
      <c r="E81" s="205"/>
    </row>
    <row r="82" spans="1:5" ht="12.6" customHeight="1" x14ac:dyDescent="0.25">
      <c r="A82" s="171" t="s">
        <v>254</v>
      </c>
      <c r="B82" s="172"/>
      <c r="C82" s="379" t="s">
        <v>1280</v>
      </c>
      <c r="D82" s="249"/>
      <c r="E82" s="175"/>
    </row>
    <row r="83" spans="1:5" ht="12.6" customHeight="1" x14ac:dyDescent="0.25">
      <c r="A83" s="173" t="s">
        <v>255</v>
      </c>
      <c r="B83" s="172" t="s">
        <v>256</v>
      </c>
      <c r="C83" s="380" t="s">
        <v>1281</v>
      </c>
      <c r="D83" s="249"/>
      <c r="E83" s="175"/>
    </row>
    <row r="84" spans="1:5" ht="12.6" customHeight="1" x14ac:dyDescent="0.25">
      <c r="A84" s="173" t="s">
        <v>257</v>
      </c>
      <c r="B84" s="172" t="s">
        <v>256</v>
      </c>
      <c r="C84" s="381" t="s">
        <v>1271</v>
      </c>
      <c r="D84" s="202"/>
      <c r="E84" s="201"/>
    </row>
    <row r="85" spans="1:5" ht="12.6" customHeight="1" x14ac:dyDescent="0.25">
      <c r="A85" s="173" t="s">
        <v>1251</v>
      </c>
      <c r="B85" s="172"/>
      <c r="C85" s="382" t="s">
        <v>1272</v>
      </c>
      <c r="D85" s="202"/>
      <c r="E85" s="201"/>
    </row>
    <row r="86" spans="1:5" ht="12.6" customHeight="1" x14ac:dyDescent="0.25">
      <c r="A86" s="173" t="s">
        <v>1252</v>
      </c>
      <c r="B86" s="172" t="s">
        <v>256</v>
      </c>
      <c r="C86" s="383" t="s">
        <v>1272</v>
      </c>
      <c r="D86" s="202"/>
      <c r="E86" s="201"/>
    </row>
    <row r="87" spans="1:5" ht="12.6" customHeight="1" x14ac:dyDescent="0.25">
      <c r="A87" s="173" t="s">
        <v>258</v>
      </c>
      <c r="B87" s="172" t="s">
        <v>256</v>
      </c>
      <c r="C87" s="381" t="s">
        <v>1273</v>
      </c>
      <c r="D87" s="202"/>
      <c r="E87" s="201"/>
    </row>
    <row r="88" spans="1:5" ht="12.6" customHeight="1" x14ac:dyDescent="0.25">
      <c r="A88" s="173" t="s">
        <v>259</v>
      </c>
      <c r="B88" s="172" t="s">
        <v>256</v>
      </c>
      <c r="C88" s="381" t="s">
        <v>1274</v>
      </c>
      <c r="D88" s="202"/>
      <c r="E88" s="201"/>
    </row>
    <row r="89" spans="1:5" ht="12.6" customHeight="1" x14ac:dyDescent="0.25">
      <c r="A89" s="173" t="s">
        <v>260</v>
      </c>
      <c r="B89" s="172" t="s">
        <v>256</v>
      </c>
      <c r="C89" s="381" t="s">
        <v>1275</v>
      </c>
      <c r="D89" s="202"/>
      <c r="E89" s="201"/>
    </row>
    <row r="90" spans="1:5" ht="12.6" customHeight="1" x14ac:dyDescent="0.25">
      <c r="A90" s="173" t="s">
        <v>261</v>
      </c>
      <c r="B90" s="172" t="s">
        <v>256</v>
      </c>
      <c r="C90" s="381"/>
      <c r="D90" s="202"/>
      <c r="E90" s="201"/>
    </row>
    <row r="91" spans="1:5" ht="12.6" customHeight="1" x14ac:dyDescent="0.25">
      <c r="A91" s="173" t="s">
        <v>262</v>
      </c>
      <c r="B91" s="172" t="s">
        <v>256</v>
      </c>
      <c r="C91" s="381" t="s">
        <v>1277</v>
      </c>
      <c r="D91" s="202"/>
      <c r="E91" s="201"/>
    </row>
    <row r="92" spans="1:5" ht="12.6" customHeight="1" x14ac:dyDescent="0.25">
      <c r="A92" s="173" t="s">
        <v>263</v>
      </c>
      <c r="B92" s="172" t="s">
        <v>256</v>
      </c>
      <c r="C92" s="384" t="s">
        <v>1278</v>
      </c>
      <c r="D92" s="249"/>
      <c r="E92" s="175"/>
    </row>
    <row r="93" spans="1:5" ht="12.6" customHeight="1" x14ac:dyDescent="0.25">
      <c r="A93" s="173" t="s">
        <v>264</v>
      </c>
      <c r="B93" s="172" t="s">
        <v>256</v>
      </c>
      <c r="C93" s="385" t="s">
        <v>1279</v>
      </c>
      <c r="D93" s="249"/>
      <c r="E93" s="175"/>
    </row>
    <row r="94" spans="1:5" ht="12.6" customHeight="1" x14ac:dyDescent="0.25">
      <c r="A94" s="173"/>
      <c r="B94" s="173"/>
      <c r="C94" s="188"/>
      <c r="D94" s="175"/>
      <c r="E94" s="175"/>
    </row>
    <row r="95" spans="1:5" ht="12.6" customHeight="1" x14ac:dyDescent="0.25">
      <c r="A95" s="205" t="s">
        <v>265</v>
      </c>
      <c r="B95" s="205"/>
      <c r="C95" s="205"/>
      <c r="D95" s="205"/>
      <c r="E95" s="205"/>
    </row>
    <row r="96" spans="1:5" ht="12.6" customHeight="1" x14ac:dyDescent="0.25">
      <c r="A96" s="250" t="s">
        <v>266</v>
      </c>
      <c r="B96" s="250"/>
      <c r="C96" s="250"/>
      <c r="D96" s="250"/>
      <c r="E96" s="250"/>
    </row>
    <row r="97" spans="1:5" ht="12.6" customHeight="1" x14ac:dyDescent="0.25">
      <c r="A97" s="173" t="s">
        <v>267</v>
      </c>
      <c r="B97" s="172" t="s">
        <v>256</v>
      </c>
      <c r="C97" s="365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365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365">
        <v>1</v>
      </c>
      <c r="D99" s="175"/>
      <c r="E99" s="175"/>
    </row>
    <row r="100" spans="1:5" ht="12.6" customHeight="1" x14ac:dyDescent="0.25">
      <c r="A100" s="250" t="s">
        <v>269</v>
      </c>
      <c r="B100" s="250"/>
      <c r="C100" s="250"/>
      <c r="D100" s="250"/>
      <c r="E100" s="250"/>
    </row>
    <row r="101" spans="1:5" ht="12.6" customHeight="1" x14ac:dyDescent="0.25">
      <c r="A101" s="173" t="s">
        <v>270</v>
      </c>
      <c r="B101" s="172" t="s">
        <v>256</v>
      </c>
      <c r="C101" s="365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378"/>
      <c r="D102" s="175"/>
      <c r="E102" s="175"/>
    </row>
    <row r="103" spans="1:5" ht="12.6" customHeight="1" x14ac:dyDescent="0.25">
      <c r="A103" s="250" t="s">
        <v>271</v>
      </c>
      <c r="B103" s="250"/>
      <c r="C103" s="250"/>
      <c r="D103" s="250"/>
      <c r="E103" s="250"/>
    </row>
    <row r="104" spans="1:5" ht="12.6" customHeight="1" x14ac:dyDescent="0.25">
      <c r="A104" s="173" t="s">
        <v>272</v>
      </c>
      <c r="B104" s="172" t="s">
        <v>256</v>
      </c>
      <c r="C104" s="365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365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365"/>
      <c r="D106" s="175"/>
      <c r="E106" s="175"/>
    </row>
    <row r="107" spans="1:5" ht="21.75" customHeight="1" x14ac:dyDescent="0.25">
      <c r="A107" s="173"/>
      <c r="B107" s="172"/>
      <c r="C107" s="187"/>
      <c r="D107" s="175"/>
      <c r="E107" s="175"/>
    </row>
    <row r="108" spans="1:5" ht="13.5" customHeight="1" x14ac:dyDescent="0.25">
      <c r="A108" s="204" t="s">
        <v>275</v>
      </c>
      <c r="B108" s="205"/>
      <c r="C108" s="205"/>
      <c r="D108" s="205"/>
      <c r="E108" s="205"/>
    </row>
    <row r="109" spans="1:5" ht="13.5" customHeight="1" x14ac:dyDescent="0.25">
      <c r="A109" s="173"/>
      <c r="B109" s="172"/>
      <c r="C109" s="187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365">
        <v>140</v>
      </c>
      <c r="D111" s="364">
        <v>342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365">
        <v>174</v>
      </c>
      <c r="D112" s="364">
        <v>12127</v>
      </c>
      <c r="E112" s="175"/>
    </row>
    <row r="113" spans="1:5" ht="12.6" customHeight="1" x14ac:dyDescent="0.25">
      <c r="A113" s="173" t="s">
        <v>280</v>
      </c>
      <c r="B113" s="172" t="s">
        <v>256</v>
      </c>
      <c r="C113" s="365"/>
      <c r="D113" s="364"/>
      <c r="E113" s="175"/>
    </row>
    <row r="114" spans="1:5" ht="12.6" customHeight="1" x14ac:dyDescent="0.25">
      <c r="A114" s="173" t="s">
        <v>281</v>
      </c>
      <c r="B114" s="172" t="s">
        <v>256</v>
      </c>
      <c r="C114" s="365"/>
      <c r="D114" s="364"/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365"/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365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365">
        <v>25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365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365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365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365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365">
        <v>23</v>
      </c>
      <c r="D123" s="175"/>
      <c r="E123" s="175"/>
    </row>
    <row r="124" spans="1:5" ht="12.6" customHeight="1" x14ac:dyDescent="0.25">
      <c r="A124" s="173" t="s">
        <v>289</v>
      </c>
      <c r="B124" s="172"/>
      <c r="C124" s="365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365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365"/>
      <c r="D126" s="175"/>
      <c r="E126" s="175"/>
    </row>
    <row r="127" spans="1:5" ht="12.6" customHeight="1" x14ac:dyDescent="0.25">
      <c r="A127" s="173" t="s">
        <v>291</v>
      </c>
      <c r="B127" s="175"/>
      <c r="C127" s="188"/>
      <c r="D127" s="175"/>
      <c r="E127" s="175">
        <f>SUM(C116:C126)</f>
        <v>48</v>
      </c>
    </row>
    <row r="128" spans="1:5" ht="12.6" customHeight="1" x14ac:dyDescent="0.25">
      <c r="A128" s="173" t="s">
        <v>292</v>
      </c>
      <c r="B128" s="172" t="s">
        <v>256</v>
      </c>
      <c r="C128" s="365"/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365"/>
      <c r="D129" s="175"/>
      <c r="E129" s="175"/>
    </row>
    <row r="130" spans="1:6" ht="12.6" customHeight="1" x14ac:dyDescent="0.25">
      <c r="A130" s="173"/>
      <c r="B130" s="175"/>
      <c r="C130" s="188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365"/>
      <c r="D131" s="175"/>
      <c r="E131" s="175"/>
    </row>
    <row r="132" spans="1:6" ht="12.6" customHeight="1" x14ac:dyDescent="0.25">
      <c r="A132" s="173"/>
      <c r="B132" s="173"/>
      <c r="C132" s="188"/>
      <c r="D132" s="175"/>
      <c r="E132" s="175"/>
    </row>
    <row r="133" spans="1:6" ht="12.6" customHeight="1" x14ac:dyDescent="0.25">
      <c r="A133" s="173"/>
      <c r="B133" s="173"/>
      <c r="C133" s="188"/>
      <c r="D133" s="175"/>
      <c r="E133" s="175"/>
    </row>
    <row r="134" spans="1:6" ht="12.6" customHeight="1" x14ac:dyDescent="0.25">
      <c r="A134" s="173"/>
      <c r="B134" s="173"/>
      <c r="C134" s="188"/>
      <c r="D134" s="175"/>
      <c r="E134" s="175"/>
    </row>
    <row r="135" spans="1:6" ht="18" customHeight="1" x14ac:dyDescent="0.25">
      <c r="A135" s="173"/>
      <c r="B135" s="173"/>
      <c r="C135" s="188"/>
      <c r="D135" s="175"/>
      <c r="E135" s="175"/>
    </row>
    <row r="136" spans="1:6" ht="12.6" customHeight="1" x14ac:dyDescent="0.25">
      <c r="A136" s="205" t="s">
        <v>1240</v>
      </c>
      <c r="B136" s="204"/>
      <c r="C136" s="204"/>
      <c r="D136" s="204"/>
      <c r="E136" s="204"/>
    </row>
    <row r="137" spans="1:6" ht="12.6" customHeight="1" x14ac:dyDescent="0.25">
      <c r="A137" s="251" t="s">
        <v>295</v>
      </c>
      <c r="B137" s="176" t="s">
        <v>296</v>
      </c>
      <c r="C137" s="189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364">
        <v>113</v>
      </c>
      <c r="C138" s="365">
        <v>16</v>
      </c>
      <c r="D138" s="364">
        <v>11</v>
      </c>
      <c r="E138" s="175">
        <f>SUM(B138:D138)</f>
        <v>140</v>
      </c>
    </row>
    <row r="139" spans="1:6" ht="12.6" customHeight="1" x14ac:dyDescent="0.25">
      <c r="A139" s="173" t="s">
        <v>215</v>
      </c>
      <c r="B139" s="364">
        <v>275</v>
      </c>
      <c r="C139" s="365">
        <v>40</v>
      </c>
      <c r="D139" s="364">
        <v>27</v>
      </c>
      <c r="E139" s="175">
        <f>SUM(B139:D139)</f>
        <v>342</v>
      </c>
    </row>
    <row r="140" spans="1:6" ht="12.6" customHeight="1" x14ac:dyDescent="0.25">
      <c r="A140" s="173" t="s">
        <v>298</v>
      </c>
      <c r="B140" s="364">
        <v>31248</v>
      </c>
      <c r="C140" s="364">
        <v>13607</v>
      </c>
      <c r="D140" s="364">
        <v>14912</v>
      </c>
      <c r="E140" s="175">
        <f>SUM(B140:D140)</f>
        <v>59767</v>
      </c>
    </row>
    <row r="141" spans="1:6" ht="12.6" customHeight="1" x14ac:dyDescent="0.25">
      <c r="A141" s="173" t="s">
        <v>245</v>
      </c>
      <c r="B141" s="364">
        <v>3456786</v>
      </c>
      <c r="C141" s="365">
        <v>1505336</v>
      </c>
      <c r="D141" s="364">
        <v>1640286</v>
      </c>
      <c r="E141" s="175">
        <f>SUM(B141:D141)</f>
        <v>6602408</v>
      </c>
      <c r="F141" s="196"/>
    </row>
    <row r="142" spans="1:6" ht="12.6" customHeight="1" x14ac:dyDescent="0.25">
      <c r="A142" s="173" t="s">
        <v>246</v>
      </c>
      <c r="B142" s="364">
        <v>8865373</v>
      </c>
      <c r="C142" s="365">
        <v>3860626</v>
      </c>
      <c r="D142" s="364">
        <v>4240106</v>
      </c>
      <c r="E142" s="175">
        <f>SUM(B142:D142)</f>
        <v>16966105</v>
      </c>
      <c r="F142" s="196"/>
    </row>
    <row r="143" spans="1:6" ht="12.6" customHeight="1" x14ac:dyDescent="0.25">
      <c r="A143" s="251" t="s">
        <v>299</v>
      </c>
      <c r="B143" s="176" t="s">
        <v>296</v>
      </c>
      <c r="C143" s="189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364">
        <v>22</v>
      </c>
      <c r="C144" s="365">
        <v>77</v>
      </c>
      <c r="D144" s="364">
        <v>75</v>
      </c>
      <c r="E144" s="175">
        <f>SUM(B144:D144)</f>
        <v>174</v>
      </c>
    </row>
    <row r="145" spans="1:5" ht="12.6" customHeight="1" x14ac:dyDescent="0.25">
      <c r="A145" s="173" t="s">
        <v>215</v>
      </c>
      <c r="B145" s="364">
        <v>1537</v>
      </c>
      <c r="C145" s="365">
        <v>5381</v>
      </c>
      <c r="D145" s="364">
        <v>5209</v>
      </c>
      <c r="E145" s="175">
        <f>SUM(B145:D145)</f>
        <v>12127</v>
      </c>
    </row>
    <row r="146" spans="1:5" ht="12.6" customHeight="1" x14ac:dyDescent="0.25">
      <c r="A146" s="173" t="s">
        <v>298</v>
      </c>
      <c r="B146" s="364"/>
      <c r="C146" s="365"/>
      <c r="D146" s="364"/>
      <c r="E146" s="175">
        <f>SUM(B146:D146)</f>
        <v>0</v>
      </c>
    </row>
    <row r="147" spans="1:5" ht="12.6" customHeight="1" x14ac:dyDescent="0.25">
      <c r="A147" s="173" t="s">
        <v>245</v>
      </c>
      <c r="B147" s="364">
        <v>947450</v>
      </c>
      <c r="C147" s="365">
        <v>412588</v>
      </c>
      <c r="D147" s="364">
        <v>452143</v>
      </c>
      <c r="E147" s="175">
        <f>SUM(B147:D147)</f>
        <v>1812181</v>
      </c>
    </row>
    <row r="148" spans="1:5" ht="12.6" customHeight="1" x14ac:dyDescent="0.25">
      <c r="A148" s="173" t="s">
        <v>246</v>
      </c>
      <c r="B148" s="364"/>
      <c r="C148" s="365"/>
      <c r="D148" s="364"/>
      <c r="E148" s="175">
        <f>SUM(B148:D148)</f>
        <v>0</v>
      </c>
    </row>
    <row r="149" spans="1:5" ht="12.6" customHeight="1" x14ac:dyDescent="0.25">
      <c r="A149" s="251" t="s">
        <v>300</v>
      </c>
      <c r="B149" s="176" t="s">
        <v>296</v>
      </c>
      <c r="C149" s="189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364"/>
      <c r="C150" s="365"/>
      <c r="D150" s="364"/>
      <c r="E150" s="175">
        <f>SUM(B150:D150)</f>
        <v>0</v>
      </c>
    </row>
    <row r="151" spans="1:5" ht="12.6" customHeight="1" x14ac:dyDescent="0.25">
      <c r="A151" s="173" t="s">
        <v>215</v>
      </c>
      <c r="B151" s="364"/>
      <c r="C151" s="365"/>
      <c r="D151" s="364"/>
      <c r="E151" s="175">
        <f>SUM(B151:D151)</f>
        <v>0</v>
      </c>
    </row>
    <row r="152" spans="1:5" ht="12.6" customHeight="1" x14ac:dyDescent="0.25">
      <c r="A152" s="173" t="s">
        <v>298</v>
      </c>
      <c r="B152" s="364"/>
      <c r="C152" s="365"/>
      <c r="D152" s="364"/>
      <c r="E152" s="175">
        <f>SUM(B152:D152)</f>
        <v>0</v>
      </c>
    </row>
    <row r="153" spans="1:5" ht="12.6" customHeight="1" x14ac:dyDescent="0.25">
      <c r="A153" s="173" t="s">
        <v>245</v>
      </c>
      <c r="B153" s="364"/>
      <c r="C153" s="365"/>
      <c r="D153" s="364"/>
      <c r="E153" s="175">
        <f>SUM(B153:D153)</f>
        <v>0</v>
      </c>
    </row>
    <row r="154" spans="1:5" ht="12.6" customHeight="1" x14ac:dyDescent="0.25">
      <c r="A154" s="173" t="s">
        <v>246</v>
      </c>
      <c r="B154" s="364"/>
      <c r="C154" s="365"/>
      <c r="D154" s="364"/>
      <c r="E154" s="175">
        <f>SUM(B154:D154)</f>
        <v>0</v>
      </c>
    </row>
    <row r="155" spans="1:5" ht="12.6" customHeight="1" x14ac:dyDescent="0.25">
      <c r="A155" s="177"/>
      <c r="B155" s="177"/>
      <c r="C155" s="190"/>
      <c r="D155" s="178"/>
      <c r="E155" s="175"/>
    </row>
    <row r="156" spans="1:5" ht="12.6" customHeight="1" x14ac:dyDescent="0.25">
      <c r="A156" s="251" t="s">
        <v>301</v>
      </c>
      <c r="B156" s="176" t="s">
        <v>302</v>
      </c>
      <c r="C156" s="189" t="s">
        <v>303</v>
      </c>
      <c r="D156" s="175"/>
      <c r="E156" s="175"/>
    </row>
    <row r="157" spans="1:5" ht="12.6" customHeight="1" x14ac:dyDescent="0.25">
      <c r="A157" s="177" t="s">
        <v>304</v>
      </c>
      <c r="B157" s="364">
        <v>1429625</v>
      </c>
      <c r="C157" s="364">
        <v>459210</v>
      </c>
      <c r="D157" s="175"/>
      <c r="E157" s="175"/>
    </row>
    <row r="158" spans="1:5" ht="12.6" customHeight="1" x14ac:dyDescent="0.25">
      <c r="A158" s="177"/>
      <c r="B158" s="178"/>
      <c r="C158" s="190"/>
      <c r="D158" s="175"/>
      <c r="E158" s="175"/>
    </row>
    <row r="159" spans="1:5" ht="12.6" customHeight="1" x14ac:dyDescent="0.25">
      <c r="A159" s="177"/>
      <c r="B159" s="177"/>
      <c r="C159" s="190"/>
      <c r="D159" s="178"/>
      <c r="E159" s="175"/>
    </row>
    <row r="160" spans="1:5" ht="12.6" customHeight="1" x14ac:dyDescent="0.25">
      <c r="A160" s="177"/>
      <c r="B160" s="177"/>
      <c r="C160" s="190"/>
      <c r="D160" s="178"/>
      <c r="E160" s="175"/>
    </row>
    <row r="161" spans="1:5" ht="12.6" customHeight="1" x14ac:dyDescent="0.25">
      <c r="A161" s="177"/>
      <c r="B161" s="177"/>
      <c r="C161" s="190"/>
      <c r="D161" s="178"/>
      <c r="E161" s="175"/>
    </row>
    <row r="162" spans="1:5" ht="21.75" customHeight="1" x14ac:dyDescent="0.25">
      <c r="A162" s="177"/>
      <c r="B162" s="177"/>
      <c r="C162" s="190"/>
      <c r="D162" s="178"/>
      <c r="E162" s="175"/>
    </row>
    <row r="163" spans="1:5" ht="11.4" customHeight="1" x14ac:dyDescent="0.25">
      <c r="A163" s="204" t="s">
        <v>305</v>
      </c>
      <c r="B163" s="205"/>
      <c r="C163" s="205"/>
      <c r="D163" s="205"/>
      <c r="E163" s="205"/>
    </row>
    <row r="164" spans="1:5" ht="11.4" customHeight="1" x14ac:dyDescent="0.25">
      <c r="A164" s="250" t="s">
        <v>306</v>
      </c>
      <c r="B164" s="250"/>
      <c r="C164" s="250"/>
      <c r="D164" s="250"/>
      <c r="E164" s="250"/>
    </row>
    <row r="165" spans="1:5" ht="11.4" customHeight="1" x14ac:dyDescent="0.25">
      <c r="A165" s="173" t="s">
        <v>307</v>
      </c>
      <c r="B165" s="172" t="s">
        <v>256</v>
      </c>
      <c r="C165" s="365">
        <v>621140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365">
        <v>-2110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365">
        <v>108395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365">
        <v>658723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365"/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365">
        <v>121462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365">
        <v>27699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365"/>
      <c r="D172" s="175"/>
      <c r="E172" s="175"/>
    </row>
    <row r="173" spans="1:5" ht="11.4" customHeight="1" x14ac:dyDescent="0.25">
      <c r="A173" s="173" t="s">
        <v>203</v>
      </c>
      <c r="B173" s="175"/>
      <c r="C173" s="188"/>
      <c r="D173" s="175">
        <f>SUM(C165:C172)</f>
        <v>1535309</v>
      </c>
      <c r="E173" s="175"/>
    </row>
    <row r="174" spans="1:5" ht="11.4" customHeight="1" x14ac:dyDescent="0.25">
      <c r="A174" s="250" t="s">
        <v>314</v>
      </c>
      <c r="B174" s="250"/>
      <c r="C174" s="250"/>
      <c r="D174" s="250"/>
      <c r="E174" s="250"/>
    </row>
    <row r="175" spans="1:5" ht="11.4" customHeight="1" x14ac:dyDescent="0.25">
      <c r="A175" s="173" t="s">
        <v>315</v>
      </c>
      <c r="B175" s="172" t="s">
        <v>256</v>
      </c>
      <c r="C175" s="365">
        <v>20050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365">
        <v>174114</v>
      </c>
      <c r="D176" s="175"/>
      <c r="E176" s="175"/>
    </row>
    <row r="177" spans="1:5" ht="11.4" customHeight="1" x14ac:dyDescent="0.25">
      <c r="A177" s="173" t="s">
        <v>203</v>
      </c>
      <c r="B177" s="175"/>
      <c r="C177" s="188"/>
      <c r="D177" s="175">
        <f>SUM(C175:C176)</f>
        <v>194164</v>
      </c>
      <c r="E177" s="175"/>
    </row>
    <row r="178" spans="1:5" ht="11.4" customHeight="1" x14ac:dyDescent="0.25">
      <c r="A178" s="250" t="s">
        <v>317</v>
      </c>
      <c r="B178" s="250"/>
      <c r="C178" s="250"/>
      <c r="D178" s="250"/>
      <c r="E178" s="250"/>
    </row>
    <row r="179" spans="1:5" ht="11.4" customHeight="1" x14ac:dyDescent="0.25">
      <c r="A179" s="173" t="s">
        <v>318</v>
      </c>
      <c r="B179" s="172" t="s">
        <v>256</v>
      </c>
      <c r="C179" s="365">
        <v>84858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365">
        <v>59797</v>
      </c>
      <c r="D180" s="175"/>
      <c r="E180" s="175"/>
    </row>
    <row r="181" spans="1:5" ht="11.4" customHeight="1" x14ac:dyDescent="0.25">
      <c r="A181" s="173" t="s">
        <v>203</v>
      </c>
      <c r="B181" s="175"/>
      <c r="C181" s="188"/>
      <c r="D181" s="175">
        <f>SUM(C179:C180)</f>
        <v>144655</v>
      </c>
      <c r="E181" s="175"/>
    </row>
    <row r="182" spans="1:5" ht="11.4" customHeight="1" x14ac:dyDescent="0.25">
      <c r="A182" s="250" t="s">
        <v>320</v>
      </c>
      <c r="B182" s="250"/>
      <c r="C182" s="250"/>
      <c r="D182" s="250"/>
      <c r="E182" s="250"/>
    </row>
    <row r="183" spans="1:5" ht="11.4" customHeight="1" x14ac:dyDescent="0.25">
      <c r="A183" s="173" t="s">
        <v>321</v>
      </c>
      <c r="B183" s="172" t="s">
        <v>256</v>
      </c>
      <c r="C183" s="365">
        <v>24414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365">
        <v>148216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365"/>
      <c r="D185" s="175"/>
      <c r="E185" s="175"/>
    </row>
    <row r="186" spans="1:5" ht="11.4" customHeight="1" x14ac:dyDescent="0.25">
      <c r="A186" s="173" t="s">
        <v>203</v>
      </c>
      <c r="B186" s="175"/>
      <c r="C186" s="188"/>
      <c r="D186" s="175">
        <f>SUM(C183:C185)</f>
        <v>172630</v>
      </c>
      <c r="E186" s="175"/>
    </row>
    <row r="187" spans="1:5" ht="11.4" customHeight="1" x14ac:dyDescent="0.25">
      <c r="A187" s="250" t="s">
        <v>323</v>
      </c>
      <c r="B187" s="250"/>
      <c r="C187" s="250"/>
      <c r="D187" s="250"/>
      <c r="E187" s="250"/>
    </row>
    <row r="188" spans="1:5" ht="11.4" customHeight="1" x14ac:dyDescent="0.25">
      <c r="A188" s="173" t="s">
        <v>324</v>
      </c>
      <c r="B188" s="172" t="s">
        <v>256</v>
      </c>
      <c r="C188" s="365">
        <v>429191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365">
        <v>32356</v>
      </c>
      <c r="D189" s="175"/>
      <c r="E189" s="175"/>
    </row>
    <row r="190" spans="1:5" ht="11.4" customHeight="1" x14ac:dyDescent="0.25">
      <c r="A190" s="173" t="s">
        <v>203</v>
      </c>
      <c r="B190" s="175"/>
      <c r="C190" s="188"/>
      <c r="D190" s="175">
        <f>SUM(C188:C189)</f>
        <v>461547</v>
      </c>
      <c r="E190" s="175"/>
    </row>
    <row r="191" spans="1:5" ht="18" customHeight="1" x14ac:dyDescent="0.25">
      <c r="A191" s="173"/>
      <c r="B191" s="175"/>
      <c r="C191" s="188"/>
      <c r="D191" s="175"/>
      <c r="E191" s="175"/>
    </row>
    <row r="192" spans="1:5" ht="12.6" customHeight="1" x14ac:dyDescent="0.25">
      <c r="A192" s="205" t="s">
        <v>326</v>
      </c>
      <c r="B192" s="205"/>
      <c r="C192" s="205"/>
      <c r="D192" s="205"/>
      <c r="E192" s="205"/>
    </row>
    <row r="193" spans="1:8" ht="12.6" customHeight="1" x14ac:dyDescent="0.25">
      <c r="A193" s="204" t="s">
        <v>327</v>
      </c>
      <c r="B193" s="205"/>
      <c r="C193" s="205"/>
      <c r="D193" s="205"/>
      <c r="E193" s="205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364">
        <v>204226</v>
      </c>
      <c r="C195" s="365"/>
      <c r="D195" s="364"/>
      <c r="E195" s="175">
        <f t="shared" ref="E195:E203" si="10">SUM(B195:C195)-D195</f>
        <v>204226</v>
      </c>
    </row>
    <row r="196" spans="1:8" ht="12.6" customHeight="1" x14ac:dyDescent="0.25">
      <c r="A196" s="173" t="s">
        <v>333</v>
      </c>
      <c r="B196" s="364">
        <v>452954</v>
      </c>
      <c r="C196" s="365">
        <v>17993</v>
      </c>
      <c r="D196" s="364"/>
      <c r="E196" s="175">
        <f t="shared" si="10"/>
        <v>470947</v>
      </c>
    </row>
    <row r="197" spans="1:8" ht="12.6" customHeight="1" x14ac:dyDescent="0.25">
      <c r="A197" s="173" t="s">
        <v>334</v>
      </c>
      <c r="B197" s="364">
        <v>9980543</v>
      </c>
      <c r="C197" s="365">
        <v>281756</v>
      </c>
      <c r="D197" s="364"/>
      <c r="E197" s="175">
        <f t="shared" si="10"/>
        <v>10262299</v>
      </c>
    </row>
    <row r="198" spans="1:8" ht="12.6" customHeight="1" x14ac:dyDescent="0.25">
      <c r="A198" s="173" t="s">
        <v>335</v>
      </c>
      <c r="B198" s="364"/>
      <c r="C198" s="365"/>
      <c r="D198" s="364"/>
      <c r="E198" s="175">
        <f t="shared" si="10"/>
        <v>0</v>
      </c>
    </row>
    <row r="199" spans="1:8" ht="12.6" customHeight="1" x14ac:dyDescent="0.25">
      <c r="A199" s="173" t="s">
        <v>336</v>
      </c>
      <c r="B199" s="364">
        <v>6854019</v>
      </c>
      <c r="C199" s="365">
        <v>117732</v>
      </c>
      <c r="D199" s="364"/>
      <c r="E199" s="175">
        <f t="shared" si="10"/>
        <v>6971751</v>
      </c>
    </row>
    <row r="200" spans="1:8" ht="12.6" customHeight="1" x14ac:dyDescent="0.25">
      <c r="A200" s="173" t="s">
        <v>337</v>
      </c>
      <c r="B200" s="364">
        <v>3663037</v>
      </c>
      <c r="C200" s="365">
        <v>107663</v>
      </c>
      <c r="D200" s="364"/>
      <c r="E200" s="175">
        <f t="shared" si="10"/>
        <v>3770700</v>
      </c>
    </row>
    <row r="201" spans="1:8" ht="12.6" customHeight="1" x14ac:dyDescent="0.25">
      <c r="A201" s="173" t="s">
        <v>338</v>
      </c>
      <c r="B201" s="364"/>
      <c r="C201" s="365"/>
      <c r="D201" s="364"/>
      <c r="E201" s="175">
        <f t="shared" si="10"/>
        <v>0</v>
      </c>
    </row>
    <row r="202" spans="1:8" ht="12.6" customHeight="1" x14ac:dyDescent="0.25">
      <c r="A202" s="173" t="s">
        <v>339</v>
      </c>
      <c r="B202" s="364"/>
      <c r="C202" s="365"/>
      <c r="D202" s="364"/>
      <c r="E202" s="175">
        <f t="shared" si="10"/>
        <v>0</v>
      </c>
    </row>
    <row r="203" spans="1:8" ht="12.6" customHeight="1" x14ac:dyDescent="0.25">
      <c r="A203" s="173" t="s">
        <v>340</v>
      </c>
      <c r="B203" s="364">
        <v>296339</v>
      </c>
      <c r="C203" s="365">
        <v>132955</v>
      </c>
      <c r="D203" s="364">
        <v>417481</v>
      </c>
      <c r="E203" s="175">
        <f t="shared" si="10"/>
        <v>11813</v>
      </c>
    </row>
    <row r="204" spans="1:8" ht="12.6" customHeight="1" x14ac:dyDescent="0.25">
      <c r="A204" s="173" t="s">
        <v>203</v>
      </c>
      <c r="B204" s="175">
        <f>SUM(B195:B203)</f>
        <v>21451118</v>
      </c>
      <c r="C204" s="188">
        <f>SUM(C195:C203)</f>
        <v>658099</v>
      </c>
      <c r="D204" s="175">
        <f>SUM(D195:D203)</f>
        <v>417481</v>
      </c>
      <c r="E204" s="175">
        <f>SUM(E195:E203)</f>
        <v>21691736</v>
      </c>
    </row>
    <row r="205" spans="1:8" ht="12.6" customHeight="1" x14ac:dyDescent="0.25">
      <c r="A205" s="173"/>
      <c r="B205" s="173"/>
      <c r="C205" s="188"/>
      <c r="D205" s="175"/>
      <c r="E205" s="175"/>
    </row>
    <row r="206" spans="1:8" ht="12.6" customHeight="1" x14ac:dyDescent="0.25">
      <c r="A206" s="204" t="s">
        <v>341</v>
      </c>
      <c r="B206" s="204"/>
      <c r="C206" s="204"/>
      <c r="D206" s="204"/>
      <c r="E206" s="204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2"/>
    </row>
    <row r="208" spans="1:8" ht="12.6" customHeight="1" x14ac:dyDescent="0.25">
      <c r="A208" s="173" t="s">
        <v>332</v>
      </c>
      <c r="B208" s="178"/>
      <c r="C208" s="190"/>
      <c r="D208" s="178"/>
      <c r="E208" s="175"/>
      <c r="H208" s="252"/>
    </row>
    <row r="209" spans="1:8" ht="12.6" customHeight="1" x14ac:dyDescent="0.25">
      <c r="A209" s="173" t="s">
        <v>333</v>
      </c>
      <c r="B209" s="364">
        <v>286160</v>
      </c>
      <c r="C209" s="365">
        <v>22819</v>
      </c>
      <c r="D209" s="364"/>
      <c r="E209" s="175">
        <f t="shared" ref="E209:E216" si="11">SUM(B209:C209)-D209</f>
        <v>308979</v>
      </c>
      <c r="H209" s="252"/>
    </row>
    <row r="210" spans="1:8" ht="12.6" customHeight="1" x14ac:dyDescent="0.25">
      <c r="A210" s="173" t="s">
        <v>334</v>
      </c>
      <c r="B210" s="364">
        <v>4232415</v>
      </c>
      <c r="C210" s="365">
        <v>473515</v>
      </c>
      <c r="D210" s="364"/>
      <c r="E210" s="175">
        <f t="shared" si="11"/>
        <v>4705930</v>
      </c>
      <c r="H210" s="252"/>
    </row>
    <row r="211" spans="1:8" ht="12.6" customHeight="1" x14ac:dyDescent="0.25">
      <c r="A211" s="173" t="s">
        <v>335</v>
      </c>
      <c r="B211" s="364"/>
      <c r="C211" s="365"/>
      <c r="D211" s="364"/>
      <c r="E211" s="175">
        <f t="shared" si="11"/>
        <v>0</v>
      </c>
      <c r="H211" s="252"/>
    </row>
    <row r="212" spans="1:8" ht="12.6" customHeight="1" x14ac:dyDescent="0.25">
      <c r="A212" s="173" t="s">
        <v>336</v>
      </c>
      <c r="B212" s="364">
        <v>5485962</v>
      </c>
      <c r="C212" s="365">
        <v>313018</v>
      </c>
      <c r="D212" s="364"/>
      <c r="E212" s="175">
        <f>SUM(B212:C212)-D212</f>
        <v>5798980</v>
      </c>
      <c r="H212" s="252"/>
    </row>
    <row r="213" spans="1:8" ht="12.6" customHeight="1" x14ac:dyDescent="0.25">
      <c r="A213" s="173" t="s">
        <v>337</v>
      </c>
      <c r="B213" s="364">
        <v>2253534</v>
      </c>
      <c r="C213" s="365">
        <v>378199</v>
      </c>
      <c r="D213" s="364"/>
      <c r="E213" s="175">
        <f t="shared" si="11"/>
        <v>2631733</v>
      </c>
      <c r="H213" s="252"/>
    </row>
    <row r="214" spans="1:8" ht="12.6" customHeight="1" x14ac:dyDescent="0.25">
      <c r="A214" s="173" t="s">
        <v>338</v>
      </c>
      <c r="B214" s="364"/>
      <c r="C214" s="365"/>
      <c r="D214" s="364"/>
      <c r="E214" s="175">
        <f t="shared" si="11"/>
        <v>0</v>
      </c>
      <c r="H214" s="252"/>
    </row>
    <row r="215" spans="1:8" ht="12.6" customHeight="1" x14ac:dyDescent="0.25">
      <c r="A215" s="173" t="s">
        <v>339</v>
      </c>
      <c r="B215" s="364"/>
      <c r="C215" s="365"/>
      <c r="D215" s="364"/>
      <c r="E215" s="175">
        <f t="shared" si="11"/>
        <v>0</v>
      </c>
      <c r="H215" s="252"/>
    </row>
    <row r="216" spans="1:8" ht="12.6" customHeight="1" x14ac:dyDescent="0.25">
      <c r="A216" s="173" t="s">
        <v>340</v>
      </c>
      <c r="B216" s="364"/>
      <c r="C216" s="365"/>
      <c r="D216" s="364"/>
      <c r="E216" s="175">
        <f t="shared" si="11"/>
        <v>0</v>
      </c>
      <c r="H216" s="252"/>
    </row>
    <row r="217" spans="1:8" ht="12.6" customHeight="1" x14ac:dyDescent="0.25">
      <c r="A217" s="173" t="s">
        <v>203</v>
      </c>
      <c r="B217" s="175">
        <f>SUM(B208:B216)</f>
        <v>12258071</v>
      </c>
      <c r="C217" s="188">
        <f>SUM(C208:C216)</f>
        <v>1187551</v>
      </c>
      <c r="D217" s="175">
        <f>SUM(D208:D216)</f>
        <v>0</v>
      </c>
      <c r="E217" s="175">
        <f>SUM(E208:E216)</f>
        <v>13445622</v>
      </c>
    </row>
    <row r="218" spans="1:8" ht="21.75" customHeight="1" x14ac:dyDescent="0.25">
      <c r="A218" s="173"/>
      <c r="B218" s="175"/>
      <c r="C218" s="188"/>
      <c r="D218" s="175"/>
      <c r="E218" s="175"/>
    </row>
    <row r="219" spans="1:8" ht="12.6" customHeight="1" x14ac:dyDescent="0.25">
      <c r="A219" s="205" t="s">
        <v>342</v>
      </c>
      <c r="B219" s="205"/>
      <c r="C219" s="205"/>
      <c r="D219" s="205"/>
      <c r="E219" s="205"/>
    </row>
    <row r="220" spans="1:8" ht="12.6" customHeight="1" x14ac:dyDescent="0.25">
      <c r="A220" s="205"/>
      <c r="B220" s="401" t="s">
        <v>1257</v>
      </c>
      <c r="C220" s="401"/>
      <c r="D220" s="205"/>
      <c r="E220" s="205"/>
    </row>
    <row r="221" spans="1:8" ht="12.6" customHeight="1" x14ac:dyDescent="0.25">
      <c r="A221" s="263" t="s">
        <v>1257</v>
      </c>
      <c r="B221" s="205"/>
      <c r="C221" s="365">
        <v>961836</v>
      </c>
      <c r="D221" s="172">
        <f>C221</f>
        <v>961836</v>
      </c>
      <c r="E221" s="205"/>
    </row>
    <row r="222" spans="1:8" ht="12.6" customHeight="1" x14ac:dyDescent="0.25">
      <c r="A222" s="250" t="s">
        <v>343</v>
      </c>
      <c r="B222" s="250"/>
      <c r="C222" s="250"/>
      <c r="D222" s="250"/>
      <c r="E222" s="250"/>
    </row>
    <row r="223" spans="1:8" ht="12.6" customHeight="1" x14ac:dyDescent="0.25">
      <c r="A223" s="173" t="s">
        <v>344</v>
      </c>
      <c r="B223" s="172" t="s">
        <v>256</v>
      </c>
      <c r="C223" s="365">
        <v>789150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365">
        <v>706506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365"/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365"/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365"/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365">
        <v>4525182</v>
      </c>
      <c r="D228" s="175"/>
      <c r="E228" s="175"/>
    </row>
    <row r="229" spans="1:5" ht="12.6" customHeight="1" x14ac:dyDescent="0.25">
      <c r="A229" s="173" t="s">
        <v>350</v>
      </c>
      <c r="B229" s="175"/>
      <c r="C229" s="188"/>
      <c r="D229" s="175">
        <f>SUM(C223:C228)</f>
        <v>6020838</v>
      </c>
      <c r="E229" s="175"/>
    </row>
    <row r="230" spans="1:5" ht="12.6" customHeight="1" x14ac:dyDescent="0.25">
      <c r="A230" s="250" t="s">
        <v>351</v>
      </c>
      <c r="B230" s="250"/>
      <c r="C230" s="250"/>
      <c r="D230" s="250"/>
      <c r="E230" s="250"/>
    </row>
    <row r="231" spans="1:5" ht="12.6" customHeight="1" x14ac:dyDescent="0.25">
      <c r="A231" s="171" t="s">
        <v>352</v>
      </c>
      <c r="B231" s="172" t="s">
        <v>256</v>
      </c>
      <c r="C231" s="365"/>
      <c r="D231" s="175"/>
      <c r="E231" s="175"/>
    </row>
    <row r="232" spans="1:5" ht="12.6" customHeight="1" x14ac:dyDescent="0.25">
      <c r="A232" s="171"/>
      <c r="B232" s="172"/>
      <c r="C232" s="188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365">
        <v>145726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365"/>
      <c r="D234" s="175"/>
      <c r="E234" s="175"/>
    </row>
    <row r="235" spans="1:5" ht="12.6" customHeight="1" x14ac:dyDescent="0.25">
      <c r="A235" s="173"/>
      <c r="B235" s="175"/>
      <c r="C235" s="188"/>
      <c r="D235" s="175"/>
      <c r="E235" s="175"/>
    </row>
    <row r="236" spans="1:5" ht="12.6" customHeight="1" x14ac:dyDescent="0.25">
      <c r="A236" s="171" t="s">
        <v>355</v>
      </c>
      <c r="B236" s="175"/>
      <c r="C236" s="188"/>
      <c r="D236" s="175">
        <f>SUM(C233:C235)</f>
        <v>145726</v>
      </c>
      <c r="E236" s="175"/>
    </row>
    <row r="237" spans="1:5" ht="12.6" customHeight="1" x14ac:dyDescent="0.25">
      <c r="A237" s="250" t="s">
        <v>356</v>
      </c>
      <c r="B237" s="250"/>
      <c r="C237" s="250"/>
      <c r="D237" s="250"/>
      <c r="E237" s="250"/>
    </row>
    <row r="238" spans="1:5" ht="12.6" customHeight="1" x14ac:dyDescent="0.25">
      <c r="A238" s="173" t="s">
        <v>357</v>
      </c>
      <c r="B238" s="172" t="s">
        <v>256</v>
      </c>
      <c r="C238" s="365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365"/>
      <c r="D239" s="175"/>
      <c r="E239" s="175"/>
    </row>
    <row r="240" spans="1:5" ht="12.6" customHeight="1" x14ac:dyDescent="0.25">
      <c r="A240" s="173" t="s">
        <v>358</v>
      </c>
      <c r="B240" s="175"/>
      <c r="C240" s="188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88"/>
      <c r="D241" s="175"/>
      <c r="E241" s="175"/>
    </row>
    <row r="242" spans="1:5" ht="12.6" customHeight="1" x14ac:dyDescent="0.25">
      <c r="A242" s="173" t="s">
        <v>359</v>
      </c>
      <c r="B242" s="175"/>
      <c r="C242" s="188"/>
      <c r="D242" s="175">
        <f>D221+D229+D236+D240</f>
        <v>7128400</v>
      </c>
      <c r="E242" s="175"/>
    </row>
    <row r="243" spans="1:5" ht="12.6" customHeight="1" x14ac:dyDescent="0.25">
      <c r="A243" s="173"/>
      <c r="B243" s="173"/>
      <c r="C243" s="188"/>
      <c r="D243" s="175"/>
      <c r="E243" s="175"/>
    </row>
    <row r="244" spans="1:5" ht="12.6" customHeight="1" x14ac:dyDescent="0.25">
      <c r="A244" s="173"/>
      <c r="B244" s="173"/>
      <c r="C244" s="188"/>
      <c r="D244" s="175"/>
      <c r="E244" s="175"/>
    </row>
    <row r="245" spans="1:5" ht="12.6" customHeight="1" x14ac:dyDescent="0.25">
      <c r="A245" s="173"/>
      <c r="B245" s="173"/>
      <c r="C245" s="188"/>
      <c r="D245" s="175"/>
      <c r="E245" s="175"/>
    </row>
    <row r="246" spans="1:5" ht="12.6" customHeight="1" x14ac:dyDescent="0.25">
      <c r="A246" s="173"/>
      <c r="B246" s="173"/>
      <c r="C246" s="188"/>
      <c r="D246" s="175"/>
      <c r="E246" s="175"/>
    </row>
    <row r="247" spans="1:5" ht="21.75" customHeight="1" x14ac:dyDescent="0.25">
      <c r="A247" s="173"/>
      <c r="B247" s="173"/>
      <c r="C247" s="188"/>
      <c r="D247" s="175"/>
      <c r="E247" s="175"/>
    </row>
    <row r="248" spans="1:5" ht="12.45" customHeight="1" x14ac:dyDescent="0.25">
      <c r="A248" s="205" t="s">
        <v>360</v>
      </c>
      <c r="B248" s="205"/>
      <c r="C248" s="205"/>
      <c r="D248" s="205"/>
      <c r="E248" s="205"/>
    </row>
    <row r="249" spans="1:5" ht="11.25" customHeight="1" x14ac:dyDescent="0.25">
      <c r="A249" s="250" t="s">
        <v>361</v>
      </c>
      <c r="B249" s="250"/>
      <c r="C249" s="250"/>
      <c r="D249" s="250"/>
      <c r="E249" s="250"/>
    </row>
    <row r="250" spans="1:5" ht="12.45" customHeight="1" x14ac:dyDescent="0.25">
      <c r="A250" s="173" t="s">
        <v>362</v>
      </c>
      <c r="B250" s="172" t="s">
        <v>256</v>
      </c>
      <c r="C250" s="365">
        <v>1575702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365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365">
        <v>5677630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365">
        <v>1847300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365">
        <v>670692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365">
        <v>54959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365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365">
        <v>310345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365">
        <v>120928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365"/>
      <c r="D259" s="175"/>
      <c r="E259" s="175"/>
    </row>
    <row r="260" spans="1:5" ht="12.45" customHeight="1" x14ac:dyDescent="0.25">
      <c r="A260" s="173" t="s">
        <v>371</v>
      </c>
      <c r="B260" s="175"/>
      <c r="C260" s="188"/>
      <c r="D260" s="175">
        <f>SUM(C250:C252)-C253+SUM(C254:C259)</f>
        <v>6562956</v>
      </c>
      <c r="E260" s="175"/>
    </row>
    <row r="261" spans="1:5" ht="11.25" customHeight="1" x14ac:dyDescent="0.25">
      <c r="A261" s="250" t="s">
        <v>372</v>
      </c>
      <c r="B261" s="250"/>
      <c r="C261" s="250"/>
      <c r="D261" s="250"/>
      <c r="E261" s="250"/>
    </row>
    <row r="262" spans="1:5" ht="12.45" customHeight="1" x14ac:dyDescent="0.25">
      <c r="A262" s="173" t="s">
        <v>362</v>
      </c>
      <c r="B262" s="172" t="s">
        <v>256</v>
      </c>
      <c r="C262" s="365">
        <v>0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365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365"/>
      <c r="D264" s="175"/>
      <c r="E264" s="175"/>
    </row>
    <row r="265" spans="1:5" ht="12.45" customHeight="1" x14ac:dyDescent="0.25">
      <c r="A265" s="173" t="s">
        <v>374</v>
      </c>
      <c r="B265" s="175"/>
      <c r="C265" s="188"/>
      <c r="D265" s="175">
        <f>SUM(C262:C264)</f>
        <v>0</v>
      </c>
      <c r="E265" s="175"/>
    </row>
    <row r="266" spans="1:5" ht="11.25" customHeight="1" x14ac:dyDescent="0.25">
      <c r="A266" s="250" t="s">
        <v>375</v>
      </c>
      <c r="B266" s="250"/>
      <c r="C266" s="250"/>
      <c r="D266" s="250"/>
      <c r="E266" s="250"/>
    </row>
    <row r="267" spans="1:5" ht="12.45" customHeight="1" x14ac:dyDescent="0.25">
      <c r="A267" s="173" t="s">
        <v>332</v>
      </c>
      <c r="B267" s="172" t="s">
        <v>256</v>
      </c>
      <c r="C267" s="365">
        <v>204226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365">
        <v>470947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365">
        <v>10262299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365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365">
        <v>6971751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365">
        <v>3770700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365"/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365">
        <v>11813</v>
      </c>
      <c r="D274" s="175"/>
      <c r="E274" s="175"/>
    </row>
    <row r="275" spans="1:5" ht="12.45" customHeight="1" x14ac:dyDescent="0.25">
      <c r="A275" s="173" t="s">
        <v>379</v>
      </c>
      <c r="B275" s="175"/>
      <c r="C275" s="188"/>
      <c r="D275" s="175">
        <f>SUM(C267:C274)</f>
        <v>21691736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365">
        <v>13445622</v>
      </c>
      <c r="D276" s="175"/>
      <c r="E276" s="175"/>
    </row>
    <row r="277" spans="1:5" ht="12.6" customHeight="1" x14ac:dyDescent="0.25">
      <c r="A277" s="173" t="s">
        <v>381</v>
      </c>
      <c r="B277" s="175"/>
      <c r="C277" s="188"/>
      <c r="D277" s="175">
        <f>D275-C276</f>
        <v>8246114</v>
      </c>
      <c r="E277" s="175"/>
    </row>
    <row r="278" spans="1:5" ht="12.6" customHeight="1" x14ac:dyDescent="0.25">
      <c r="A278" s="250" t="s">
        <v>382</v>
      </c>
      <c r="B278" s="250"/>
      <c r="C278" s="250"/>
      <c r="D278" s="250"/>
      <c r="E278" s="250"/>
    </row>
    <row r="279" spans="1:5" ht="12.6" customHeight="1" x14ac:dyDescent="0.25">
      <c r="A279" s="173" t="s">
        <v>383</v>
      </c>
      <c r="B279" s="172" t="s">
        <v>256</v>
      </c>
      <c r="C279" s="365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365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365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365"/>
      <c r="D282" s="175"/>
      <c r="E282" s="175"/>
    </row>
    <row r="283" spans="1:5" ht="12.6" customHeight="1" x14ac:dyDescent="0.25">
      <c r="A283" s="173" t="s">
        <v>386</v>
      </c>
      <c r="B283" s="175"/>
      <c r="C283" s="188"/>
      <c r="D283" s="175">
        <f>C279-C280+C281+C282</f>
        <v>0</v>
      </c>
      <c r="E283" s="175"/>
    </row>
    <row r="284" spans="1:5" ht="12.6" customHeight="1" x14ac:dyDescent="0.25">
      <c r="A284" s="173"/>
      <c r="B284" s="175"/>
      <c r="C284" s="188"/>
      <c r="D284" s="175"/>
      <c r="E284" s="175"/>
    </row>
    <row r="285" spans="1:5" ht="12.6" customHeight="1" x14ac:dyDescent="0.25">
      <c r="A285" s="250" t="s">
        <v>387</v>
      </c>
      <c r="B285" s="250"/>
      <c r="C285" s="250"/>
      <c r="D285" s="250"/>
      <c r="E285" s="250"/>
    </row>
    <row r="286" spans="1:5" ht="12.6" customHeight="1" x14ac:dyDescent="0.25">
      <c r="A286" s="173" t="s">
        <v>388</v>
      </c>
      <c r="B286" s="172" t="s">
        <v>256</v>
      </c>
      <c r="C286" s="365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365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365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365"/>
      <c r="D289" s="175"/>
      <c r="E289" s="175"/>
    </row>
    <row r="290" spans="1:5" ht="12.6" customHeight="1" x14ac:dyDescent="0.25">
      <c r="A290" s="173" t="s">
        <v>392</v>
      </c>
      <c r="B290" s="175"/>
      <c r="C290" s="188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88"/>
      <c r="D291" s="175"/>
      <c r="E291" s="175"/>
    </row>
    <row r="292" spans="1:5" ht="12.6" customHeight="1" x14ac:dyDescent="0.25">
      <c r="A292" s="173" t="s">
        <v>393</v>
      </c>
      <c r="B292" s="175"/>
      <c r="C292" s="188"/>
      <c r="D292" s="175">
        <f>D260+D265+D277+D283+D290</f>
        <v>14809070</v>
      </c>
      <c r="E292" s="175"/>
    </row>
    <row r="293" spans="1:5" ht="12.6" customHeight="1" x14ac:dyDescent="0.25">
      <c r="A293" s="173"/>
      <c r="B293" s="173"/>
      <c r="C293" s="188"/>
      <c r="D293" s="175"/>
      <c r="E293" s="175"/>
    </row>
    <row r="294" spans="1:5" ht="12.6" customHeight="1" x14ac:dyDescent="0.25">
      <c r="A294" s="173"/>
      <c r="B294" s="173"/>
      <c r="C294" s="188"/>
      <c r="D294" s="175"/>
      <c r="E294" s="175"/>
    </row>
    <row r="295" spans="1:5" ht="12.6" customHeight="1" x14ac:dyDescent="0.25">
      <c r="A295" s="173"/>
      <c r="B295" s="173"/>
      <c r="C295" s="188"/>
      <c r="D295" s="175"/>
      <c r="E295" s="175"/>
    </row>
    <row r="296" spans="1:5" ht="12.6" customHeight="1" x14ac:dyDescent="0.25">
      <c r="A296" s="173"/>
      <c r="B296" s="173"/>
      <c r="C296" s="188"/>
      <c r="D296" s="175"/>
      <c r="E296" s="175"/>
    </row>
    <row r="297" spans="1:5" ht="12.6" customHeight="1" x14ac:dyDescent="0.25">
      <c r="A297" s="173"/>
      <c r="B297" s="173"/>
      <c r="C297" s="188"/>
      <c r="D297" s="175"/>
      <c r="E297" s="175"/>
    </row>
    <row r="298" spans="1:5" ht="12.6" customHeight="1" x14ac:dyDescent="0.25">
      <c r="A298" s="173"/>
      <c r="B298" s="173"/>
      <c r="C298" s="188"/>
      <c r="D298" s="175"/>
      <c r="E298" s="175"/>
    </row>
    <row r="299" spans="1:5" ht="12.6" customHeight="1" x14ac:dyDescent="0.25">
      <c r="A299" s="173"/>
      <c r="B299" s="173"/>
      <c r="C299" s="188"/>
      <c r="D299" s="175"/>
      <c r="E299" s="175"/>
    </row>
    <row r="300" spans="1:5" ht="12.6" customHeight="1" x14ac:dyDescent="0.25">
      <c r="A300" s="173"/>
      <c r="B300" s="173"/>
      <c r="C300" s="188"/>
      <c r="D300" s="175"/>
      <c r="E300" s="175"/>
    </row>
    <row r="301" spans="1:5" ht="20.25" customHeight="1" x14ac:dyDescent="0.25">
      <c r="A301" s="173"/>
      <c r="B301" s="173"/>
      <c r="C301" s="188"/>
      <c r="D301" s="175"/>
      <c r="E301" s="175"/>
    </row>
    <row r="302" spans="1:5" ht="12.6" customHeight="1" x14ac:dyDescent="0.25">
      <c r="A302" s="205" t="s">
        <v>394</v>
      </c>
      <c r="B302" s="205"/>
      <c r="C302" s="205"/>
      <c r="D302" s="205"/>
      <c r="E302" s="205"/>
    </row>
    <row r="303" spans="1:5" ht="14.25" customHeight="1" x14ac:dyDescent="0.25">
      <c r="A303" s="250" t="s">
        <v>395</v>
      </c>
      <c r="B303" s="250"/>
      <c r="C303" s="250"/>
      <c r="D303" s="250"/>
      <c r="E303" s="250"/>
    </row>
    <row r="304" spans="1:5" ht="12.6" customHeight="1" x14ac:dyDescent="0.25">
      <c r="A304" s="173" t="s">
        <v>396</v>
      </c>
      <c r="B304" s="172" t="s">
        <v>256</v>
      </c>
      <c r="C304" s="365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365">
        <v>1750420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365">
        <v>734420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365">
        <v>34975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365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365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365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365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365">
        <v>6582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365">
        <v>790050</v>
      </c>
      <c r="D313" s="175"/>
      <c r="E313" s="175"/>
    </row>
    <row r="314" spans="1:5" ht="12.6" customHeight="1" x14ac:dyDescent="0.25">
      <c r="A314" s="173" t="s">
        <v>405</v>
      </c>
      <c r="B314" s="175"/>
      <c r="C314" s="188"/>
      <c r="D314" s="175">
        <f>SUM(C304:C313)</f>
        <v>3316447</v>
      </c>
      <c r="E314" s="175"/>
    </row>
    <row r="315" spans="1:5" ht="12.6" customHeight="1" x14ac:dyDescent="0.25">
      <c r="A315" s="250" t="s">
        <v>406</v>
      </c>
      <c r="B315" s="250"/>
      <c r="C315" s="250"/>
      <c r="D315" s="250"/>
      <c r="E315" s="250"/>
    </row>
    <row r="316" spans="1:5" ht="12.6" customHeight="1" x14ac:dyDescent="0.25">
      <c r="A316" s="173" t="s">
        <v>407</v>
      </c>
      <c r="B316" s="172" t="s">
        <v>256</v>
      </c>
      <c r="C316" s="365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365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365"/>
      <c r="D318" s="175"/>
      <c r="E318" s="175"/>
    </row>
    <row r="319" spans="1:5" ht="12.6" customHeight="1" x14ac:dyDescent="0.25">
      <c r="A319" s="173" t="s">
        <v>410</v>
      </c>
      <c r="B319" s="175"/>
      <c r="C319" s="188"/>
      <c r="D319" s="175">
        <f>SUM(C316:C318)</f>
        <v>0</v>
      </c>
      <c r="E319" s="175"/>
    </row>
    <row r="320" spans="1:5" ht="12.6" customHeight="1" x14ac:dyDescent="0.25">
      <c r="A320" s="250" t="s">
        <v>411</v>
      </c>
      <c r="B320" s="250"/>
      <c r="C320" s="250"/>
      <c r="D320" s="250"/>
      <c r="E320" s="250"/>
    </row>
    <row r="321" spans="1:5" ht="12.6" customHeight="1" x14ac:dyDescent="0.25">
      <c r="A321" s="173" t="s">
        <v>412</v>
      </c>
      <c r="B321" s="172" t="s">
        <v>256</v>
      </c>
      <c r="C321" s="365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365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365">
        <v>413023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365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365">
        <v>9796757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365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365">
        <v>0</v>
      </c>
      <c r="D327" s="175"/>
      <c r="E327" s="175"/>
    </row>
    <row r="328" spans="1:5" ht="19.5" customHeight="1" x14ac:dyDescent="0.25">
      <c r="A328" s="173" t="s">
        <v>203</v>
      </c>
      <c r="B328" s="175"/>
      <c r="C328" s="188"/>
      <c r="D328" s="175">
        <f>SUM(C321:C327)</f>
        <v>10209780</v>
      </c>
      <c r="E328" s="175"/>
    </row>
    <row r="329" spans="1:5" ht="12.6" customHeight="1" x14ac:dyDescent="0.25">
      <c r="A329" s="173" t="s">
        <v>419</v>
      </c>
      <c r="B329" s="175"/>
      <c r="C329" s="188"/>
      <c r="D329" s="175">
        <f>C313</f>
        <v>790050</v>
      </c>
      <c r="E329" s="175"/>
    </row>
    <row r="330" spans="1:5" ht="12.6" customHeight="1" x14ac:dyDescent="0.25">
      <c r="A330" s="173" t="s">
        <v>420</v>
      </c>
      <c r="B330" s="175"/>
      <c r="C330" s="188"/>
      <c r="D330" s="175">
        <f>D328-D329</f>
        <v>9419730</v>
      </c>
      <c r="E330" s="175"/>
    </row>
    <row r="331" spans="1:5" ht="12.6" customHeight="1" x14ac:dyDescent="0.25">
      <c r="A331" s="173"/>
      <c r="B331" s="175"/>
      <c r="C331" s="188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378">
        <v>2072893</v>
      </c>
      <c r="D332" s="175"/>
      <c r="E332" s="175"/>
    </row>
    <row r="333" spans="1:5" ht="12.6" customHeight="1" x14ac:dyDescent="0.25">
      <c r="A333" s="173"/>
      <c r="B333" s="172"/>
      <c r="C333" s="22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378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378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378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365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365"/>
      <c r="D338" s="175"/>
      <c r="E338" s="175"/>
    </row>
    <row r="339" spans="1:5" ht="12.6" customHeight="1" x14ac:dyDescent="0.25">
      <c r="A339" s="173" t="s">
        <v>424</v>
      </c>
      <c r="B339" s="175"/>
      <c r="C339" s="188"/>
      <c r="D339" s="175">
        <f>D314+D319+D330+C332+C336+C337</f>
        <v>14809070</v>
      </c>
      <c r="E339" s="175"/>
    </row>
    <row r="340" spans="1:5" ht="12.6" customHeight="1" x14ac:dyDescent="0.25">
      <c r="A340" s="173"/>
      <c r="B340" s="175"/>
      <c r="C340" s="188"/>
      <c r="D340" s="175"/>
      <c r="E340" s="175"/>
    </row>
    <row r="341" spans="1:5" ht="12.6" customHeight="1" x14ac:dyDescent="0.25">
      <c r="A341" s="173" t="s">
        <v>425</v>
      </c>
      <c r="B341" s="175"/>
      <c r="C341" s="188"/>
      <c r="D341" s="175">
        <f>D292</f>
        <v>14809070</v>
      </c>
      <c r="E341" s="175"/>
    </row>
    <row r="342" spans="1:5" ht="12.6" customHeight="1" x14ac:dyDescent="0.25">
      <c r="A342" s="173"/>
      <c r="B342" s="173"/>
      <c r="C342" s="188"/>
      <c r="D342" s="175"/>
      <c r="E342" s="175"/>
    </row>
    <row r="343" spans="1:5" ht="12.6" customHeight="1" x14ac:dyDescent="0.25">
      <c r="A343" s="173"/>
      <c r="B343" s="173"/>
      <c r="C343" s="188"/>
      <c r="D343" s="175"/>
      <c r="E343" s="175"/>
    </row>
    <row r="344" spans="1:5" ht="12.6" customHeight="1" x14ac:dyDescent="0.25">
      <c r="A344" s="173"/>
      <c r="B344" s="173"/>
      <c r="C344" s="188"/>
      <c r="D344" s="175"/>
      <c r="E344" s="175"/>
    </row>
    <row r="345" spans="1:5" ht="12.6" customHeight="1" x14ac:dyDescent="0.25">
      <c r="A345" s="173"/>
      <c r="B345" s="173"/>
      <c r="C345" s="188"/>
      <c r="D345" s="175"/>
      <c r="E345" s="175"/>
    </row>
    <row r="346" spans="1:5" ht="12.6" customHeight="1" x14ac:dyDescent="0.25">
      <c r="A346" s="173"/>
      <c r="B346" s="173"/>
      <c r="C346" s="188"/>
      <c r="D346" s="175"/>
      <c r="E346" s="175"/>
    </row>
    <row r="347" spans="1:5" ht="12.6" customHeight="1" x14ac:dyDescent="0.25">
      <c r="A347" s="173"/>
      <c r="B347" s="173"/>
      <c r="C347" s="188"/>
      <c r="D347" s="175"/>
      <c r="E347" s="175"/>
    </row>
    <row r="348" spans="1:5" ht="12.6" customHeight="1" x14ac:dyDescent="0.25">
      <c r="A348" s="173"/>
      <c r="B348" s="173"/>
      <c r="C348" s="188"/>
      <c r="D348" s="175"/>
      <c r="E348" s="175"/>
    </row>
    <row r="349" spans="1:5" ht="12.6" customHeight="1" x14ac:dyDescent="0.25">
      <c r="A349" s="173"/>
      <c r="B349" s="173"/>
      <c r="C349" s="188"/>
      <c r="D349" s="175"/>
      <c r="E349" s="175"/>
    </row>
    <row r="350" spans="1:5" ht="12.6" customHeight="1" x14ac:dyDescent="0.25">
      <c r="A350" s="173"/>
      <c r="B350" s="173"/>
      <c r="C350" s="188"/>
      <c r="D350" s="175"/>
      <c r="E350" s="175"/>
    </row>
    <row r="351" spans="1:5" ht="12.6" customHeight="1" x14ac:dyDescent="0.25">
      <c r="A351" s="173"/>
      <c r="B351" s="173"/>
      <c r="C351" s="188"/>
      <c r="D351" s="175"/>
      <c r="E351" s="175"/>
    </row>
    <row r="352" spans="1:5" ht="12.6" customHeight="1" x14ac:dyDescent="0.25">
      <c r="A352" s="173"/>
      <c r="B352" s="173"/>
      <c r="C352" s="188"/>
      <c r="D352" s="175"/>
      <c r="E352" s="175"/>
    </row>
    <row r="353" spans="1:5" ht="12.6" customHeight="1" x14ac:dyDescent="0.25">
      <c r="A353" s="173"/>
      <c r="B353" s="173"/>
      <c r="C353" s="188"/>
      <c r="D353" s="175"/>
      <c r="E353" s="175"/>
    </row>
    <row r="354" spans="1:5" ht="12.6" customHeight="1" x14ac:dyDescent="0.25">
      <c r="A354" s="173"/>
      <c r="B354" s="173"/>
      <c r="C354" s="188"/>
      <c r="D354" s="175"/>
      <c r="E354" s="175"/>
    </row>
    <row r="355" spans="1:5" ht="12.6" customHeight="1" x14ac:dyDescent="0.25">
      <c r="A355" s="173"/>
      <c r="B355" s="173"/>
      <c r="C355" s="188"/>
      <c r="D355" s="175"/>
      <c r="E355" s="175"/>
    </row>
    <row r="356" spans="1:5" ht="20.25" customHeight="1" x14ac:dyDescent="0.25">
      <c r="A356" s="173"/>
      <c r="B356" s="173"/>
      <c r="C356" s="188"/>
      <c r="D356" s="175"/>
      <c r="E356" s="175"/>
    </row>
    <row r="357" spans="1:5" ht="12.6" customHeight="1" x14ac:dyDescent="0.25">
      <c r="A357" s="205" t="s">
        <v>426</v>
      </c>
      <c r="B357" s="205"/>
      <c r="C357" s="205"/>
      <c r="D357" s="205"/>
      <c r="E357" s="205"/>
    </row>
    <row r="358" spans="1:5" ht="12.6" customHeight="1" x14ac:dyDescent="0.25">
      <c r="A358" s="250" t="s">
        <v>427</v>
      </c>
      <c r="B358" s="250"/>
      <c r="C358" s="250"/>
      <c r="D358" s="250"/>
      <c r="E358" s="250"/>
    </row>
    <row r="359" spans="1:5" ht="12.6" customHeight="1" x14ac:dyDescent="0.25">
      <c r="A359" s="173" t="s">
        <v>428</v>
      </c>
      <c r="B359" s="172" t="s">
        <v>256</v>
      </c>
      <c r="C359" s="387">
        <f>8414589+2</f>
        <v>8414591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387">
        <v>16966105</v>
      </c>
      <c r="D360" s="175"/>
      <c r="E360" s="175"/>
    </row>
    <row r="361" spans="1:5" ht="12.6" customHeight="1" x14ac:dyDescent="0.25">
      <c r="A361" s="173" t="s">
        <v>430</v>
      </c>
      <c r="B361" s="175"/>
      <c r="C361" s="188"/>
      <c r="D361" s="175">
        <f>SUM(C359:C360)</f>
        <v>25380696</v>
      </c>
      <c r="E361" s="175"/>
    </row>
    <row r="362" spans="1:5" ht="12.6" customHeight="1" x14ac:dyDescent="0.25">
      <c r="A362" s="250" t="s">
        <v>431</v>
      </c>
      <c r="B362" s="250"/>
      <c r="C362" s="250"/>
      <c r="D362" s="250"/>
      <c r="E362" s="250"/>
    </row>
    <row r="363" spans="1:5" ht="12.6" customHeight="1" x14ac:dyDescent="0.25">
      <c r="A363" s="173" t="s">
        <v>1257</v>
      </c>
      <c r="B363" s="250"/>
      <c r="C363" s="386">
        <v>961836</v>
      </c>
      <c r="D363" s="175"/>
      <c r="E363" s="250"/>
    </row>
    <row r="364" spans="1:5" ht="12.6" customHeight="1" x14ac:dyDescent="0.25">
      <c r="A364" s="173" t="s">
        <v>432</v>
      </c>
      <c r="B364" s="172" t="s">
        <v>256</v>
      </c>
      <c r="C364" s="386">
        <v>6020838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386">
        <v>145726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386"/>
      <c r="D366" s="175"/>
      <c r="E366" s="175"/>
    </row>
    <row r="367" spans="1:5" ht="12.6" customHeight="1" x14ac:dyDescent="0.25">
      <c r="A367" s="173" t="s">
        <v>359</v>
      </c>
      <c r="B367" s="175"/>
      <c r="C367" s="188"/>
      <c r="D367" s="175">
        <f>SUM(C363:C366)</f>
        <v>7128400</v>
      </c>
      <c r="E367" s="175"/>
    </row>
    <row r="368" spans="1:5" ht="12.6" customHeight="1" x14ac:dyDescent="0.25">
      <c r="A368" s="173" t="s">
        <v>435</v>
      </c>
      <c r="B368" s="175"/>
      <c r="C368" s="188"/>
      <c r="D368" s="175">
        <f>D361-D367</f>
        <v>18252296</v>
      </c>
      <c r="E368" s="175"/>
    </row>
    <row r="369" spans="1:5" ht="12.6" customHeight="1" x14ac:dyDescent="0.25">
      <c r="A369" s="250" t="s">
        <v>436</v>
      </c>
      <c r="B369" s="250"/>
      <c r="C369" s="250"/>
      <c r="D369" s="250"/>
      <c r="E369" s="250"/>
    </row>
    <row r="370" spans="1:5" ht="12.6" customHeight="1" x14ac:dyDescent="0.25">
      <c r="A370" s="173" t="s">
        <v>437</v>
      </c>
      <c r="B370" s="172" t="s">
        <v>256</v>
      </c>
      <c r="C370" s="377">
        <v>447737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377">
        <v>1673661</v>
      </c>
      <c r="D371" s="175"/>
      <c r="E371" s="175"/>
    </row>
    <row r="372" spans="1:5" ht="12.6" customHeight="1" x14ac:dyDescent="0.25">
      <c r="A372" s="173" t="s">
        <v>439</v>
      </c>
      <c r="B372" s="175"/>
      <c r="C372" s="188"/>
      <c r="D372" s="175">
        <f>SUM(C370:C371)</f>
        <v>2121398</v>
      </c>
      <c r="E372" s="175"/>
    </row>
    <row r="373" spans="1:5" ht="12.6" customHeight="1" x14ac:dyDescent="0.25">
      <c r="A373" s="173" t="s">
        <v>440</v>
      </c>
      <c r="B373" s="175"/>
      <c r="C373" s="188"/>
      <c r="D373" s="175">
        <f>D368+D372</f>
        <v>20373694</v>
      </c>
      <c r="E373" s="175"/>
    </row>
    <row r="374" spans="1:5" ht="12.6" customHeight="1" x14ac:dyDescent="0.25">
      <c r="A374" s="173"/>
      <c r="B374" s="175"/>
      <c r="C374" s="188"/>
      <c r="D374" s="175"/>
      <c r="E374" s="175"/>
    </row>
    <row r="375" spans="1:5" ht="12.6" customHeight="1" x14ac:dyDescent="0.25">
      <c r="A375" s="173"/>
      <c r="B375" s="175"/>
      <c r="C375" s="188"/>
      <c r="D375" s="175"/>
      <c r="E375" s="175"/>
    </row>
    <row r="376" spans="1:5" ht="12.6" customHeight="1" x14ac:dyDescent="0.25">
      <c r="A376" s="173"/>
      <c r="B376" s="175"/>
      <c r="C376" s="188"/>
      <c r="D376" s="175"/>
      <c r="E376" s="175"/>
    </row>
    <row r="377" spans="1:5" ht="12.6" customHeight="1" x14ac:dyDescent="0.25">
      <c r="A377" s="250" t="s">
        <v>441</v>
      </c>
      <c r="B377" s="250"/>
      <c r="C377" s="250"/>
      <c r="D377" s="250"/>
      <c r="E377" s="250"/>
    </row>
    <row r="378" spans="1:5" ht="12.6" customHeight="1" x14ac:dyDescent="0.25">
      <c r="A378" s="173" t="s">
        <v>442</v>
      </c>
      <c r="B378" s="172" t="s">
        <v>256</v>
      </c>
      <c r="C378" s="375">
        <v>8733794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375">
        <v>1535309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375">
        <v>1102148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375">
        <v>1789389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375">
        <v>378754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375">
        <v>4459205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375">
        <v>1187551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375">
        <v>194164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375">
        <v>144655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375">
        <v>172630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375">
        <v>461547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375">
        <v>273050</v>
      </c>
      <c r="D389" s="175"/>
      <c r="E389" s="175"/>
    </row>
    <row r="390" spans="1:6" ht="12.6" customHeight="1" x14ac:dyDescent="0.25">
      <c r="A390" s="173" t="s">
        <v>452</v>
      </c>
      <c r="B390" s="175"/>
      <c r="C390" s="188"/>
      <c r="D390" s="175">
        <f>SUM(C378:C389)</f>
        <v>20432196</v>
      </c>
      <c r="E390" s="175"/>
    </row>
    <row r="391" spans="1:6" ht="12.6" customHeight="1" x14ac:dyDescent="0.25">
      <c r="A391" s="173" t="s">
        <v>453</v>
      </c>
      <c r="B391" s="175"/>
      <c r="C391" s="188"/>
      <c r="D391" s="175">
        <f>D373-D390</f>
        <v>-58502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376">
        <v>77340</v>
      </c>
      <c r="D392" s="175"/>
      <c r="E392" s="175"/>
    </row>
    <row r="393" spans="1:6" ht="12.6" customHeight="1" x14ac:dyDescent="0.25">
      <c r="A393" s="173" t="s">
        <v>455</v>
      </c>
      <c r="B393" s="175"/>
      <c r="C393" s="188"/>
      <c r="D393" s="192">
        <f>D391+C392</f>
        <v>18838</v>
      </c>
      <c r="E393" s="175"/>
      <c r="F393" s="194"/>
    </row>
    <row r="394" spans="1:6" ht="12.6" customHeight="1" x14ac:dyDescent="0.25">
      <c r="A394" s="173" t="s">
        <v>456</v>
      </c>
      <c r="B394" s="172" t="s">
        <v>256</v>
      </c>
      <c r="C394" s="365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365"/>
      <c r="D395" s="175"/>
      <c r="E395" s="175"/>
    </row>
    <row r="396" spans="1:6" ht="12.6" customHeight="1" x14ac:dyDescent="0.25">
      <c r="A396" s="173" t="s">
        <v>458</v>
      </c>
      <c r="B396" s="175"/>
      <c r="C396" s="188"/>
      <c r="D396" s="175">
        <f>D393+C394-C395</f>
        <v>18838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3"/>
    </row>
    <row r="412" spans="1:5" ht="12.6" customHeight="1" x14ac:dyDescent="0.25">
      <c r="A412" s="179" t="str">
        <f>C84&amp;"   "&amp;"H-"&amp;FIXED(C83,0,TRUE)&amp;"     FYE "&amp;C82</f>
        <v>Columbia County Public Hospital District No. 1   H-0     FYE 12/31/2018</v>
      </c>
      <c r="B412" s="179"/>
      <c r="C412" s="179"/>
      <c r="D412" s="179"/>
      <c r="E412" s="253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140</v>
      </c>
      <c r="C414" s="191">
        <f>E138</f>
        <v>140</v>
      </c>
      <c r="D414" s="179"/>
    </row>
    <row r="415" spans="1:5" ht="12.6" customHeight="1" x14ac:dyDescent="0.25">
      <c r="A415" s="179" t="s">
        <v>464</v>
      </c>
      <c r="B415" s="179">
        <f>D111</f>
        <v>342</v>
      </c>
      <c r="C415" s="179">
        <f>E139</f>
        <v>342</v>
      </c>
      <c r="D415" s="191">
        <f>SUM(C59:H59)+N59</f>
        <v>342</v>
      </c>
    </row>
    <row r="416" spans="1:5" ht="12.6" customHeight="1" x14ac:dyDescent="0.25">
      <c r="A416" s="179"/>
      <c r="B416" s="179"/>
      <c r="C416" s="191"/>
      <c r="D416" s="179"/>
    </row>
    <row r="417" spans="1:7" ht="12.6" customHeight="1" x14ac:dyDescent="0.25">
      <c r="A417" s="179" t="s">
        <v>465</v>
      </c>
      <c r="B417" s="179">
        <f>C112</f>
        <v>174</v>
      </c>
      <c r="C417" s="191">
        <f>E144</f>
        <v>174</v>
      </c>
      <c r="D417" s="179"/>
    </row>
    <row r="418" spans="1:7" ht="12.6" customHeight="1" x14ac:dyDescent="0.25">
      <c r="A418" s="179" t="s">
        <v>466</v>
      </c>
      <c r="B418" s="179">
        <f>D112</f>
        <v>12127</v>
      </c>
      <c r="C418" s="179">
        <f>E145</f>
        <v>12127</v>
      </c>
      <c r="D418" s="179">
        <f>K59+L59</f>
        <v>12127</v>
      </c>
    </row>
    <row r="419" spans="1:7" ht="12.6" customHeight="1" x14ac:dyDescent="0.25">
      <c r="A419" s="179"/>
      <c r="B419" s="179"/>
      <c r="C419" s="191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3"/>
      <c r="B422" s="203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 x14ac:dyDescent="0.25">
      <c r="A425" s="203"/>
      <c r="B425" s="203"/>
      <c r="C425" s="203"/>
      <c r="D425" s="203"/>
      <c r="F425" s="203"/>
      <c r="G425" s="203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8733794</v>
      </c>
      <c r="C427" s="179">
        <f t="shared" ref="C427:C434" si="13">CE61</f>
        <v>8733794</v>
      </c>
      <c r="D427" s="179"/>
    </row>
    <row r="428" spans="1:7" ht="12.6" customHeight="1" x14ac:dyDescent="0.25">
      <c r="A428" s="179" t="s">
        <v>3</v>
      </c>
      <c r="B428" s="179">
        <f t="shared" si="12"/>
        <v>1535309</v>
      </c>
      <c r="C428" s="179">
        <f t="shared" si="13"/>
        <v>1535310</v>
      </c>
      <c r="D428" s="179">
        <f>D173</f>
        <v>1535309</v>
      </c>
    </row>
    <row r="429" spans="1:7" ht="12.6" customHeight="1" x14ac:dyDescent="0.25">
      <c r="A429" s="179" t="s">
        <v>236</v>
      </c>
      <c r="B429" s="179">
        <f t="shared" si="12"/>
        <v>1102148</v>
      </c>
      <c r="C429" s="179">
        <f t="shared" si="13"/>
        <v>1102148</v>
      </c>
      <c r="D429" s="179"/>
    </row>
    <row r="430" spans="1:7" ht="12.6" customHeight="1" x14ac:dyDescent="0.25">
      <c r="A430" s="179" t="s">
        <v>237</v>
      </c>
      <c r="B430" s="179">
        <f t="shared" si="12"/>
        <v>1789389</v>
      </c>
      <c r="C430" s="179">
        <f t="shared" si="13"/>
        <v>1789389</v>
      </c>
      <c r="D430" s="179"/>
    </row>
    <row r="431" spans="1:7" ht="12.6" customHeight="1" x14ac:dyDescent="0.25">
      <c r="A431" s="179" t="s">
        <v>444</v>
      </c>
      <c r="B431" s="179">
        <f t="shared" si="12"/>
        <v>378754</v>
      </c>
      <c r="C431" s="179">
        <f t="shared" si="13"/>
        <v>378754</v>
      </c>
      <c r="D431" s="179"/>
    </row>
    <row r="432" spans="1:7" ht="12.6" customHeight="1" x14ac:dyDescent="0.25">
      <c r="A432" s="179" t="s">
        <v>445</v>
      </c>
      <c r="B432" s="179">
        <f t="shared" si="12"/>
        <v>4459205</v>
      </c>
      <c r="C432" s="179">
        <f t="shared" si="13"/>
        <v>4459205</v>
      </c>
      <c r="D432" s="179"/>
    </row>
    <row r="433" spans="1:7" ht="12.6" customHeight="1" x14ac:dyDescent="0.25">
      <c r="A433" s="179" t="s">
        <v>6</v>
      </c>
      <c r="B433" s="179">
        <f t="shared" si="12"/>
        <v>1187551</v>
      </c>
      <c r="C433" s="179">
        <f>CE67</f>
        <v>1187552</v>
      </c>
      <c r="D433" s="179">
        <f>C217</f>
        <v>1187551</v>
      </c>
    </row>
    <row r="434" spans="1:7" ht="12.6" customHeight="1" x14ac:dyDescent="0.25">
      <c r="A434" s="179" t="s">
        <v>474</v>
      </c>
      <c r="B434" s="179">
        <f t="shared" si="12"/>
        <v>194164</v>
      </c>
      <c r="C434" s="179">
        <f t="shared" si="13"/>
        <v>194164</v>
      </c>
      <c r="D434" s="179">
        <f>D177</f>
        <v>194164</v>
      </c>
    </row>
    <row r="435" spans="1:7" ht="12.6" customHeight="1" x14ac:dyDescent="0.25">
      <c r="A435" s="179" t="s">
        <v>447</v>
      </c>
      <c r="B435" s="179">
        <f t="shared" si="12"/>
        <v>144655</v>
      </c>
      <c r="C435" s="179"/>
      <c r="D435" s="179">
        <f>D181</f>
        <v>144655</v>
      </c>
    </row>
    <row r="436" spans="1:7" ht="12.6" customHeight="1" x14ac:dyDescent="0.25">
      <c r="A436" s="179" t="s">
        <v>475</v>
      </c>
      <c r="B436" s="179">
        <f t="shared" si="12"/>
        <v>172630</v>
      </c>
      <c r="C436" s="179"/>
      <c r="D436" s="179">
        <f>D186</f>
        <v>172630</v>
      </c>
    </row>
    <row r="437" spans="1:7" ht="12.6" customHeight="1" x14ac:dyDescent="0.25">
      <c r="A437" s="191" t="s">
        <v>449</v>
      </c>
      <c r="B437" s="191">
        <f t="shared" si="12"/>
        <v>461547</v>
      </c>
      <c r="C437" s="191"/>
      <c r="D437" s="191">
        <f>D190</f>
        <v>461547</v>
      </c>
    </row>
    <row r="438" spans="1:7" ht="12.6" customHeight="1" x14ac:dyDescent="0.25">
      <c r="A438" s="191" t="s">
        <v>476</v>
      </c>
      <c r="B438" s="191">
        <f>C386+C387+C388</f>
        <v>778832</v>
      </c>
      <c r="C438" s="191">
        <f>CD69</f>
        <v>778832</v>
      </c>
      <c r="D438" s="191">
        <f>D181+D186+D190</f>
        <v>778832</v>
      </c>
    </row>
    <row r="439" spans="1:7" ht="12.6" customHeight="1" x14ac:dyDescent="0.25">
      <c r="A439" s="179" t="s">
        <v>451</v>
      </c>
      <c r="B439" s="191">
        <f>C389</f>
        <v>273050</v>
      </c>
      <c r="C439" s="191">
        <f>SUM(C69:CC69)</f>
        <v>273050</v>
      </c>
      <c r="D439" s="179"/>
    </row>
    <row r="440" spans="1:7" ht="12.6" customHeight="1" x14ac:dyDescent="0.25">
      <c r="A440" s="179" t="s">
        <v>477</v>
      </c>
      <c r="B440" s="191">
        <f>B438+B439</f>
        <v>1051882</v>
      </c>
      <c r="C440" s="191">
        <f>CE69</f>
        <v>1051882</v>
      </c>
      <c r="D440" s="179"/>
    </row>
    <row r="441" spans="1:7" ht="12.6" customHeight="1" x14ac:dyDescent="0.25">
      <c r="A441" s="179" t="s">
        <v>478</v>
      </c>
      <c r="B441" s="179">
        <f>D390</f>
        <v>20432196</v>
      </c>
      <c r="C441" s="179">
        <f>SUM(C427:C437)+C440</f>
        <v>20432198</v>
      </c>
      <c r="D441" s="179"/>
    </row>
    <row r="442" spans="1:7" ht="12.6" customHeight="1" x14ac:dyDescent="0.25">
      <c r="A442" s="203"/>
      <c r="B442" s="203"/>
      <c r="C442" s="203"/>
      <c r="D442" s="203"/>
      <c r="F442" s="203"/>
      <c r="G442" s="203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1258</v>
      </c>
      <c r="B444" s="179">
        <f>D221</f>
        <v>961836</v>
      </c>
      <c r="C444" s="179">
        <f>C363</f>
        <v>961836</v>
      </c>
      <c r="D444" s="179"/>
    </row>
    <row r="445" spans="1:7" ht="12.6" customHeight="1" x14ac:dyDescent="0.25">
      <c r="A445" s="179" t="s">
        <v>343</v>
      </c>
      <c r="B445" s="179">
        <f>D229</f>
        <v>6020838</v>
      </c>
      <c r="C445" s="179">
        <f>C364</f>
        <v>6020838</v>
      </c>
      <c r="D445" s="179"/>
    </row>
    <row r="446" spans="1:7" ht="12.6" customHeight="1" x14ac:dyDescent="0.25">
      <c r="A446" s="179" t="s">
        <v>351</v>
      </c>
      <c r="B446" s="179">
        <f>D236</f>
        <v>145726</v>
      </c>
      <c r="C446" s="179">
        <f>C365</f>
        <v>145726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7128400</v>
      </c>
      <c r="C448" s="179">
        <f>D367</f>
        <v>7128400</v>
      </c>
      <c r="D448" s="179"/>
    </row>
    <row r="449" spans="1:7" ht="12.6" customHeight="1" x14ac:dyDescent="0.25">
      <c r="A449" s="203"/>
      <c r="B449" s="203"/>
      <c r="C449" s="203"/>
      <c r="D449" s="203"/>
      <c r="F449" s="203"/>
      <c r="G449" s="203"/>
    </row>
    <row r="450" spans="1:7" ht="12.6" customHeight="1" x14ac:dyDescent="0.25">
      <c r="A450" s="180" t="s">
        <v>481</v>
      </c>
      <c r="B450" s="181" t="s">
        <v>482</v>
      </c>
      <c r="C450" s="203"/>
      <c r="D450" s="203"/>
      <c r="F450" s="203"/>
      <c r="G450" s="203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6" t="s">
        <v>484</v>
      </c>
      <c r="B453" s="180">
        <f>C231</f>
        <v>0</v>
      </c>
    </row>
    <row r="454" spans="1:7" ht="12.6" customHeight="1" x14ac:dyDescent="0.25">
      <c r="A454" s="179" t="s">
        <v>168</v>
      </c>
      <c r="B454" s="179">
        <f>C233</f>
        <v>145726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0</v>
      </c>
      <c r="C455" s="179"/>
      <c r="D455" s="179"/>
    </row>
    <row r="456" spans="1:7" ht="12.6" customHeight="1" x14ac:dyDescent="0.25">
      <c r="A456" s="203"/>
      <c r="B456" s="203"/>
      <c r="C456" s="203"/>
      <c r="D456" s="203"/>
      <c r="F456" s="203"/>
      <c r="G456" s="203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1">
        <f>C370</f>
        <v>447737</v>
      </c>
      <c r="C458" s="191">
        <f>CE70</f>
        <v>447737</v>
      </c>
      <c r="D458" s="191"/>
    </row>
    <row r="459" spans="1:7" ht="12.6" customHeight="1" x14ac:dyDescent="0.25">
      <c r="A459" s="179" t="s">
        <v>244</v>
      </c>
      <c r="B459" s="191">
        <f>C371</f>
        <v>1673661</v>
      </c>
      <c r="C459" s="191">
        <f>CE72</f>
        <v>1673661</v>
      </c>
      <c r="D459" s="191"/>
    </row>
    <row r="460" spans="1:7" ht="12.6" customHeight="1" x14ac:dyDescent="0.25">
      <c r="A460" s="203"/>
      <c r="B460" s="203"/>
      <c r="C460" s="203"/>
      <c r="D460" s="203"/>
      <c r="F460" s="203"/>
      <c r="G460" s="203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1">
        <f>C359</f>
        <v>8414591</v>
      </c>
      <c r="C463" s="191">
        <f>CE73</f>
        <v>8414588</v>
      </c>
      <c r="D463" s="191">
        <f>E141+E147+E153</f>
        <v>8414589</v>
      </c>
    </row>
    <row r="464" spans="1:7" ht="12.6" customHeight="1" x14ac:dyDescent="0.25">
      <c r="A464" s="179" t="s">
        <v>246</v>
      </c>
      <c r="B464" s="191">
        <f>C360</f>
        <v>16966105</v>
      </c>
      <c r="C464" s="191">
        <f>CE74</f>
        <v>16966105</v>
      </c>
      <c r="D464" s="191">
        <f>E142+E148+E154</f>
        <v>16966105</v>
      </c>
    </row>
    <row r="465" spans="1:7" ht="12.6" customHeight="1" x14ac:dyDescent="0.25">
      <c r="A465" s="179" t="s">
        <v>247</v>
      </c>
      <c r="B465" s="191">
        <f>D361</f>
        <v>25380696</v>
      </c>
      <c r="C465" s="191">
        <f>CE75</f>
        <v>25380693</v>
      </c>
      <c r="D465" s="191">
        <f>D463+D464</f>
        <v>25380694</v>
      </c>
    </row>
    <row r="466" spans="1:7" ht="12.6" customHeight="1" x14ac:dyDescent="0.25">
      <c r="A466" s="203"/>
      <c r="B466" s="203"/>
      <c r="C466" s="203"/>
      <c r="D466" s="203"/>
      <c r="F466" s="203"/>
      <c r="G466" s="203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204226</v>
      </c>
      <c r="C468" s="179">
        <f>E195</f>
        <v>204226</v>
      </c>
      <c r="D468" s="179"/>
    </row>
    <row r="469" spans="1:7" ht="12.6" customHeight="1" x14ac:dyDescent="0.25">
      <c r="A469" s="179" t="s">
        <v>333</v>
      </c>
      <c r="B469" s="179">
        <f t="shared" si="14"/>
        <v>470947</v>
      </c>
      <c r="C469" s="179">
        <f>E196</f>
        <v>470947</v>
      </c>
      <c r="D469" s="179"/>
    </row>
    <row r="470" spans="1:7" ht="12.6" customHeight="1" x14ac:dyDescent="0.25">
      <c r="A470" s="179" t="s">
        <v>334</v>
      </c>
      <c r="B470" s="179">
        <f t="shared" si="14"/>
        <v>10262299</v>
      </c>
      <c r="C470" s="179">
        <f>E197</f>
        <v>10262299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6971751</v>
      </c>
      <c r="C472" s="179">
        <f>E199</f>
        <v>6971751</v>
      </c>
      <c r="D472" s="179"/>
    </row>
    <row r="473" spans="1:7" ht="12.6" customHeight="1" x14ac:dyDescent="0.25">
      <c r="A473" s="179" t="s">
        <v>495</v>
      </c>
      <c r="B473" s="179">
        <f t="shared" si="14"/>
        <v>3770700</v>
      </c>
      <c r="C473" s="179">
        <f>SUM(E200:E201)</f>
        <v>3770700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11813</v>
      </c>
      <c r="C475" s="179">
        <f>E203</f>
        <v>11813</v>
      </c>
      <c r="D475" s="179"/>
    </row>
    <row r="476" spans="1:7" ht="12.6" customHeight="1" x14ac:dyDescent="0.25">
      <c r="A476" s="179" t="s">
        <v>203</v>
      </c>
      <c r="B476" s="179">
        <f>D275</f>
        <v>21691736</v>
      </c>
      <c r="C476" s="179">
        <f>E204</f>
        <v>21691736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13445622</v>
      </c>
      <c r="C478" s="179">
        <f>E217</f>
        <v>13445622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14809070</v>
      </c>
    </row>
    <row r="482" spans="1:12" ht="12.6" customHeight="1" x14ac:dyDescent="0.25">
      <c r="A482" s="180" t="s">
        <v>499</v>
      </c>
      <c r="C482" s="180">
        <f>D339</f>
        <v>14809070</v>
      </c>
    </row>
    <row r="485" spans="1:12" ht="12.6" customHeight="1" x14ac:dyDescent="0.25">
      <c r="A485" s="196" t="s">
        <v>500</v>
      </c>
    </row>
    <row r="486" spans="1:12" ht="12.6" customHeight="1" x14ac:dyDescent="0.25">
      <c r="A486" s="196" t="s">
        <v>501</v>
      </c>
    </row>
    <row r="487" spans="1:12" ht="12.6" customHeight="1" x14ac:dyDescent="0.25">
      <c r="A487" s="196" t="s">
        <v>502</v>
      </c>
    </row>
    <row r="488" spans="1:12" ht="12.6" customHeight="1" x14ac:dyDescent="0.25">
      <c r="A488" s="196"/>
    </row>
    <row r="489" spans="1:12" ht="12.6" customHeight="1" x14ac:dyDescent="0.25">
      <c r="A489" s="195" t="s">
        <v>503</v>
      </c>
    </row>
    <row r="490" spans="1:12" ht="12.6" customHeight="1" x14ac:dyDescent="0.25">
      <c r="A490" s="196" t="s">
        <v>504</v>
      </c>
    </row>
    <row r="491" spans="1:12" ht="12.6" customHeight="1" x14ac:dyDescent="0.25">
      <c r="A491" s="196"/>
    </row>
    <row r="493" spans="1:12" ht="12.6" customHeight="1" x14ac:dyDescent="0.25">
      <c r="A493" s="180" t="str">
        <f>C83</f>
        <v>141</v>
      </c>
      <c r="B493" s="254" t="str">
        <f>RIGHT('Prior Year'!C83,4)</f>
        <v>2017</v>
      </c>
      <c r="C493" s="254" t="str">
        <f>RIGHT(C82,4)</f>
        <v>2018</v>
      </c>
      <c r="D493" s="254" t="str">
        <f>RIGHT('Prior Year'!C83,4)</f>
        <v>2017</v>
      </c>
      <c r="E493" s="254" t="str">
        <f>RIGHT(C82,4)</f>
        <v>2018</v>
      </c>
      <c r="F493" s="254" t="str">
        <f>RIGHT('Prior Year'!C83,4)</f>
        <v>2017</v>
      </c>
      <c r="G493" s="254" t="str">
        <f>RIGHT(C82,4)</f>
        <v>2018</v>
      </c>
      <c r="H493" s="254"/>
      <c r="K493" s="254"/>
      <c r="L493" s="254"/>
    </row>
    <row r="494" spans="1:12" ht="12.6" customHeight="1" x14ac:dyDescent="0.25">
      <c r="A494" s="195"/>
      <c r="B494" s="181" t="s">
        <v>505</v>
      </c>
      <c r="C494" s="181" t="s">
        <v>505</v>
      </c>
      <c r="D494" s="255" t="s">
        <v>506</v>
      </c>
      <c r="E494" s="255" t="s">
        <v>506</v>
      </c>
      <c r="F494" s="254" t="s">
        <v>507</v>
      </c>
      <c r="G494" s="254" t="s">
        <v>507</v>
      </c>
      <c r="H494" s="254" t="s">
        <v>508</v>
      </c>
      <c r="K494" s="254"/>
      <c r="L494" s="254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54" t="s">
        <v>510</v>
      </c>
      <c r="G495" s="254" t="s">
        <v>510</v>
      </c>
      <c r="H495" s="254" t="s">
        <v>511</v>
      </c>
      <c r="K495" s="254"/>
      <c r="L495" s="254"/>
    </row>
    <row r="496" spans="1:12" ht="12.6" customHeight="1" x14ac:dyDescent="0.25">
      <c r="A496" s="180" t="s">
        <v>512</v>
      </c>
      <c r="B496" s="233">
        <f>'Prior Year'!C72</f>
        <v>0</v>
      </c>
      <c r="C496" s="233">
        <f>C71</f>
        <v>0</v>
      </c>
      <c r="D496" s="233">
        <f>'Prior Year'!C59</f>
        <v>0</v>
      </c>
      <c r="E496" s="180">
        <f>C59</f>
        <v>0</v>
      </c>
      <c r="F496" s="256" t="str">
        <f t="shared" ref="F496:G511" si="15">IF(B496=0,"",IF(D496=0,"",B496/D496))</f>
        <v/>
      </c>
      <c r="G496" s="257" t="str">
        <f t="shared" si="15"/>
        <v/>
      </c>
      <c r="H496" s="258" t="str">
        <f>IF(B496=0,"",IF(C496=0,"",IF(D496=0,"",IF(E496=0,"",IF(G496/F496-1&lt;-0.25,G496/F496-1,IF(G496/F496-1&gt;0.25,G496/F496-1,""))))))</f>
        <v/>
      </c>
      <c r="I496" s="260"/>
      <c r="K496" s="254"/>
      <c r="L496" s="254"/>
    </row>
    <row r="497" spans="1:12" ht="12.6" customHeight="1" x14ac:dyDescent="0.25">
      <c r="A497" s="180" t="s">
        <v>513</v>
      </c>
      <c r="B497" s="233">
        <f>'Prior Year'!D72</f>
        <v>0</v>
      </c>
      <c r="C497" s="233">
        <f>D71</f>
        <v>0</v>
      </c>
      <c r="D497" s="233">
        <f>'Prior Year'!D59</f>
        <v>0</v>
      </c>
      <c r="E497" s="180">
        <f>D59</f>
        <v>0</v>
      </c>
      <c r="F497" s="256" t="str">
        <f t="shared" si="15"/>
        <v/>
      </c>
      <c r="G497" s="256" t="str">
        <f t="shared" si="15"/>
        <v/>
      </c>
      <c r="H497" s="258" t="str">
        <f t="shared" ref="H497:H550" si="16">IF(B497=0,"",IF(C497=0,"",IF(D497=0,"",IF(E497=0,"",IF(G497/F497-1&lt;-0.25,G497/F497-1,IF(G497/F497-1&gt;0.25,G497/F497-1,""))))))</f>
        <v/>
      </c>
      <c r="I497" s="260"/>
      <c r="K497" s="254"/>
      <c r="L497" s="254"/>
    </row>
    <row r="498" spans="1:12" ht="12.6" customHeight="1" x14ac:dyDescent="0.25">
      <c r="A498" s="180" t="s">
        <v>514</v>
      </c>
      <c r="B498" s="233">
        <f>'Prior Year'!E72</f>
        <v>188306</v>
      </c>
      <c r="C498" s="233">
        <f>E71</f>
        <v>181973</v>
      </c>
      <c r="D498" s="233">
        <f>'Prior Year'!E59</f>
        <v>279</v>
      </c>
      <c r="E498" s="180">
        <f>E59</f>
        <v>342</v>
      </c>
      <c r="F498" s="256">
        <f t="shared" si="15"/>
        <v>674.93189964157705</v>
      </c>
      <c r="G498" s="256">
        <f t="shared" si="15"/>
        <v>532.08479532163744</v>
      </c>
      <c r="H498" s="258" t="str">
        <f t="shared" si="16"/>
        <v/>
      </c>
      <c r="I498" s="260"/>
      <c r="K498" s="254"/>
      <c r="L498" s="254"/>
    </row>
    <row r="499" spans="1:12" ht="12.6" customHeight="1" x14ac:dyDescent="0.25">
      <c r="A499" s="180" t="s">
        <v>515</v>
      </c>
      <c r="B499" s="233">
        <f>'Prior Year'!F72</f>
        <v>0</v>
      </c>
      <c r="C499" s="233">
        <f>F71</f>
        <v>0</v>
      </c>
      <c r="D499" s="233">
        <f>'Prior Year'!F59</f>
        <v>0</v>
      </c>
      <c r="E499" s="180">
        <f>F59</f>
        <v>0</v>
      </c>
      <c r="F499" s="256" t="str">
        <f t="shared" si="15"/>
        <v/>
      </c>
      <c r="G499" s="256" t="str">
        <f t="shared" si="15"/>
        <v/>
      </c>
      <c r="H499" s="258" t="str">
        <f t="shared" si="16"/>
        <v/>
      </c>
      <c r="I499" s="260"/>
      <c r="K499" s="254"/>
      <c r="L499" s="254"/>
    </row>
    <row r="500" spans="1:12" ht="12.6" customHeight="1" x14ac:dyDescent="0.25">
      <c r="A500" s="180" t="s">
        <v>516</v>
      </c>
      <c r="B500" s="233">
        <f>'Prior Year'!G72</f>
        <v>0</v>
      </c>
      <c r="C500" s="233">
        <f>G71</f>
        <v>0</v>
      </c>
      <c r="D500" s="233">
        <f>'Prior Year'!G59</f>
        <v>0</v>
      </c>
      <c r="E500" s="180">
        <f>G59</f>
        <v>0</v>
      </c>
      <c r="F500" s="256" t="str">
        <f t="shared" si="15"/>
        <v/>
      </c>
      <c r="G500" s="256" t="str">
        <f t="shared" si="15"/>
        <v/>
      </c>
      <c r="H500" s="258" t="str">
        <f t="shared" si="16"/>
        <v/>
      </c>
      <c r="I500" s="260"/>
      <c r="K500" s="254"/>
      <c r="L500" s="254"/>
    </row>
    <row r="501" spans="1:12" ht="12.6" customHeight="1" x14ac:dyDescent="0.25">
      <c r="A501" s="180" t="s">
        <v>517</v>
      </c>
      <c r="B501" s="233">
        <f>'Prior Year'!H72</f>
        <v>0</v>
      </c>
      <c r="C501" s="233">
        <f>H71</f>
        <v>0</v>
      </c>
      <c r="D501" s="233">
        <f>'Prior Year'!H59</f>
        <v>0</v>
      </c>
      <c r="E501" s="180">
        <f>H59</f>
        <v>0</v>
      </c>
      <c r="F501" s="256" t="str">
        <f t="shared" si="15"/>
        <v/>
      </c>
      <c r="G501" s="256" t="str">
        <f t="shared" si="15"/>
        <v/>
      </c>
      <c r="H501" s="258" t="str">
        <f t="shared" si="16"/>
        <v/>
      </c>
      <c r="I501" s="260"/>
      <c r="K501" s="254"/>
      <c r="L501" s="254"/>
    </row>
    <row r="502" spans="1:12" ht="12.6" customHeight="1" x14ac:dyDescent="0.25">
      <c r="A502" s="180" t="s">
        <v>518</v>
      </c>
      <c r="B502" s="233">
        <f>'Prior Year'!I72</f>
        <v>0</v>
      </c>
      <c r="C502" s="233">
        <f>I71</f>
        <v>0</v>
      </c>
      <c r="D502" s="233">
        <f>'Prior Year'!I59</f>
        <v>0</v>
      </c>
      <c r="E502" s="180">
        <f>I59</f>
        <v>0</v>
      </c>
      <c r="F502" s="256" t="str">
        <f t="shared" si="15"/>
        <v/>
      </c>
      <c r="G502" s="256" t="str">
        <f t="shared" si="15"/>
        <v/>
      </c>
      <c r="H502" s="258" t="str">
        <f t="shared" si="16"/>
        <v/>
      </c>
      <c r="I502" s="260"/>
      <c r="K502" s="254"/>
      <c r="L502" s="254"/>
    </row>
    <row r="503" spans="1:12" ht="12.6" customHeight="1" x14ac:dyDescent="0.25">
      <c r="A503" s="180" t="s">
        <v>519</v>
      </c>
      <c r="B503" s="233">
        <f>'Prior Year'!J72</f>
        <v>0</v>
      </c>
      <c r="C503" s="233">
        <f>J71</f>
        <v>0</v>
      </c>
      <c r="D503" s="233">
        <f>'Prior Year'!J59</f>
        <v>0</v>
      </c>
      <c r="E503" s="180">
        <f>J59</f>
        <v>0</v>
      </c>
      <c r="F503" s="256" t="str">
        <f t="shared" si="15"/>
        <v/>
      </c>
      <c r="G503" s="256" t="str">
        <f t="shared" si="15"/>
        <v/>
      </c>
      <c r="H503" s="258" t="str">
        <f t="shared" si="16"/>
        <v/>
      </c>
      <c r="I503" s="260"/>
      <c r="K503" s="254"/>
      <c r="L503" s="254"/>
    </row>
    <row r="504" spans="1:12" ht="12.6" customHeight="1" x14ac:dyDescent="0.25">
      <c r="A504" s="180" t="s">
        <v>520</v>
      </c>
      <c r="B504" s="233">
        <f>'Prior Year'!K72</f>
        <v>1291047</v>
      </c>
      <c r="C504" s="233">
        <f>K71</f>
        <v>1197567</v>
      </c>
      <c r="D504" s="233">
        <f>'Prior Year'!K59</f>
        <v>7127</v>
      </c>
      <c r="E504" s="180">
        <f>K59</f>
        <v>5800</v>
      </c>
      <c r="F504" s="256">
        <f t="shared" si="15"/>
        <v>181.14873018100184</v>
      </c>
      <c r="G504" s="256">
        <f t="shared" si="15"/>
        <v>206.47706896551725</v>
      </c>
      <c r="H504" s="258" t="str">
        <f t="shared" si="16"/>
        <v/>
      </c>
      <c r="I504" s="260"/>
      <c r="K504" s="254"/>
      <c r="L504" s="254"/>
    </row>
    <row r="505" spans="1:12" ht="12.6" customHeight="1" x14ac:dyDescent="0.25">
      <c r="A505" s="180" t="s">
        <v>521</v>
      </c>
      <c r="B505" s="233">
        <f>'Prior Year'!L72</f>
        <v>3122129</v>
      </c>
      <c r="C505" s="233">
        <f>L71</f>
        <v>3366505</v>
      </c>
      <c r="D505" s="233">
        <f>'Prior Year'!L59</f>
        <v>4626</v>
      </c>
      <c r="E505" s="180">
        <f>L59</f>
        <v>6327</v>
      </c>
      <c r="F505" s="256">
        <f t="shared" si="15"/>
        <v>674.90899265023779</v>
      </c>
      <c r="G505" s="256">
        <f t="shared" si="15"/>
        <v>532.08550655919078</v>
      </c>
      <c r="H505" s="258" t="str">
        <f t="shared" si="16"/>
        <v/>
      </c>
      <c r="I505" s="260"/>
      <c r="K505" s="254"/>
      <c r="L505" s="254"/>
    </row>
    <row r="506" spans="1:12" ht="12.6" customHeight="1" x14ac:dyDescent="0.25">
      <c r="A506" s="180" t="s">
        <v>522</v>
      </c>
      <c r="B506" s="233">
        <f>'Prior Year'!M72</f>
        <v>0</v>
      </c>
      <c r="C506" s="233">
        <f>M71</f>
        <v>0</v>
      </c>
      <c r="D506" s="233">
        <f>'Prior Year'!M59</f>
        <v>0</v>
      </c>
      <c r="E506" s="180">
        <f>M59</f>
        <v>0</v>
      </c>
      <c r="F506" s="256" t="str">
        <f t="shared" si="15"/>
        <v/>
      </c>
      <c r="G506" s="256" t="str">
        <f t="shared" si="15"/>
        <v/>
      </c>
      <c r="H506" s="258" t="str">
        <f t="shared" si="16"/>
        <v/>
      </c>
      <c r="I506" s="260"/>
      <c r="K506" s="254"/>
      <c r="L506" s="254"/>
    </row>
    <row r="507" spans="1:12" ht="12.6" customHeight="1" x14ac:dyDescent="0.25">
      <c r="A507" s="180" t="s">
        <v>523</v>
      </c>
      <c r="B507" s="233">
        <f>'Prior Year'!N72</f>
        <v>0</v>
      </c>
      <c r="C507" s="233">
        <f>N71</f>
        <v>0</v>
      </c>
      <c r="D507" s="233">
        <f>'Prior Year'!N59</f>
        <v>0</v>
      </c>
      <c r="E507" s="180">
        <f>N59</f>
        <v>0</v>
      </c>
      <c r="F507" s="256" t="str">
        <f t="shared" si="15"/>
        <v/>
      </c>
      <c r="G507" s="256" t="str">
        <f t="shared" si="15"/>
        <v/>
      </c>
      <c r="H507" s="258" t="str">
        <f t="shared" si="16"/>
        <v/>
      </c>
      <c r="I507" s="260"/>
      <c r="K507" s="254"/>
      <c r="L507" s="254"/>
    </row>
    <row r="508" spans="1:12" ht="12.6" customHeight="1" x14ac:dyDescent="0.25">
      <c r="A508" s="180" t="s">
        <v>524</v>
      </c>
      <c r="B508" s="233">
        <f>'Prior Year'!O72</f>
        <v>0</v>
      </c>
      <c r="C508" s="233">
        <f>O71</f>
        <v>0</v>
      </c>
      <c r="D508" s="233">
        <f>'Prior Year'!O59</f>
        <v>0</v>
      </c>
      <c r="E508" s="180">
        <f>O59</f>
        <v>0</v>
      </c>
      <c r="F508" s="256" t="str">
        <f t="shared" si="15"/>
        <v/>
      </c>
      <c r="G508" s="256" t="str">
        <f t="shared" si="15"/>
        <v/>
      </c>
      <c r="H508" s="258" t="str">
        <f t="shared" si="16"/>
        <v/>
      </c>
      <c r="I508" s="260"/>
      <c r="K508" s="254"/>
      <c r="L508" s="254"/>
    </row>
    <row r="509" spans="1:12" ht="12.6" customHeight="1" x14ac:dyDescent="0.25">
      <c r="A509" s="180" t="s">
        <v>525</v>
      </c>
      <c r="B509" s="233">
        <f>'Prior Year'!P72</f>
        <v>0</v>
      </c>
      <c r="C509" s="233">
        <f>P71</f>
        <v>0</v>
      </c>
      <c r="D509" s="233">
        <f>'Prior Year'!P59</f>
        <v>0</v>
      </c>
      <c r="E509" s="180">
        <f>P59</f>
        <v>0</v>
      </c>
      <c r="F509" s="256" t="str">
        <f t="shared" si="15"/>
        <v/>
      </c>
      <c r="G509" s="256" t="str">
        <f t="shared" si="15"/>
        <v/>
      </c>
      <c r="H509" s="258" t="str">
        <f t="shared" si="16"/>
        <v/>
      </c>
      <c r="I509" s="260"/>
      <c r="K509" s="254"/>
      <c r="L509" s="254"/>
    </row>
    <row r="510" spans="1:12" ht="12.6" customHeight="1" x14ac:dyDescent="0.25">
      <c r="A510" s="180" t="s">
        <v>526</v>
      </c>
      <c r="B510" s="233">
        <f>'Prior Year'!Q72</f>
        <v>0</v>
      </c>
      <c r="C510" s="233">
        <f>Q71</f>
        <v>0</v>
      </c>
      <c r="D510" s="233">
        <f>'Prior Year'!Q59</f>
        <v>0</v>
      </c>
      <c r="E510" s="180">
        <f>Q59</f>
        <v>0</v>
      </c>
      <c r="F510" s="256" t="str">
        <f t="shared" si="15"/>
        <v/>
      </c>
      <c r="G510" s="256" t="str">
        <f t="shared" si="15"/>
        <v/>
      </c>
      <c r="H510" s="258" t="str">
        <f t="shared" si="16"/>
        <v/>
      </c>
      <c r="I510" s="260"/>
      <c r="K510" s="254"/>
      <c r="L510" s="254"/>
    </row>
    <row r="511" spans="1:12" ht="12.6" customHeight="1" x14ac:dyDescent="0.25">
      <c r="A511" s="180" t="s">
        <v>527</v>
      </c>
      <c r="B511" s="233">
        <f>'Prior Year'!R72</f>
        <v>0</v>
      </c>
      <c r="C511" s="233">
        <f>R71</f>
        <v>0</v>
      </c>
      <c r="D511" s="233">
        <f>'Prior Year'!R59</f>
        <v>0</v>
      </c>
      <c r="E511" s="180">
        <f>R59</f>
        <v>0</v>
      </c>
      <c r="F511" s="256" t="str">
        <f t="shared" si="15"/>
        <v/>
      </c>
      <c r="G511" s="256" t="str">
        <f t="shared" si="15"/>
        <v/>
      </c>
      <c r="H511" s="258" t="str">
        <f t="shared" si="16"/>
        <v/>
      </c>
      <c r="I511" s="260"/>
      <c r="K511" s="254"/>
      <c r="L511" s="254"/>
    </row>
    <row r="512" spans="1:12" ht="12.6" customHeight="1" x14ac:dyDescent="0.25">
      <c r="A512" s="180" t="s">
        <v>528</v>
      </c>
      <c r="B512" s="233">
        <f>'Prior Year'!S72</f>
        <v>49012</v>
      </c>
      <c r="C512" s="233">
        <f>S71</f>
        <v>58223</v>
      </c>
      <c r="D512" s="181" t="s">
        <v>529</v>
      </c>
      <c r="E512" s="181" t="s">
        <v>529</v>
      </c>
      <c r="F512" s="256" t="str">
        <f t="shared" ref="F512:G527" si="17">IF(B512=0,"",IF(D512=0,"",B512/D512))</f>
        <v/>
      </c>
      <c r="G512" s="256" t="str">
        <f t="shared" si="17"/>
        <v/>
      </c>
      <c r="H512" s="258" t="str">
        <f t="shared" si="16"/>
        <v/>
      </c>
      <c r="I512" s="260"/>
      <c r="K512" s="254"/>
      <c r="L512" s="254"/>
    </row>
    <row r="513" spans="1:12" ht="12.6" customHeight="1" x14ac:dyDescent="0.25">
      <c r="A513" s="180" t="s">
        <v>1246</v>
      </c>
      <c r="B513" s="233">
        <f>'Prior Year'!T72</f>
        <v>0</v>
      </c>
      <c r="C513" s="233">
        <f>T71</f>
        <v>0</v>
      </c>
      <c r="D513" s="181" t="s">
        <v>529</v>
      </c>
      <c r="E513" s="181" t="s">
        <v>529</v>
      </c>
      <c r="F513" s="256" t="str">
        <f t="shared" si="17"/>
        <v/>
      </c>
      <c r="G513" s="256" t="str">
        <f t="shared" si="17"/>
        <v/>
      </c>
      <c r="H513" s="258" t="str">
        <f t="shared" si="16"/>
        <v/>
      </c>
      <c r="I513" s="260"/>
      <c r="K513" s="254"/>
      <c r="L513" s="254"/>
    </row>
    <row r="514" spans="1:12" ht="12.6" customHeight="1" x14ac:dyDescent="0.25">
      <c r="A514" s="180" t="s">
        <v>530</v>
      </c>
      <c r="B514" s="233">
        <f>'Prior Year'!U72</f>
        <v>731388</v>
      </c>
      <c r="C514" s="233">
        <f>U71</f>
        <v>748108</v>
      </c>
      <c r="D514" s="233">
        <f>'Prior Year'!U59</f>
        <v>28667</v>
      </c>
      <c r="E514" s="180">
        <f>U59</f>
        <v>31043</v>
      </c>
      <c r="F514" s="256">
        <f t="shared" si="17"/>
        <v>25.513238218160254</v>
      </c>
      <c r="G514" s="256">
        <f t="shared" si="17"/>
        <v>24.099088361305288</v>
      </c>
      <c r="H514" s="258" t="str">
        <f t="shared" si="16"/>
        <v/>
      </c>
      <c r="I514" s="260"/>
      <c r="K514" s="254"/>
      <c r="L514" s="254"/>
    </row>
    <row r="515" spans="1:12" ht="12.6" customHeight="1" x14ac:dyDescent="0.25">
      <c r="A515" s="180" t="s">
        <v>531</v>
      </c>
      <c r="B515" s="233">
        <f>'Prior Year'!V72</f>
        <v>0</v>
      </c>
      <c r="C515" s="233">
        <f>V71</f>
        <v>0</v>
      </c>
      <c r="D515" s="233">
        <f>'Prior Year'!V59</f>
        <v>0</v>
      </c>
      <c r="E515" s="180">
        <f>V59</f>
        <v>0</v>
      </c>
      <c r="F515" s="256" t="str">
        <f t="shared" si="17"/>
        <v/>
      </c>
      <c r="G515" s="256" t="str">
        <f t="shared" si="17"/>
        <v/>
      </c>
      <c r="H515" s="258" t="str">
        <f t="shared" si="16"/>
        <v/>
      </c>
      <c r="I515" s="260"/>
      <c r="K515" s="254"/>
      <c r="L515" s="254"/>
    </row>
    <row r="516" spans="1:12" ht="12.6" customHeight="1" x14ac:dyDescent="0.25">
      <c r="A516" s="180" t="s">
        <v>532</v>
      </c>
      <c r="B516" s="233">
        <f>'Prior Year'!W72</f>
        <v>165972</v>
      </c>
      <c r="C516" s="233">
        <f>W71</f>
        <v>181750</v>
      </c>
      <c r="D516" s="233">
        <f>'Prior Year'!W59</f>
        <v>120</v>
      </c>
      <c r="E516" s="180">
        <f>W59</f>
        <v>154</v>
      </c>
      <c r="F516" s="256">
        <f t="shared" si="17"/>
        <v>1383.1</v>
      </c>
      <c r="G516" s="256">
        <f t="shared" si="17"/>
        <v>1180.1948051948052</v>
      </c>
      <c r="H516" s="258" t="str">
        <f t="shared" si="16"/>
        <v/>
      </c>
      <c r="I516" s="260"/>
      <c r="K516" s="254"/>
      <c r="L516" s="254"/>
    </row>
    <row r="517" spans="1:12" ht="12.6" customHeight="1" x14ac:dyDescent="0.25">
      <c r="A517" s="180" t="s">
        <v>533</v>
      </c>
      <c r="B517" s="233">
        <f>'Prior Year'!X72</f>
        <v>102550</v>
      </c>
      <c r="C517" s="233">
        <f>X71</f>
        <v>84039</v>
      </c>
      <c r="D517" s="233">
        <f>'Prior Year'!X59</f>
        <v>569</v>
      </c>
      <c r="E517" s="180">
        <f>X59</f>
        <v>620</v>
      </c>
      <c r="F517" s="256">
        <f t="shared" si="17"/>
        <v>180.22847100175747</v>
      </c>
      <c r="G517" s="256">
        <f t="shared" si="17"/>
        <v>135.54677419354837</v>
      </c>
      <c r="H517" s="258" t="str">
        <f t="shared" si="16"/>
        <v/>
      </c>
      <c r="I517" s="260"/>
      <c r="K517" s="254"/>
      <c r="L517" s="254"/>
    </row>
    <row r="518" spans="1:12" ht="12.6" customHeight="1" x14ac:dyDescent="0.25">
      <c r="A518" s="180" t="s">
        <v>534</v>
      </c>
      <c r="B518" s="233">
        <f>'Prior Year'!Y72</f>
        <v>280531</v>
      </c>
      <c r="C518" s="233">
        <f>Y71</f>
        <v>379769</v>
      </c>
      <c r="D518" s="233">
        <f>'Prior Year'!Y59</f>
        <v>2308</v>
      </c>
      <c r="E518" s="180">
        <f>Y59</f>
        <v>2470</v>
      </c>
      <c r="F518" s="256">
        <f t="shared" si="17"/>
        <v>121.54722703639514</v>
      </c>
      <c r="G518" s="256">
        <f t="shared" si="17"/>
        <v>153.75263157894736</v>
      </c>
      <c r="H518" s="258">
        <f t="shared" si="16"/>
        <v>0.26496206723752636</v>
      </c>
      <c r="I518" s="260" t="s">
        <v>1282</v>
      </c>
      <c r="K518" s="254"/>
      <c r="L518" s="254"/>
    </row>
    <row r="519" spans="1:12" ht="12.6" customHeight="1" x14ac:dyDescent="0.25">
      <c r="A519" s="180" t="s">
        <v>535</v>
      </c>
      <c r="B519" s="233">
        <f>'Prior Year'!Z72</f>
        <v>0</v>
      </c>
      <c r="C519" s="233">
        <f>Z71</f>
        <v>0</v>
      </c>
      <c r="D519" s="233">
        <f>'Prior Year'!Z59</f>
        <v>0</v>
      </c>
      <c r="E519" s="180">
        <f>Z59</f>
        <v>0</v>
      </c>
      <c r="F519" s="256" t="str">
        <f t="shared" si="17"/>
        <v/>
      </c>
      <c r="G519" s="256" t="str">
        <f t="shared" si="17"/>
        <v/>
      </c>
      <c r="H519" s="258" t="str">
        <f t="shared" si="16"/>
        <v/>
      </c>
      <c r="I519" s="260"/>
      <c r="K519" s="254"/>
      <c r="L519" s="254"/>
    </row>
    <row r="520" spans="1:12" ht="12.6" customHeight="1" x14ac:dyDescent="0.25">
      <c r="A520" s="180" t="s">
        <v>536</v>
      </c>
      <c r="B520" s="233">
        <f>'Prior Year'!AA72</f>
        <v>0</v>
      </c>
      <c r="C520" s="233">
        <f>AA71</f>
        <v>0</v>
      </c>
      <c r="D520" s="233">
        <f>'Prior Year'!AA59</f>
        <v>0</v>
      </c>
      <c r="E520" s="180">
        <f>AA59</f>
        <v>0</v>
      </c>
      <c r="F520" s="256" t="str">
        <f t="shared" si="17"/>
        <v/>
      </c>
      <c r="G520" s="256" t="str">
        <f t="shared" si="17"/>
        <v/>
      </c>
      <c r="H520" s="258" t="str">
        <f t="shared" si="16"/>
        <v/>
      </c>
      <c r="I520" s="260"/>
      <c r="K520" s="254"/>
      <c r="L520" s="254"/>
    </row>
    <row r="521" spans="1:12" ht="12.6" customHeight="1" x14ac:dyDescent="0.25">
      <c r="A521" s="180" t="s">
        <v>537</v>
      </c>
      <c r="B521" s="233">
        <f>'Prior Year'!AB72</f>
        <v>685295</v>
      </c>
      <c r="C521" s="233">
        <f>AB71</f>
        <v>841500</v>
      </c>
      <c r="D521" s="181" t="s">
        <v>529</v>
      </c>
      <c r="E521" s="181" t="s">
        <v>529</v>
      </c>
      <c r="F521" s="256" t="str">
        <f t="shared" si="17"/>
        <v/>
      </c>
      <c r="G521" s="256" t="str">
        <f t="shared" si="17"/>
        <v/>
      </c>
      <c r="H521" s="258" t="str">
        <f t="shared" si="16"/>
        <v/>
      </c>
      <c r="I521" s="260"/>
      <c r="K521" s="254"/>
      <c r="L521" s="254"/>
    </row>
    <row r="522" spans="1:12" ht="12.6" customHeight="1" x14ac:dyDescent="0.25">
      <c r="A522" s="180" t="s">
        <v>538</v>
      </c>
      <c r="B522" s="233">
        <f>'Prior Year'!AC72</f>
        <v>162834</v>
      </c>
      <c r="C522" s="233">
        <f>AC71</f>
        <v>180923</v>
      </c>
      <c r="D522" s="233">
        <f>'Prior Year'!AC59</f>
        <v>1634</v>
      </c>
      <c r="E522" s="180">
        <f>AC59</f>
        <v>2392</v>
      </c>
      <c r="F522" s="256">
        <f t="shared" si="17"/>
        <v>99.653610771113833</v>
      </c>
      <c r="G522" s="256">
        <f t="shared" si="17"/>
        <v>75.636705685618736</v>
      </c>
      <c r="H522" s="258" t="str">
        <f t="shared" si="16"/>
        <v/>
      </c>
      <c r="I522" s="260"/>
      <c r="K522" s="254"/>
      <c r="L522" s="254"/>
    </row>
    <row r="523" spans="1:12" ht="12.6" customHeight="1" x14ac:dyDescent="0.25">
      <c r="A523" s="180" t="s">
        <v>539</v>
      </c>
      <c r="B523" s="233">
        <f>'Prior Year'!AD72</f>
        <v>0</v>
      </c>
      <c r="C523" s="233">
        <f>AD71</f>
        <v>0</v>
      </c>
      <c r="D523" s="233">
        <f>'Prior Year'!AD59</f>
        <v>0</v>
      </c>
      <c r="E523" s="180">
        <f>AD59</f>
        <v>0</v>
      </c>
      <c r="F523" s="256" t="str">
        <f t="shared" si="17"/>
        <v/>
      </c>
      <c r="G523" s="256" t="str">
        <f t="shared" si="17"/>
        <v/>
      </c>
      <c r="H523" s="258" t="str">
        <f t="shared" si="16"/>
        <v/>
      </c>
      <c r="I523" s="260"/>
      <c r="K523" s="254"/>
      <c r="L523" s="254"/>
    </row>
    <row r="524" spans="1:12" ht="12.6" customHeight="1" x14ac:dyDescent="0.25">
      <c r="A524" s="180" t="s">
        <v>540</v>
      </c>
      <c r="B524" s="233">
        <f>'Prior Year'!AE72</f>
        <v>1098579</v>
      </c>
      <c r="C524" s="233">
        <f>AE71</f>
        <v>1223483</v>
      </c>
      <c r="D524" s="233">
        <f>'Prior Year'!AE59</f>
        <v>22879</v>
      </c>
      <c r="E524" s="180">
        <f>AE59</f>
        <v>31794</v>
      </c>
      <c r="F524" s="256">
        <f t="shared" si="17"/>
        <v>48.01691507495957</v>
      </c>
      <c r="G524" s="256">
        <f t="shared" si="17"/>
        <v>38.481568849468452</v>
      </c>
      <c r="H524" s="258" t="str">
        <f t="shared" si="16"/>
        <v/>
      </c>
      <c r="I524" s="260"/>
      <c r="K524" s="254"/>
      <c r="L524" s="254"/>
    </row>
    <row r="525" spans="1:12" ht="12.6" customHeight="1" x14ac:dyDescent="0.25">
      <c r="A525" s="180" t="s">
        <v>541</v>
      </c>
      <c r="B525" s="233">
        <f>'Prior Year'!AF72</f>
        <v>0</v>
      </c>
      <c r="C525" s="233">
        <f>AF71</f>
        <v>0</v>
      </c>
      <c r="D525" s="233">
        <f>'Prior Year'!AF59</f>
        <v>0</v>
      </c>
      <c r="E525" s="180">
        <f>AF59</f>
        <v>0</v>
      </c>
      <c r="F525" s="256" t="str">
        <f t="shared" si="17"/>
        <v/>
      </c>
      <c r="G525" s="256" t="str">
        <f t="shared" si="17"/>
        <v/>
      </c>
      <c r="H525" s="258" t="str">
        <f t="shared" si="16"/>
        <v/>
      </c>
      <c r="I525" s="260"/>
      <c r="K525" s="254"/>
      <c r="L525" s="254"/>
    </row>
    <row r="526" spans="1:12" ht="12.6" customHeight="1" x14ac:dyDescent="0.25">
      <c r="A526" s="180" t="s">
        <v>542</v>
      </c>
      <c r="B526" s="233">
        <f>'Prior Year'!AG72</f>
        <v>916881</v>
      </c>
      <c r="C526" s="233">
        <f>AG71</f>
        <v>928374</v>
      </c>
      <c r="D526" s="233">
        <f>'Prior Year'!AG59</f>
        <v>1711</v>
      </c>
      <c r="E526" s="180">
        <f>AG59</f>
        <v>1850</v>
      </c>
      <c r="F526" s="256">
        <f t="shared" si="17"/>
        <v>535.87434248977206</v>
      </c>
      <c r="G526" s="256">
        <f t="shared" si="17"/>
        <v>501.82378378378377</v>
      </c>
      <c r="H526" s="258" t="str">
        <f t="shared" si="16"/>
        <v/>
      </c>
      <c r="I526" s="260"/>
      <c r="K526" s="254"/>
      <c r="L526" s="254"/>
    </row>
    <row r="527" spans="1:12" ht="12.6" customHeight="1" x14ac:dyDescent="0.25">
      <c r="A527" s="180" t="s">
        <v>543</v>
      </c>
      <c r="B527" s="233">
        <f>'Prior Year'!AH72</f>
        <v>0</v>
      </c>
      <c r="C527" s="233">
        <f>AH71</f>
        <v>0</v>
      </c>
      <c r="D527" s="233">
        <f>'Prior Year'!AH59</f>
        <v>0</v>
      </c>
      <c r="E527" s="180">
        <f>AH59</f>
        <v>0</v>
      </c>
      <c r="F527" s="256" t="str">
        <f t="shared" si="17"/>
        <v/>
      </c>
      <c r="G527" s="256" t="str">
        <f t="shared" si="17"/>
        <v/>
      </c>
      <c r="H527" s="258" t="str">
        <f t="shared" si="16"/>
        <v/>
      </c>
      <c r="I527" s="260"/>
      <c r="K527" s="254"/>
      <c r="L527" s="254"/>
    </row>
    <row r="528" spans="1:12" ht="12.6" customHeight="1" x14ac:dyDescent="0.25">
      <c r="A528" s="180" t="s">
        <v>544</v>
      </c>
      <c r="B528" s="233">
        <f>'Prior Year'!AI72</f>
        <v>0</v>
      </c>
      <c r="C528" s="233">
        <f>AI71</f>
        <v>0</v>
      </c>
      <c r="D528" s="233">
        <f>'Prior Year'!AI59</f>
        <v>0</v>
      </c>
      <c r="E528" s="180">
        <f>AI59</f>
        <v>0</v>
      </c>
      <c r="F528" s="256" t="str">
        <f t="shared" ref="F528:G540" si="18">IF(B528=0,"",IF(D528=0,"",B528/D528))</f>
        <v/>
      </c>
      <c r="G528" s="256" t="str">
        <f t="shared" si="18"/>
        <v/>
      </c>
      <c r="H528" s="258" t="str">
        <f t="shared" si="16"/>
        <v/>
      </c>
      <c r="I528" s="260"/>
      <c r="K528" s="254"/>
      <c r="L528" s="254"/>
    </row>
    <row r="529" spans="1:12" ht="12.6" customHeight="1" x14ac:dyDescent="0.25">
      <c r="A529" s="180" t="s">
        <v>545</v>
      </c>
      <c r="B529" s="233">
        <f>'Prior Year'!AJ72</f>
        <v>2660547</v>
      </c>
      <c r="C529" s="233">
        <f>AJ71</f>
        <v>2742778</v>
      </c>
      <c r="D529" s="233">
        <f>'Prior Year'!AJ59</f>
        <v>14224</v>
      </c>
      <c r="E529" s="180">
        <f>AJ59</f>
        <v>13546</v>
      </c>
      <c r="F529" s="256">
        <f t="shared" si="18"/>
        <v>187.04633014623172</v>
      </c>
      <c r="G529" s="256">
        <f t="shared" si="18"/>
        <v>202.47881293370736</v>
      </c>
      <c r="H529" s="258" t="str">
        <f t="shared" si="16"/>
        <v/>
      </c>
      <c r="I529" s="260"/>
      <c r="K529" s="254"/>
      <c r="L529" s="254"/>
    </row>
    <row r="530" spans="1:12" ht="12.6" customHeight="1" x14ac:dyDescent="0.25">
      <c r="A530" s="180" t="s">
        <v>546</v>
      </c>
      <c r="B530" s="233">
        <f>'Prior Year'!AK72</f>
        <v>164185</v>
      </c>
      <c r="C530" s="233">
        <f>AK71</f>
        <v>264622</v>
      </c>
      <c r="D530" s="233">
        <f>'Prior Year'!AK59</f>
        <v>4626</v>
      </c>
      <c r="E530" s="180">
        <f>AK59</f>
        <v>5675</v>
      </c>
      <c r="F530" s="256">
        <f t="shared" si="18"/>
        <v>35.491785559878942</v>
      </c>
      <c r="G530" s="256">
        <f t="shared" si="18"/>
        <v>46.629427312775327</v>
      </c>
      <c r="H530" s="258">
        <f t="shared" si="16"/>
        <v>0.3138090005110008</v>
      </c>
      <c r="I530" s="260" t="s">
        <v>1283</v>
      </c>
      <c r="K530" s="254"/>
      <c r="L530" s="254"/>
    </row>
    <row r="531" spans="1:12" ht="12.6" customHeight="1" x14ac:dyDescent="0.25">
      <c r="A531" s="180" t="s">
        <v>547</v>
      </c>
      <c r="B531" s="233">
        <f>'Prior Year'!AL72</f>
        <v>144061</v>
      </c>
      <c r="C531" s="233">
        <f>AL71</f>
        <v>103871</v>
      </c>
      <c r="D531" s="233">
        <f>'Prior Year'!AL59</f>
        <v>1013</v>
      </c>
      <c r="E531" s="180">
        <f>AL59</f>
        <v>581</v>
      </c>
      <c r="F531" s="256">
        <f t="shared" si="18"/>
        <v>142.2122408687068</v>
      </c>
      <c r="G531" s="256">
        <f t="shared" si="18"/>
        <v>178.77969018932873</v>
      </c>
      <c r="H531" s="258">
        <f t="shared" si="16"/>
        <v>0.25713292398213272</v>
      </c>
      <c r="I531" s="260" t="s">
        <v>1284</v>
      </c>
      <c r="K531" s="254"/>
      <c r="L531" s="254"/>
    </row>
    <row r="532" spans="1:12" ht="12.6" customHeight="1" x14ac:dyDescent="0.25">
      <c r="A532" s="180" t="s">
        <v>548</v>
      </c>
      <c r="B532" s="233">
        <f>'Prior Year'!AM72</f>
        <v>0</v>
      </c>
      <c r="C532" s="233">
        <f>AM71</f>
        <v>0</v>
      </c>
      <c r="D532" s="233">
        <f>'Prior Year'!AM59</f>
        <v>0</v>
      </c>
      <c r="E532" s="180">
        <f>AM59</f>
        <v>0</v>
      </c>
      <c r="F532" s="256" t="str">
        <f t="shared" si="18"/>
        <v/>
      </c>
      <c r="G532" s="256" t="str">
        <f t="shared" si="18"/>
        <v/>
      </c>
      <c r="H532" s="258" t="str">
        <f t="shared" si="16"/>
        <v/>
      </c>
      <c r="I532" s="260"/>
      <c r="K532" s="254"/>
      <c r="L532" s="254"/>
    </row>
    <row r="533" spans="1:12" ht="12.6" customHeight="1" x14ac:dyDescent="0.25">
      <c r="A533" s="180" t="s">
        <v>1247</v>
      </c>
      <c r="B533" s="233">
        <f>'Prior Year'!AN72</f>
        <v>0</v>
      </c>
      <c r="C533" s="233">
        <f>AN71</f>
        <v>0</v>
      </c>
      <c r="D533" s="233">
        <f>'Prior Year'!AN59</f>
        <v>0</v>
      </c>
      <c r="E533" s="180">
        <f>AN59</f>
        <v>0</v>
      </c>
      <c r="F533" s="256" t="str">
        <f t="shared" si="18"/>
        <v/>
      </c>
      <c r="G533" s="256" t="str">
        <f t="shared" si="18"/>
        <v/>
      </c>
      <c r="H533" s="258" t="str">
        <f t="shared" si="16"/>
        <v/>
      </c>
      <c r="I533" s="260"/>
      <c r="K533" s="254"/>
      <c r="L533" s="254"/>
    </row>
    <row r="534" spans="1:12" ht="12.6" customHeight="1" x14ac:dyDescent="0.25">
      <c r="A534" s="180" t="s">
        <v>549</v>
      </c>
      <c r="B534" s="233">
        <f>'Prior Year'!AO72</f>
        <v>31721</v>
      </c>
      <c r="C534" s="233">
        <f>AO71</f>
        <v>19691</v>
      </c>
      <c r="D534" s="233">
        <f>'Prior Year'!AO59</f>
        <v>1128</v>
      </c>
      <c r="E534" s="180">
        <f>AO59</f>
        <v>888</v>
      </c>
      <c r="F534" s="256">
        <f t="shared" si="18"/>
        <v>28.12145390070922</v>
      </c>
      <c r="G534" s="256">
        <f t="shared" si="18"/>
        <v>22.17454954954955</v>
      </c>
      <c r="H534" s="258" t="str">
        <f t="shared" si="16"/>
        <v/>
      </c>
      <c r="I534" s="260"/>
      <c r="K534" s="254"/>
      <c r="L534" s="254"/>
    </row>
    <row r="535" spans="1:12" ht="12.6" customHeight="1" x14ac:dyDescent="0.25">
      <c r="A535" s="180" t="s">
        <v>550</v>
      </c>
      <c r="B535" s="233">
        <f>'Prior Year'!AP72</f>
        <v>0</v>
      </c>
      <c r="C535" s="233">
        <f>AP71</f>
        <v>0</v>
      </c>
      <c r="D535" s="233">
        <f>'Prior Year'!AP59</f>
        <v>0</v>
      </c>
      <c r="E535" s="180">
        <f>AP59</f>
        <v>0</v>
      </c>
      <c r="F535" s="256" t="str">
        <f t="shared" si="18"/>
        <v/>
      </c>
      <c r="G535" s="256" t="str">
        <f t="shared" si="18"/>
        <v/>
      </c>
      <c r="H535" s="258" t="str">
        <f t="shared" si="16"/>
        <v/>
      </c>
      <c r="I535" s="260"/>
      <c r="K535" s="254"/>
      <c r="L535" s="254"/>
    </row>
    <row r="536" spans="1:12" ht="12.6" customHeight="1" x14ac:dyDescent="0.25">
      <c r="A536" s="180" t="s">
        <v>551</v>
      </c>
      <c r="B536" s="233">
        <f>'Prior Year'!AQ72</f>
        <v>0</v>
      </c>
      <c r="C536" s="233">
        <f>AQ71</f>
        <v>0</v>
      </c>
      <c r="D536" s="233">
        <f>'Prior Year'!AQ59</f>
        <v>0</v>
      </c>
      <c r="E536" s="180">
        <f>AQ59</f>
        <v>0</v>
      </c>
      <c r="F536" s="256" t="str">
        <f t="shared" si="18"/>
        <v/>
      </c>
      <c r="G536" s="256" t="str">
        <f t="shared" si="18"/>
        <v/>
      </c>
      <c r="H536" s="258" t="str">
        <f t="shared" si="16"/>
        <v/>
      </c>
      <c r="I536" s="260"/>
      <c r="K536" s="254"/>
      <c r="L536" s="254"/>
    </row>
    <row r="537" spans="1:12" ht="12.6" customHeight="1" x14ac:dyDescent="0.25">
      <c r="A537" s="180" t="s">
        <v>552</v>
      </c>
      <c r="B537" s="233">
        <f>'Prior Year'!AR72</f>
        <v>0</v>
      </c>
      <c r="C537" s="233">
        <f>AR71</f>
        <v>0</v>
      </c>
      <c r="D537" s="233">
        <f>'Prior Year'!AR59</f>
        <v>0</v>
      </c>
      <c r="E537" s="180">
        <f>AR59</f>
        <v>0</v>
      </c>
      <c r="F537" s="256" t="str">
        <f t="shared" si="18"/>
        <v/>
      </c>
      <c r="G537" s="256" t="str">
        <f t="shared" si="18"/>
        <v/>
      </c>
      <c r="H537" s="258" t="str">
        <f t="shared" si="16"/>
        <v/>
      </c>
      <c r="I537" s="260"/>
      <c r="K537" s="254"/>
      <c r="L537" s="254"/>
    </row>
    <row r="538" spans="1:12" ht="12.6" customHeight="1" x14ac:dyDescent="0.25">
      <c r="A538" s="180" t="s">
        <v>553</v>
      </c>
      <c r="B538" s="233">
        <f>'Prior Year'!AS72</f>
        <v>0</v>
      </c>
      <c r="C538" s="233">
        <f>AS71</f>
        <v>0</v>
      </c>
      <c r="D538" s="233">
        <f>'Prior Year'!AS59</f>
        <v>0</v>
      </c>
      <c r="E538" s="180">
        <f>AS59</f>
        <v>0</v>
      </c>
      <c r="F538" s="256" t="str">
        <f t="shared" si="18"/>
        <v/>
      </c>
      <c r="G538" s="256" t="str">
        <f t="shared" si="18"/>
        <v/>
      </c>
      <c r="H538" s="258" t="str">
        <f t="shared" si="16"/>
        <v/>
      </c>
      <c r="I538" s="260"/>
      <c r="K538" s="254"/>
      <c r="L538" s="254"/>
    </row>
    <row r="539" spans="1:12" ht="12.6" customHeight="1" x14ac:dyDescent="0.25">
      <c r="A539" s="180" t="s">
        <v>554</v>
      </c>
      <c r="B539" s="233">
        <f>'Prior Year'!AT72</f>
        <v>0</v>
      </c>
      <c r="C539" s="233">
        <f>AT71</f>
        <v>0</v>
      </c>
      <c r="D539" s="233">
        <f>'Prior Year'!AT59</f>
        <v>0</v>
      </c>
      <c r="E539" s="180">
        <f>AT59</f>
        <v>0</v>
      </c>
      <c r="F539" s="256" t="str">
        <f t="shared" si="18"/>
        <v/>
      </c>
      <c r="G539" s="256" t="str">
        <f t="shared" si="18"/>
        <v/>
      </c>
      <c r="H539" s="258" t="str">
        <f t="shared" si="16"/>
        <v/>
      </c>
      <c r="I539" s="260"/>
      <c r="K539" s="254"/>
      <c r="L539" s="254"/>
    </row>
    <row r="540" spans="1:12" ht="12.6" customHeight="1" x14ac:dyDescent="0.25">
      <c r="A540" s="180" t="s">
        <v>555</v>
      </c>
      <c r="B540" s="233">
        <f>'Prior Year'!AU72</f>
        <v>0</v>
      </c>
      <c r="C540" s="233">
        <f>AU71</f>
        <v>0</v>
      </c>
      <c r="D540" s="233">
        <f>'Prior Year'!AU59</f>
        <v>0</v>
      </c>
      <c r="E540" s="180">
        <f>AU59</f>
        <v>0</v>
      </c>
      <c r="F540" s="256" t="str">
        <f t="shared" si="18"/>
        <v/>
      </c>
      <c r="G540" s="256" t="str">
        <f t="shared" si="18"/>
        <v/>
      </c>
      <c r="H540" s="258" t="str">
        <f t="shared" si="16"/>
        <v/>
      </c>
      <c r="I540" s="260"/>
      <c r="K540" s="254"/>
      <c r="L540" s="254"/>
    </row>
    <row r="541" spans="1:12" ht="12.6" customHeight="1" x14ac:dyDescent="0.25">
      <c r="A541" s="180" t="s">
        <v>556</v>
      </c>
      <c r="B541" s="233">
        <f>'Prior Year'!AV72</f>
        <v>0</v>
      </c>
      <c r="C541" s="233">
        <f>AV71</f>
        <v>437809</v>
      </c>
      <c r="D541" s="181" t="s">
        <v>529</v>
      </c>
      <c r="E541" s="181" t="s">
        <v>529</v>
      </c>
      <c r="F541" s="256"/>
      <c r="G541" s="256"/>
      <c r="H541" s="258"/>
      <c r="I541" s="260"/>
      <c r="K541" s="254"/>
      <c r="L541" s="254"/>
    </row>
    <row r="542" spans="1:12" ht="12.6" customHeight="1" x14ac:dyDescent="0.25">
      <c r="A542" s="180" t="s">
        <v>1248</v>
      </c>
      <c r="B542" s="233">
        <f>'Prior Year'!AW72</f>
        <v>0</v>
      </c>
      <c r="C542" s="233">
        <f>AW71</f>
        <v>0</v>
      </c>
      <c r="D542" s="181" t="s">
        <v>529</v>
      </c>
      <c r="E542" s="181" t="s">
        <v>529</v>
      </c>
      <c r="F542" s="256"/>
      <c r="G542" s="256"/>
      <c r="H542" s="258"/>
      <c r="I542" s="260"/>
      <c r="K542" s="254"/>
      <c r="L542" s="254"/>
    </row>
    <row r="543" spans="1:12" ht="12.6" customHeight="1" x14ac:dyDescent="0.25">
      <c r="A543" s="180" t="s">
        <v>557</v>
      </c>
      <c r="B543" s="233">
        <f>'Prior Year'!AX72</f>
        <v>0</v>
      </c>
      <c r="C543" s="233">
        <f>AX71</f>
        <v>0</v>
      </c>
      <c r="D543" s="181" t="s">
        <v>529</v>
      </c>
      <c r="E543" s="181" t="s">
        <v>529</v>
      </c>
      <c r="F543" s="256"/>
      <c r="G543" s="256"/>
      <c r="H543" s="258"/>
      <c r="I543" s="260"/>
      <c r="K543" s="254"/>
      <c r="L543" s="254"/>
    </row>
    <row r="544" spans="1:12" ht="12.6" customHeight="1" x14ac:dyDescent="0.25">
      <c r="A544" s="180" t="s">
        <v>558</v>
      </c>
      <c r="B544" s="233">
        <f>'Prior Year'!AY72</f>
        <v>920205</v>
      </c>
      <c r="C544" s="233">
        <f>AY71</f>
        <v>1057172</v>
      </c>
      <c r="D544" s="233">
        <f>'Prior Year'!AY59</f>
        <v>66116</v>
      </c>
      <c r="E544" s="180">
        <f>AY59</f>
        <v>72320</v>
      </c>
      <c r="F544" s="256">
        <f t="shared" ref="F544:G550" si="19">IF(B544=0,"",IF(D544=0,"",B544/D544))</f>
        <v>13.918037993829028</v>
      </c>
      <c r="G544" s="256">
        <f t="shared" si="19"/>
        <v>14.617975663716814</v>
      </c>
      <c r="H544" s="258" t="str">
        <f t="shared" si="16"/>
        <v/>
      </c>
      <c r="I544" s="260"/>
      <c r="K544" s="254"/>
      <c r="L544" s="254"/>
    </row>
    <row r="545" spans="1:13" ht="12.6" customHeight="1" x14ac:dyDescent="0.25">
      <c r="A545" s="180" t="s">
        <v>559</v>
      </c>
      <c r="B545" s="233">
        <f>'Prior Year'!AZ72</f>
        <v>0</v>
      </c>
      <c r="C545" s="233">
        <f>AZ71</f>
        <v>0</v>
      </c>
      <c r="D545" s="233">
        <f>'Prior Year'!AZ59</f>
        <v>0</v>
      </c>
      <c r="E545" s="180">
        <f>AZ59</f>
        <v>0</v>
      </c>
      <c r="F545" s="256" t="str">
        <f t="shared" si="19"/>
        <v/>
      </c>
      <c r="G545" s="256" t="str">
        <f t="shared" si="19"/>
        <v/>
      </c>
      <c r="H545" s="258" t="str">
        <f t="shared" si="16"/>
        <v/>
      </c>
      <c r="I545" s="260"/>
      <c r="K545" s="254"/>
      <c r="L545" s="254"/>
    </row>
    <row r="546" spans="1:13" ht="12.6" customHeight="1" x14ac:dyDescent="0.25">
      <c r="A546" s="180" t="s">
        <v>560</v>
      </c>
      <c r="B546" s="233">
        <f>'Prior Year'!BA72</f>
        <v>144369</v>
      </c>
      <c r="C546" s="233">
        <f>BA71</f>
        <v>163978</v>
      </c>
      <c r="D546" s="233">
        <f>'Prior Year'!BA59</f>
        <v>0</v>
      </c>
      <c r="E546" s="180">
        <f>BA59</f>
        <v>0</v>
      </c>
      <c r="F546" s="256" t="str">
        <f t="shared" si="19"/>
        <v/>
      </c>
      <c r="G546" s="256" t="str">
        <f t="shared" si="19"/>
        <v/>
      </c>
      <c r="H546" s="258" t="str">
        <f t="shared" si="16"/>
        <v/>
      </c>
      <c r="I546" s="260"/>
      <c r="K546" s="254"/>
      <c r="L546" s="254"/>
    </row>
    <row r="547" spans="1:13" ht="12.6" customHeight="1" x14ac:dyDescent="0.25">
      <c r="A547" s="180" t="s">
        <v>561</v>
      </c>
      <c r="B547" s="233">
        <f>'Prior Year'!BB72</f>
        <v>160250</v>
      </c>
      <c r="C547" s="233">
        <f>BB71</f>
        <v>117980</v>
      </c>
      <c r="D547" s="181" t="s">
        <v>529</v>
      </c>
      <c r="E547" s="181" t="s">
        <v>529</v>
      </c>
      <c r="F547" s="256"/>
      <c r="G547" s="256"/>
      <c r="H547" s="258"/>
      <c r="I547" s="260"/>
      <c r="K547" s="254"/>
      <c r="L547" s="254"/>
    </row>
    <row r="548" spans="1:13" ht="12.6" customHeight="1" x14ac:dyDescent="0.25">
      <c r="A548" s="180" t="s">
        <v>562</v>
      </c>
      <c r="B548" s="233">
        <f>'Prior Year'!BC72</f>
        <v>0</v>
      </c>
      <c r="C548" s="233">
        <f>BC71</f>
        <v>0</v>
      </c>
      <c r="D548" s="181" t="s">
        <v>529</v>
      </c>
      <c r="E548" s="181" t="s">
        <v>529</v>
      </c>
      <c r="F548" s="256"/>
      <c r="G548" s="256"/>
      <c r="H548" s="258"/>
      <c r="I548" s="260"/>
      <c r="K548" s="254"/>
      <c r="L548" s="254"/>
    </row>
    <row r="549" spans="1:13" ht="12.6" customHeight="1" x14ac:dyDescent="0.25">
      <c r="A549" s="180" t="s">
        <v>563</v>
      </c>
      <c r="B549" s="233">
        <f>'Prior Year'!BD72</f>
        <v>65242</v>
      </c>
      <c r="C549" s="233">
        <f>BD71</f>
        <v>106176</v>
      </c>
      <c r="D549" s="181" t="s">
        <v>529</v>
      </c>
      <c r="E549" s="181" t="s">
        <v>529</v>
      </c>
      <c r="F549" s="256"/>
      <c r="G549" s="256"/>
      <c r="H549" s="258"/>
      <c r="I549" s="260"/>
      <c r="K549" s="254"/>
      <c r="L549" s="254"/>
    </row>
    <row r="550" spans="1:13" ht="12.6" customHeight="1" x14ac:dyDescent="0.25">
      <c r="A550" s="180" t="s">
        <v>564</v>
      </c>
      <c r="B550" s="233">
        <f>'Prior Year'!BE72</f>
        <v>821878</v>
      </c>
      <c r="C550" s="233">
        <f>BE71</f>
        <v>893086</v>
      </c>
      <c r="D550" s="233">
        <f>'Prior Year'!BE59</f>
        <v>60911</v>
      </c>
      <c r="E550" s="180">
        <f>BE59</f>
        <v>61170</v>
      </c>
      <c r="F550" s="256">
        <f t="shared" si="19"/>
        <v>13.493096485035544</v>
      </c>
      <c r="G550" s="256">
        <f t="shared" si="19"/>
        <v>14.600065391531796</v>
      </c>
      <c r="H550" s="258" t="str">
        <f t="shared" si="16"/>
        <v/>
      </c>
      <c r="I550" s="260"/>
      <c r="K550" s="254"/>
      <c r="L550" s="254"/>
    </row>
    <row r="551" spans="1:13" ht="12.6" customHeight="1" x14ac:dyDescent="0.25">
      <c r="A551" s="180" t="s">
        <v>565</v>
      </c>
      <c r="B551" s="233">
        <f>'Prior Year'!BF72</f>
        <v>334892</v>
      </c>
      <c r="C551" s="233">
        <f>BF71</f>
        <v>412039</v>
      </c>
      <c r="D551" s="181" t="s">
        <v>529</v>
      </c>
      <c r="E551" s="181" t="s">
        <v>529</v>
      </c>
      <c r="F551" s="256"/>
      <c r="G551" s="256"/>
      <c r="H551" s="258"/>
      <c r="I551" s="260"/>
      <c r="J551" s="196"/>
      <c r="M551" s="258"/>
    </row>
    <row r="552" spans="1:13" ht="12.6" customHeight="1" x14ac:dyDescent="0.25">
      <c r="A552" s="180" t="s">
        <v>566</v>
      </c>
      <c r="B552" s="233">
        <f>'Prior Year'!BG72</f>
        <v>0</v>
      </c>
      <c r="C552" s="233">
        <f>BG71</f>
        <v>0</v>
      </c>
      <c r="D552" s="181" t="s">
        <v>529</v>
      </c>
      <c r="E552" s="181" t="s">
        <v>529</v>
      </c>
      <c r="F552" s="256"/>
      <c r="G552" s="256"/>
      <c r="H552" s="258"/>
      <c r="J552" s="196"/>
      <c r="M552" s="258"/>
    </row>
    <row r="553" spans="1:13" ht="12.6" customHeight="1" x14ac:dyDescent="0.25">
      <c r="A553" s="180" t="s">
        <v>567</v>
      </c>
      <c r="B553" s="233">
        <f>'Prior Year'!BH72</f>
        <v>667262</v>
      </c>
      <c r="C553" s="233">
        <f>BH71</f>
        <v>835434</v>
      </c>
      <c r="D553" s="181" t="s">
        <v>529</v>
      </c>
      <c r="E553" s="181" t="s">
        <v>529</v>
      </c>
      <c r="F553" s="256"/>
      <c r="G553" s="256"/>
      <c r="H553" s="258"/>
      <c r="J553" s="196"/>
      <c r="M553" s="258"/>
    </row>
    <row r="554" spans="1:13" ht="12.6" customHeight="1" x14ac:dyDescent="0.25">
      <c r="A554" s="180" t="s">
        <v>568</v>
      </c>
      <c r="B554" s="233">
        <f>'Prior Year'!BI72</f>
        <v>0</v>
      </c>
      <c r="C554" s="233">
        <f>BI71</f>
        <v>0</v>
      </c>
      <c r="D554" s="181" t="s">
        <v>529</v>
      </c>
      <c r="E554" s="181" t="s">
        <v>529</v>
      </c>
      <c r="F554" s="256"/>
      <c r="G554" s="256"/>
      <c r="H554" s="258"/>
      <c r="J554" s="196"/>
      <c r="M554" s="258"/>
    </row>
    <row r="555" spans="1:13" ht="12.6" customHeight="1" x14ac:dyDescent="0.25">
      <c r="A555" s="180" t="s">
        <v>569</v>
      </c>
      <c r="B555" s="233">
        <f>'Prior Year'!BJ72</f>
        <v>446311</v>
      </c>
      <c r="C555" s="233">
        <f>BJ71</f>
        <v>454127</v>
      </c>
      <c r="D555" s="181" t="s">
        <v>529</v>
      </c>
      <c r="E555" s="181" t="s">
        <v>529</v>
      </c>
      <c r="F555" s="256"/>
      <c r="G555" s="256"/>
      <c r="H555" s="258"/>
      <c r="J555" s="196"/>
      <c r="M555" s="258"/>
    </row>
    <row r="556" spans="1:13" ht="12.6" customHeight="1" x14ac:dyDescent="0.25">
      <c r="A556" s="180" t="s">
        <v>570</v>
      </c>
      <c r="B556" s="233">
        <f>'Prior Year'!BK72</f>
        <v>909209</v>
      </c>
      <c r="C556" s="233">
        <f>BK71</f>
        <v>1034291</v>
      </c>
      <c r="D556" s="181" t="s">
        <v>529</v>
      </c>
      <c r="E556" s="181" t="s">
        <v>529</v>
      </c>
      <c r="F556" s="256"/>
      <c r="G556" s="256"/>
      <c r="H556" s="258"/>
      <c r="J556" s="196"/>
      <c r="M556" s="258"/>
    </row>
    <row r="557" spans="1:13" ht="12.6" customHeight="1" x14ac:dyDescent="0.25">
      <c r="A557" s="180" t="s">
        <v>571</v>
      </c>
      <c r="B557" s="233">
        <f>'Prior Year'!BL72</f>
        <v>0</v>
      </c>
      <c r="C557" s="233">
        <f>BL71</f>
        <v>0</v>
      </c>
      <c r="D557" s="181" t="s">
        <v>529</v>
      </c>
      <c r="E557" s="181" t="s">
        <v>529</v>
      </c>
      <c r="F557" s="256"/>
      <c r="G557" s="256"/>
      <c r="H557" s="258"/>
      <c r="J557" s="196"/>
      <c r="M557" s="258"/>
    </row>
    <row r="558" spans="1:13" ht="12.6" customHeight="1" x14ac:dyDescent="0.25">
      <c r="A558" s="180" t="s">
        <v>572</v>
      </c>
      <c r="B558" s="233">
        <f>'Prior Year'!BM72</f>
        <v>0</v>
      </c>
      <c r="C558" s="233">
        <f>BM71</f>
        <v>0</v>
      </c>
      <c r="D558" s="181" t="s">
        <v>529</v>
      </c>
      <c r="E558" s="181" t="s">
        <v>529</v>
      </c>
      <c r="F558" s="256"/>
      <c r="G558" s="256"/>
      <c r="H558" s="258"/>
      <c r="J558" s="196"/>
      <c r="M558" s="258"/>
    </row>
    <row r="559" spans="1:13" ht="12.6" customHeight="1" x14ac:dyDescent="0.25">
      <c r="A559" s="180" t="s">
        <v>573</v>
      </c>
      <c r="B559" s="233">
        <f>'Prior Year'!BN72</f>
        <v>945537</v>
      </c>
      <c r="C559" s="233">
        <f>BN71</f>
        <v>1048280</v>
      </c>
      <c r="D559" s="181" t="s">
        <v>529</v>
      </c>
      <c r="E559" s="181" t="s">
        <v>529</v>
      </c>
      <c r="F559" s="256"/>
      <c r="G559" s="256"/>
      <c r="H559" s="258"/>
      <c r="J559" s="196"/>
      <c r="M559" s="258"/>
    </row>
    <row r="560" spans="1:13" ht="12.6" customHeight="1" x14ac:dyDescent="0.25">
      <c r="A560" s="180" t="s">
        <v>574</v>
      </c>
      <c r="B560" s="233">
        <f>'Prior Year'!BO72</f>
        <v>0</v>
      </c>
      <c r="C560" s="233">
        <f>BO71</f>
        <v>0</v>
      </c>
      <c r="D560" s="181" t="s">
        <v>529</v>
      </c>
      <c r="E560" s="181" t="s">
        <v>529</v>
      </c>
      <c r="F560" s="256"/>
      <c r="G560" s="256"/>
      <c r="H560" s="258"/>
      <c r="J560" s="196"/>
      <c r="M560" s="258"/>
    </row>
    <row r="561" spans="1:13" ht="12.6" customHeight="1" x14ac:dyDescent="0.25">
      <c r="A561" s="180" t="s">
        <v>575</v>
      </c>
      <c r="B561" s="233">
        <f>'Prior Year'!BP72</f>
        <v>39007</v>
      </c>
      <c r="C561" s="233">
        <f>BP71</f>
        <v>77697</v>
      </c>
      <c r="D561" s="181" t="s">
        <v>529</v>
      </c>
      <c r="E561" s="181" t="s">
        <v>529</v>
      </c>
      <c r="F561" s="256"/>
      <c r="G561" s="256"/>
      <c r="H561" s="258"/>
      <c r="J561" s="196"/>
      <c r="M561" s="258"/>
    </row>
    <row r="562" spans="1:13" ht="12.6" customHeight="1" x14ac:dyDescent="0.25">
      <c r="A562" s="180" t="s">
        <v>576</v>
      </c>
      <c r="B562" s="233">
        <f>'Prior Year'!BQ72</f>
        <v>0</v>
      </c>
      <c r="C562" s="233">
        <f>BQ71</f>
        <v>0</v>
      </c>
      <c r="D562" s="181" t="s">
        <v>529</v>
      </c>
      <c r="E562" s="181" t="s">
        <v>529</v>
      </c>
      <c r="F562" s="256"/>
      <c r="G562" s="256"/>
      <c r="H562" s="258"/>
      <c r="J562" s="196"/>
      <c r="M562" s="258"/>
    </row>
    <row r="563" spans="1:13" ht="12.6" customHeight="1" x14ac:dyDescent="0.25">
      <c r="A563" s="180" t="s">
        <v>577</v>
      </c>
      <c r="B563" s="233">
        <f>'Prior Year'!BR72</f>
        <v>0</v>
      </c>
      <c r="C563" s="233">
        <f>BR71</f>
        <v>0</v>
      </c>
      <c r="D563" s="181" t="s">
        <v>529</v>
      </c>
      <c r="E563" s="181" t="s">
        <v>529</v>
      </c>
      <c r="F563" s="256"/>
      <c r="G563" s="256"/>
      <c r="H563" s="258"/>
      <c r="J563" s="196"/>
      <c r="M563" s="258"/>
    </row>
    <row r="564" spans="1:13" ht="12.6" customHeight="1" x14ac:dyDescent="0.25">
      <c r="A564" s="180" t="s">
        <v>1249</v>
      </c>
      <c r="B564" s="233">
        <f>'Prior Year'!BS72</f>
        <v>0</v>
      </c>
      <c r="C564" s="233">
        <f>BS71</f>
        <v>0</v>
      </c>
      <c r="D564" s="181" t="s">
        <v>529</v>
      </c>
      <c r="E564" s="181" t="s">
        <v>529</v>
      </c>
      <c r="F564" s="256"/>
      <c r="G564" s="256"/>
      <c r="H564" s="258"/>
      <c r="J564" s="196"/>
      <c r="M564" s="258"/>
    </row>
    <row r="565" spans="1:13" ht="12.6" customHeight="1" x14ac:dyDescent="0.25">
      <c r="A565" s="180" t="s">
        <v>578</v>
      </c>
      <c r="B565" s="233">
        <f>'Prior Year'!BT72</f>
        <v>0</v>
      </c>
      <c r="C565" s="233">
        <f>BT71</f>
        <v>0</v>
      </c>
      <c r="D565" s="181" t="s">
        <v>529</v>
      </c>
      <c r="E565" s="181" t="s">
        <v>529</v>
      </c>
      <c r="F565" s="256"/>
      <c r="G565" s="256"/>
      <c r="H565" s="258"/>
      <c r="J565" s="196"/>
      <c r="M565" s="258"/>
    </row>
    <row r="566" spans="1:13" ht="12.6" customHeight="1" x14ac:dyDescent="0.25">
      <c r="A566" s="180" t="s">
        <v>579</v>
      </c>
      <c r="B566" s="233">
        <f>'Prior Year'!BU72</f>
        <v>0</v>
      </c>
      <c r="C566" s="233">
        <f>BU71</f>
        <v>0</v>
      </c>
      <c r="D566" s="181" t="s">
        <v>529</v>
      </c>
      <c r="E566" s="181" t="s">
        <v>529</v>
      </c>
      <c r="F566" s="256"/>
      <c r="G566" s="256"/>
      <c r="H566" s="258"/>
      <c r="J566" s="196"/>
      <c r="M566" s="258"/>
    </row>
    <row r="567" spans="1:13" ht="12.6" customHeight="1" x14ac:dyDescent="0.25">
      <c r="A567" s="180" t="s">
        <v>580</v>
      </c>
      <c r="B567" s="233">
        <f>'Prior Year'!BV72</f>
        <v>193043</v>
      </c>
      <c r="C567" s="233">
        <f>BV71</f>
        <v>217369</v>
      </c>
      <c r="D567" s="181" t="s">
        <v>529</v>
      </c>
      <c r="E567" s="181" t="s">
        <v>529</v>
      </c>
      <c r="F567" s="256"/>
      <c r="G567" s="256"/>
      <c r="H567" s="258"/>
      <c r="J567" s="196"/>
      <c r="M567" s="258"/>
    </row>
    <row r="568" spans="1:13" ht="12.6" customHeight="1" x14ac:dyDescent="0.25">
      <c r="A568" s="180" t="s">
        <v>581</v>
      </c>
      <c r="B568" s="233">
        <f>'Prior Year'!BW72</f>
        <v>0</v>
      </c>
      <c r="C568" s="233">
        <f>BW71</f>
        <v>0</v>
      </c>
      <c r="D568" s="181" t="s">
        <v>529</v>
      </c>
      <c r="E568" s="181" t="s">
        <v>529</v>
      </c>
      <c r="F568" s="256"/>
      <c r="G568" s="256"/>
      <c r="H568" s="258"/>
      <c r="J568" s="196"/>
      <c r="M568" s="258"/>
    </row>
    <row r="569" spans="1:13" ht="12.6" customHeight="1" x14ac:dyDescent="0.25">
      <c r="A569" s="180" t="s">
        <v>582</v>
      </c>
      <c r="B569" s="233">
        <f>'Prior Year'!BX72</f>
        <v>0</v>
      </c>
      <c r="C569" s="233">
        <f>BX71</f>
        <v>0</v>
      </c>
      <c r="D569" s="181" t="s">
        <v>529</v>
      </c>
      <c r="E569" s="181" t="s">
        <v>529</v>
      </c>
      <c r="F569" s="256"/>
      <c r="G569" s="256"/>
      <c r="H569" s="258"/>
      <c r="J569" s="196"/>
      <c r="M569" s="258"/>
    </row>
    <row r="570" spans="1:13" ht="12.6" customHeight="1" x14ac:dyDescent="0.25">
      <c r="A570" s="180" t="s">
        <v>583</v>
      </c>
      <c r="B570" s="233">
        <f>'Prior Year'!BY72</f>
        <v>253265</v>
      </c>
      <c r="C570" s="233">
        <f>BY71</f>
        <v>294752</v>
      </c>
      <c r="D570" s="181" t="s">
        <v>529</v>
      </c>
      <c r="E570" s="181" t="s">
        <v>529</v>
      </c>
      <c r="F570" s="256"/>
      <c r="G570" s="256"/>
      <c r="H570" s="258"/>
      <c r="J570" s="196"/>
      <c r="M570" s="258"/>
    </row>
    <row r="571" spans="1:13" ht="12.6" customHeight="1" x14ac:dyDescent="0.25">
      <c r="A571" s="180" t="s">
        <v>584</v>
      </c>
      <c r="B571" s="233">
        <f>'Prior Year'!BZ72</f>
        <v>0</v>
      </c>
      <c r="C571" s="233">
        <f>BZ71</f>
        <v>0</v>
      </c>
      <c r="D571" s="181" t="s">
        <v>529</v>
      </c>
      <c r="E571" s="181" t="s">
        <v>529</v>
      </c>
      <c r="F571" s="256"/>
      <c r="G571" s="256"/>
      <c r="H571" s="258"/>
      <c r="J571" s="196"/>
      <c r="M571" s="258"/>
    </row>
    <row r="572" spans="1:13" ht="12.6" customHeight="1" x14ac:dyDescent="0.25">
      <c r="A572" s="180" t="s">
        <v>585</v>
      </c>
      <c r="B572" s="233">
        <f>'Prior Year'!CA72</f>
        <v>0</v>
      </c>
      <c r="C572" s="233">
        <f>CA71</f>
        <v>0</v>
      </c>
      <c r="D572" s="181" t="s">
        <v>529</v>
      </c>
      <c r="E572" s="181" t="s">
        <v>529</v>
      </c>
      <c r="F572" s="256"/>
      <c r="G572" s="256"/>
      <c r="H572" s="258"/>
      <c r="J572" s="196"/>
      <c r="M572" s="258"/>
    </row>
    <row r="573" spans="1:13" ht="12.6" customHeight="1" x14ac:dyDescent="0.25">
      <c r="A573" s="180" t="s">
        <v>586</v>
      </c>
      <c r="B573" s="233">
        <f>'Prior Year'!CB72</f>
        <v>0</v>
      </c>
      <c r="C573" s="233">
        <f>CB71</f>
        <v>0</v>
      </c>
      <c r="D573" s="181" t="s">
        <v>529</v>
      </c>
      <c r="E573" s="181" t="s">
        <v>529</v>
      </c>
      <c r="F573" s="256"/>
      <c r="G573" s="256"/>
      <c r="H573" s="258"/>
      <c r="J573" s="196"/>
      <c r="M573" s="258"/>
    </row>
    <row r="574" spans="1:13" ht="12.6" customHeight="1" x14ac:dyDescent="0.25">
      <c r="A574" s="180" t="s">
        <v>587</v>
      </c>
      <c r="B574" s="233">
        <f>'Prior Year'!CC72</f>
        <v>0</v>
      </c>
      <c r="C574" s="233">
        <f>CC71</f>
        <v>0</v>
      </c>
      <c r="D574" s="181" t="s">
        <v>529</v>
      </c>
      <c r="E574" s="181" t="s">
        <v>529</v>
      </c>
      <c r="F574" s="256"/>
      <c r="G574" s="256"/>
      <c r="H574" s="258"/>
      <c r="J574" s="196"/>
      <c r="M574" s="258"/>
    </row>
    <row r="575" spans="1:13" ht="12.6" customHeight="1" x14ac:dyDescent="0.25">
      <c r="A575" s="180" t="s">
        <v>588</v>
      </c>
      <c r="B575" s="233">
        <f>'Prior Year'!CD72</f>
        <v>757820</v>
      </c>
      <c r="C575" s="233">
        <f>CD71</f>
        <v>331095</v>
      </c>
      <c r="D575" s="181" t="s">
        <v>529</v>
      </c>
      <c r="E575" s="181" t="s">
        <v>529</v>
      </c>
      <c r="F575" s="256"/>
      <c r="G575" s="256"/>
      <c r="H575" s="258"/>
    </row>
    <row r="576" spans="1:13" ht="12.6" customHeight="1" x14ac:dyDescent="0.25">
      <c r="M576" s="258"/>
    </row>
    <row r="577" spans="13:13" ht="12.6" customHeight="1" x14ac:dyDescent="0.25">
      <c r="M577" s="258"/>
    </row>
    <row r="578" spans="13:13" ht="12.6" customHeight="1" x14ac:dyDescent="0.25">
      <c r="M578" s="258"/>
    </row>
    <row r="612" spans="1:14" ht="12.6" customHeight="1" x14ac:dyDescent="0.25">
      <c r="A612" s="193"/>
      <c r="C612" s="181" t="s">
        <v>589</v>
      </c>
      <c r="D612" s="180">
        <f>CE76-(BE76+CD76)</f>
        <v>42399</v>
      </c>
      <c r="E612" s="180">
        <f>SUM(C624:D647)+SUM(C668:D713)</f>
        <v>18261725.00066039</v>
      </c>
      <c r="F612" s="180">
        <f>CE64-(AX64+BD64+BE64+BG64+BJ64+BN64+BP64+BQ64+CB64+CC64+CD64)</f>
        <v>1694180</v>
      </c>
      <c r="G612" s="180">
        <f>CE77-(AX77+AY77+BD77+BE77+BG77+BJ77+BN77+BP77+BQ77+CB77+CC77+CD77)</f>
        <v>72320</v>
      </c>
      <c r="H612" s="194">
        <f>CE60-(AX60+AY60+AZ60+BD60+BE60+BG60+BJ60+BN60+BO60+BP60+BQ60+BR60+CB60+CC60+CD60)</f>
        <v>113.42000000000003</v>
      </c>
      <c r="I612" s="180">
        <f>CE78-(AX78+AY78+AZ78+BD78+BE78+BF78+BG78+BJ78+BN78+BO78+BP78+BQ78+BR78+CB78+CC78+CD78)</f>
        <v>8906</v>
      </c>
      <c r="J612" s="180">
        <f>CE79-(AX79+AY79+AZ79+BA79+BD79+BE79+BF79+BG79+BJ79+BN79+BO79+BP79+BQ79+BR79+CB79+CC79+CD79)</f>
        <v>133700</v>
      </c>
      <c r="K612" s="180">
        <f>CE75-(AW75+AX75+AY75+AZ75+BA75+BB75+BC75+BD75+BE75+BF75+BG75+BH75+BI75+BJ75+BK75+BL75+BM75+BN75+BO75+BP75+BQ75+BR75+BS75+BT75+BU75+BV75+BW75+BX75+CB75+CC75+CD75)</f>
        <v>25380693</v>
      </c>
      <c r="L612" s="194">
        <f>CE80-(AW80+AX80+AY80+AZ80+BA80+BB80+BC80+BD80+BE80+BF80+BG80+BH80+BI80+BJ80+BK80+BL80+BM80+BN80+BO80+BP80+BQ80+BR80+BS80+BT80+BU80+BV80+BW80+BX80+BY80+BZ80+CA80+CB80+CC80+CD80)</f>
        <v>61.11</v>
      </c>
    </row>
    <row r="613" spans="1:14" ht="12.6" customHeight="1" x14ac:dyDescent="0.25">
      <c r="A613" s="193"/>
      <c r="C613" s="181" t="s">
        <v>590</v>
      </c>
      <c r="D613" s="181" t="s">
        <v>591</v>
      </c>
      <c r="E613" s="195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5" t="s">
        <v>599</v>
      </c>
    </row>
    <row r="614" spans="1:14" ht="12.6" customHeight="1" x14ac:dyDescent="0.25">
      <c r="A614" s="193">
        <v>8430</v>
      </c>
      <c r="B614" s="195" t="s">
        <v>140</v>
      </c>
      <c r="C614" s="180">
        <f>BE71</f>
        <v>893086</v>
      </c>
      <c r="N614" s="196" t="s">
        <v>600</v>
      </c>
    </row>
    <row r="615" spans="1:14" ht="12.6" customHeight="1" x14ac:dyDescent="0.25">
      <c r="A615" s="193"/>
      <c r="B615" s="195" t="s">
        <v>601</v>
      </c>
      <c r="C615" s="264">
        <f>CD69-CD70</f>
        <v>331095</v>
      </c>
      <c r="D615" s="259">
        <f>SUM(C614:C615)</f>
        <v>1224181</v>
      </c>
      <c r="N615" s="196" t="s">
        <v>602</v>
      </c>
    </row>
    <row r="616" spans="1:14" ht="12.6" customHeight="1" x14ac:dyDescent="0.25">
      <c r="A616" s="193">
        <v>8310</v>
      </c>
      <c r="B616" s="197" t="s">
        <v>603</v>
      </c>
      <c r="C616" s="180">
        <f>AX71</f>
        <v>0</v>
      </c>
      <c r="D616" s="180">
        <f>(D615/D612)*AX76</f>
        <v>0</v>
      </c>
      <c r="N616" s="196" t="s">
        <v>604</v>
      </c>
    </row>
    <row r="617" spans="1:14" ht="12.6" customHeight="1" x14ac:dyDescent="0.25">
      <c r="A617" s="193">
        <v>8510</v>
      </c>
      <c r="B617" s="197" t="s">
        <v>145</v>
      </c>
      <c r="C617" s="180">
        <f>BJ71</f>
        <v>454127</v>
      </c>
      <c r="D617" s="180">
        <f>(D615/D612)*BJ76</f>
        <v>9643.5400363216122</v>
      </c>
      <c r="N617" s="196" t="s">
        <v>605</v>
      </c>
    </row>
    <row r="618" spans="1:14" ht="12.6" customHeight="1" x14ac:dyDescent="0.25">
      <c r="A618" s="193">
        <v>8470</v>
      </c>
      <c r="B618" s="197" t="s">
        <v>606</v>
      </c>
      <c r="C618" s="180">
        <f>BG71</f>
        <v>0</v>
      </c>
      <c r="D618" s="180">
        <f>(D615/D612)*BG76</f>
        <v>0</v>
      </c>
      <c r="N618" s="196" t="s">
        <v>607</v>
      </c>
    </row>
    <row r="619" spans="1:14" ht="12.6" customHeight="1" x14ac:dyDescent="0.25">
      <c r="A619" s="193">
        <v>8610</v>
      </c>
      <c r="B619" s="197" t="s">
        <v>608</v>
      </c>
      <c r="C619" s="180">
        <f>BN71</f>
        <v>1048280</v>
      </c>
      <c r="D619" s="180">
        <f>(D615/D612)*BN76</f>
        <v>132988.45930328546</v>
      </c>
      <c r="N619" s="196" t="s">
        <v>609</v>
      </c>
    </row>
    <row r="620" spans="1:14" ht="12.6" customHeight="1" x14ac:dyDescent="0.25">
      <c r="A620" s="193">
        <v>8790</v>
      </c>
      <c r="B620" s="197" t="s">
        <v>610</v>
      </c>
      <c r="C620" s="180">
        <f>CC71</f>
        <v>0</v>
      </c>
      <c r="D620" s="180">
        <f>(D615/D612)*CC76</f>
        <v>0</v>
      </c>
      <c r="N620" s="196" t="s">
        <v>611</v>
      </c>
    </row>
    <row r="621" spans="1:14" ht="12.6" customHeight="1" x14ac:dyDescent="0.25">
      <c r="A621" s="193">
        <v>8630</v>
      </c>
      <c r="B621" s="197" t="s">
        <v>612</v>
      </c>
      <c r="C621" s="180">
        <f>BP71</f>
        <v>77697</v>
      </c>
      <c r="D621" s="180">
        <f>(D615/D612)*BP76</f>
        <v>0</v>
      </c>
      <c r="N621" s="196" t="s">
        <v>613</v>
      </c>
    </row>
    <row r="622" spans="1:14" ht="12.6" customHeight="1" x14ac:dyDescent="0.25">
      <c r="A622" s="193">
        <v>8770</v>
      </c>
      <c r="B622" s="195" t="s">
        <v>614</v>
      </c>
      <c r="C622" s="180">
        <f>CB71</f>
        <v>0</v>
      </c>
      <c r="D622" s="180">
        <f>(D615/D612)*CB76</f>
        <v>0</v>
      </c>
      <c r="N622" s="196" t="s">
        <v>615</v>
      </c>
    </row>
    <row r="623" spans="1:14" ht="12.6" customHeight="1" x14ac:dyDescent="0.25">
      <c r="A623" s="193">
        <v>8640</v>
      </c>
      <c r="B623" s="197" t="s">
        <v>616</v>
      </c>
      <c r="C623" s="180">
        <f>BQ71</f>
        <v>0</v>
      </c>
      <c r="D623" s="180">
        <f>(D615/D612)*BQ76</f>
        <v>0</v>
      </c>
      <c r="E623" s="180">
        <f>SUM(C616:D623)</f>
        <v>1722735.9993396071</v>
      </c>
      <c r="N623" s="196" t="s">
        <v>617</v>
      </c>
    </row>
    <row r="624" spans="1:14" ht="12.6" customHeight="1" x14ac:dyDescent="0.25">
      <c r="A624" s="193">
        <v>8420</v>
      </c>
      <c r="B624" s="197" t="s">
        <v>139</v>
      </c>
      <c r="C624" s="180">
        <f>BD71</f>
        <v>106176</v>
      </c>
      <c r="D624" s="180">
        <f>(D615/D612)*BD76</f>
        <v>0</v>
      </c>
      <c r="E624" s="180">
        <f>(E623/E612)*SUM(C624:D624)</f>
        <v>10016.206982597074</v>
      </c>
      <c r="F624" s="180">
        <f>SUM(C624:E624)</f>
        <v>116192.20698259707</v>
      </c>
      <c r="N624" s="196" t="s">
        <v>618</v>
      </c>
    </row>
    <row r="625" spans="1:14" ht="12.6" customHeight="1" x14ac:dyDescent="0.25">
      <c r="A625" s="193">
        <v>8320</v>
      </c>
      <c r="B625" s="197" t="s">
        <v>135</v>
      </c>
      <c r="C625" s="180">
        <f>AY71</f>
        <v>1057172</v>
      </c>
      <c r="D625" s="180">
        <f>(D615/D612)*AY76</f>
        <v>59680.231302625063</v>
      </c>
      <c r="E625" s="180">
        <f>(E623/E612)*SUM(C625:D625)</f>
        <v>105359.24425201998</v>
      </c>
      <c r="F625" s="180">
        <f>(F624/F612)*AY64</f>
        <v>20832.201456262526</v>
      </c>
      <c r="G625" s="180">
        <f>SUM(C625:F625)</f>
        <v>1243043.6770109076</v>
      </c>
      <c r="N625" s="196" t="s">
        <v>619</v>
      </c>
    </row>
    <row r="626" spans="1:14" ht="12.6" customHeight="1" x14ac:dyDescent="0.25">
      <c r="A626" s="193">
        <v>8650</v>
      </c>
      <c r="B626" s="197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6" t="s">
        <v>620</v>
      </c>
    </row>
    <row r="627" spans="1:14" ht="12.6" customHeight="1" x14ac:dyDescent="0.25">
      <c r="A627" s="193">
        <v>8620</v>
      </c>
      <c r="B627" s="195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6" t="s">
        <v>622</v>
      </c>
    </row>
    <row r="628" spans="1:14" ht="12.6" customHeight="1" x14ac:dyDescent="0.25">
      <c r="A628" s="193">
        <v>8330</v>
      </c>
      <c r="B628" s="197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595722.49449005874</v>
      </c>
      <c r="H628" s="180">
        <f>SUM(C626:G628)</f>
        <v>595722.49449005874</v>
      </c>
      <c r="N628" s="196" t="s">
        <v>623</v>
      </c>
    </row>
    <row r="629" spans="1:14" ht="12.6" customHeight="1" x14ac:dyDescent="0.25">
      <c r="A629" s="193">
        <v>8460</v>
      </c>
      <c r="B629" s="197" t="s">
        <v>141</v>
      </c>
      <c r="C629" s="180">
        <f>BF71</f>
        <v>412039</v>
      </c>
      <c r="D629" s="180">
        <f>(D615/D612)*BF76</f>
        <v>114336.5824665676</v>
      </c>
      <c r="E629" s="180">
        <f>(E623/E612)*SUM(C629:D629)</f>
        <v>49656.106696148243</v>
      </c>
      <c r="F629" s="180">
        <f>(F624/F612)*BF64</f>
        <v>2569.1249297997183</v>
      </c>
      <c r="G629" s="180">
        <f>(G625/G612)*BF77</f>
        <v>0</v>
      </c>
      <c r="H629" s="180">
        <f>(H628/H612)*BF60</f>
        <v>43752.145821743856</v>
      </c>
      <c r="I629" s="180">
        <f>SUM(C629:H629)</f>
        <v>622352.9599142595</v>
      </c>
      <c r="N629" s="196" t="s">
        <v>624</v>
      </c>
    </row>
    <row r="630" spans="1:14" ht="12.6" customHeight="1" x14ac:dyDescent="0.25">
      <c r="A630" s="193">
        <v>8350</v>
      </c>
      <c r="B630" s="197" t="s">
        <v>625</v>
      </c>
      <c r="C630" s="180">
        <f>BA71</f>
        <v>163978</v>
      </c>
      <c r="D630" s="180">
        <f>(D615/D612)*BA76</f>
        <v>33781.263001485888</v>
      </c>
      <c r="E630" s="180">
        <f>(E623/E612)*SUM(C630:D630)</f>
        <v>18655.795198055435</v>
      </c>
      <c r="F630" s="180">
        <f>(F624/F612)*BA64</f>
        <v>299.5712144518198</v>
      </c>
      <c r="G630" s="180">
        <f>(G625/G612)*BA77</f>
        <v>0</v>
      </c>
      <c r="H630" s="180">
        <f>(H628/H612)*BA60</f>
        <v>4727.1225977874519</v>
      </c>
      <c r="I630" s="180">
        <f>(I629/I612)*BA78</f>
        <v>23270.102812873163</v>
      </c>
      <c r="J630" s="180">
        <f>SUM(C630:I630)</f>
        <v>244711.8548246538</v>
      </c>
      <c r="N630" s="196" t="s">
        <v>626</v>
      </c>
    </row>
    <row r="631" spans="1:14" ht="12.6" customHeight="1" x14ac:dyDescent="0.25">
      <c r="A631" s="193">
        <v>8200</v>
      </c>
      <c r="B631" s="197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6" t="s">
        <v>628</v>
      </c>
    </row>
    <row r="632" spans="1:14" ht="12.6" customHeight="1" x14ac:dyDescent="0.25">
      <c r="A632" s="193">
        <v>8360</v>
      </c>
      <c r="B632" s="197" t="s">
        <v>629</v>
      </c>
      <c r="C632" s="180">
        <f>BB71</f>
        <v>117980</v>
      </c>
      <c r="D632" s="180">
        <f>(D615/D612)*BB76</f>
        <v>10192.124649166253</v>
      </c>
      <c r="E632" s="180">
        <f>(E623/E612)*SUM(C632:D632)</f>
        <v>12091.23087972123</v>
      </c>
      <c r="F632" s="180">
        <f>(F624/F612)*BB64</f>
        <v>49.722786281494812</v>
      </c>
      <c r="G632" s="180">
        <f>(G625/G612)*BB77</f>
        <v>0</v>
      </c>
      <c r="H632" s="180">
        <f>(H628/H612)*BB60</f>
        <v>13971.273455682913</v>
      </c>
      <c r="I632" s="180">
        <f>(I629/I612)*BB78</f>
        <v>6988.0188627246735</v>
      </c>
      <c r="J632" s="180">
        <f>(J630/J612)*BB79</f>
        <v>0</v>
      </c>
      <c r="N632" s="196" t="s">
        <v>630</v>
      </c>
    </row>
    <row r="633" spans="1:14" ht="12.6" customHeight="1" x14ac:dyDescent="0.25">
      <c r="A633" s="193">
        <v>8370</v>
      </c>
      <c r="B633" s="197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6" t="s">
        <v>632</v>
      </c>
    </row>
    <row r="634" spans="1:14" ht="12.6" customHeight="1" x14ac:dyDescent="0.25">
      <c r="A634" s="193">
        <v>8490</v>
      </c>
      <c r="B634" s="197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6" t="s">
        <v>634</v>
      </c>
    </row>
    <row r="635" spans="1:14" ht="12.6" customHeight="1" x14ac:dyDescent="0.25">
      <c r="A635" s="193">
        <v>8530</v>
      </c>
      <c r="B635" s="197" t="s">
        <v>635</v>
      </c>
      <c r="C635" s="180">
        <f>BK71</f>
        <v>1034291</v>
      </c>
      <c r="D635" s="180">
        <f>(D615/D612)*BK76</f>
        <v>0</v>
      </c>
      <c r="E635" s="180">
        <f>(E623/E612)*SUM(C635:D635)</f>
        <v>97570.757386201294</v>
      </c>
      <c r="F635" s="180">
        <f>(F624/F612)*BK64</f>
        <v>972.16620074508819</v>
      </c>
      <c r="G635" s="180">
        <f>(G625/G612)*BK77</f>
        <v>0</v>
      </c>
      <c r="H635" s="180">
        <f>(H628/H612)*BK60</f>
        <v>31461.627067496484</v>
      </c>
      <c r="I635" s="180">
        <f>(I629/I612)*BK78</f>
        <v>0</v>
      </c>
      <c r="J635" s="180">
        <f>(J630/J612)*BK79</f>
        <v>0</v>
      </c>
      <c r="N635" s="196" t="s">
        <v>636</v>
      </c>
    </row>
    <row r="636" spans="1:14" ht="12.6" customHeight="1" x14ac:dyDescent="0.25">
      <c r="A636" s="193">
        <v>8480</v>
      </c>
      <c r="B636" s="197" t="s">
        <v>637</v>
      </c>
      <c r="C636" s="180">
        <f>BH71</f>
        <v>835434</v>
      </c>
      <c r="D636" s="180">
        <f>(D615/D612)*BH76</f>
        <v>9672.4129106818564</v>
      </c>
      <c r="E636" s="180">
        <f>(E623/E612)*SUM(C636:D636)</f>
        <v>79723.861833498493</v>
      </c>
      <c r="F636" s="180">
        <f>(F624/F612)*BH64</f>
        <v>12765.382359413281</v>
      </c>
      <c r="G636" s="180">
        <f>(G625/G612)*BH77</f>
        <v>0</v>
      </c>
      <c r="H636" s="180">
        <f>(H628/H612)*BH60</f>
        <v>12815.754598445979</v>
      </c>
      <c r="I636" s="180">
        <f>(I629/I612)*BH78</f>
        <v>6638.6179195884406</v>
      </c>
      <c r="J636" s="180">
        <f>(J630/J612)*BH79</f>
        <v>0</v>
      </c>
      <c r="N636" s="196" t="s">
        <v>638</v>
      </c>
    </row>
    <row r="637" spans="1:14" ht="12.6" customHeight="1" x14ac:dyDescent="0.25">
      <c r="A637" s="193">
        <v>8560</v>
      </c>
      <c r="B637" s="197" t="s">
        <v>147</v>
      </c>
      <c r="C637" s="180">
        <f>BL71</f>
        <v>0</v>
      </c>
      <c r="D637" s="180">
        <f>(D615/D612)*BL76</f>
        <v>0</v>
      </c>
      <c r="E637" s="180">
        <f>(E623/E612)*SUM(C637:D637)</f>
        <v>0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6" t="s">
        <v>639</v>
      </c>
    </row>
    <row r="638" spans="1:14" ht="12.6" customHeight="1" x14ac:dyDescent="0.25">
      <c r="A638" s="193">
        <v>8590</v>
      </c>
      <c r="B638" s="197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6" t="s">
        <v>641</v>
      </c>
    </row>
    <row r="639" spans="1:14" ht="12.6" customHeight="1" x14ac:dyDescent="0.25">
      <c r="A639" s="193">
        <v>8660</v>
      </c>
      <c r="B639" s="197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6" t="s">
        <v>643</v>
      </c>
    </row>
    <row r="640" spans="1:14" ht="12.6" customHeight="1" x14ac:dyDescent="0.25">
      <c r="A640" s="193">
        <v>8670</v>
      </c>
      <c r="B640" s="197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6" t="s">
        <v>645</v>
      </c>
    </row>
    <row r="641" spans="1:14" ht="12.6" customHeight="1" x14ac:dyDescent="0.25">
      <c r="A641" s="193">
        <v>8680</v>
      </c>
      <c r="B641" s="197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6" t="s">
        <v>647</v>
      </c>
    </row>
    <row r="642" spans="1:14" ht="12.6" customHeight="1" x14ac:dyDescent="0.25">
      <c r="A642" s="193">
        <v>8690</v>
      </c>
      <c r="B642" s="197" t="s">
        <v>648</v>
      </c>
      <c r="C642" s="180">
        <f>BV71</f>
        <v>217369</v>
      </c>
      <c r="D642" s="180">
        <f>(D615/D612)*BV76</f>
        <v>57601.384348687468</v>
      </c>
      <c r="E642" s="180">
        <f>(E623/E612)*SUM(C642:D642)</f>
        <v>25939.574703517974</v>
      </c>
      <c r="F642" s="180">
        <f>(F624/F612)*BV64</f>
        <v>215.69401773144989</v>
      </c>
      <c r="G642" s="180">
        <f>(G625/G612)*BV77</f>
        <v>0</v>
      </c>
      <c r="H642" s="180">
        <f>(H628/H612)*BV60</f>
        <v>16177.264001317057</v>
      </c>
      <c r="I642" s="180">
        <f>(I629/I612)*BV78</f>
        <v>39482.30657439441</v>
      </c>
      <c r="J642" s="180">
        <f>(J630/J612)*BV79</f>
        <v>0</v>
      </c>
      <c r="N642" s="196" t="s">
        <v>649</v>
      </c>
    </row>
    <row r="643" spans="1:14" ht="12.6" customHeight="1" x14ac:dyDescent="0.25">
      <c r="A643" s="193">
        <v>8700</v>
      </c>
      <c r="B643" s="197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6" t="s">
        <v>651</v>
      </c>
    </row>
    <row r="644" spans="1:14" ht="12.6" customHeight="1" x14ac:dyDescent="0.25">
      <c r="A644" s="193">
        <v>8710</v>
      </c>
      <c r="B644" s="197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2639403.1745552956</v>
      </c>
      <c r="N644" s="196" t="s">
        <v>653</v>
      </c>
    </row>
    <row r="645" spans="1:14" ht="12.6" customHeight="1" x14ac:dyDescent="0.25">
      <c r="A645" s="193">
        <v>8720</v>
      </c>
      <c r="B645" s="197" t="s">
        <v>654</v>
      </c>
      <c r="C645" s="180">
        <f>BY71</f>
        <v>294752</v>
      </c>
      <c r="D645" s="180">
        <f>(D615/D612)*BY76</f>
        <v>6034.4307412910684</v>
      </c>
      <c r="E645" s="180">
        <f>(E623/E612)*SUM(C645:D645)</f>
        <v>28374.954300984882</v>
      </c>
      <c r="F645" s="180">
        <f>(F624/F612)*BY64</f>
        <v>115.9055294010017</v>
      </c>
      <c r="G645" s="180">
        <f>(G625/G612)*BY77</f>
        <v>0</v>
      </c>
      <c r="H645" s="180">
        <f>(H628/H612)*BY60</f>
        <v>8929.0093513762968</v>
      </c>
      <c r="I645" s="180">
        <f>(I629/I612)*BY78</f>
        <v>4122.9311290075575</v>
      </c>
      <c r="J645" s="180">
        <f>(J630/J612)*BY79</f>
        <v>0</v>
      </c>
      <c r="K645" s="180">
        <v>0</v>
      </c>
      <c r="N645" s="196" t="s">
        <v>655</v>
      </c>
    </row>
    <row r="646" spans="1:14" ht="12.6" customHeight="1" x14ac:dyDescent="0.25">
      <c r="A646" s="193">
        <v>8730</v>
      </c>
      <c r="B646" s="197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6" t="s">
        <v>657</v>
      </c>
    </row>
    <row r="647" spans="1:14" ht="12.6" customHeight="1" x14ac:dyDescent="0.25">
      <c r="A647" s="193">
        <v>8740</v>
      </c>
      <c r="B647" s="197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342329.23105206073</v>
      </c>
      <c r="N647" s="196" t="s">
        <v>659</v>
      </c>
    </row>
    <row r="648" spans="1:14" ht="12.6" customHeight="1" x14ac:dyDescent="0.25">
      <c r="A648" s="193"/>
      <c r="B648" s="193"/>
      <c r="C648" s="180">
        <f>SUM(C614:C647)</f>
        <v>7043476</v>
      </c>
      <c r="L648" s="259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5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5" t="s">
        <v>599</v>
      </c>
      <c r="M667" s="181" t="s">
        <v>662</v>
      </c>
    </row>
    <row r="668" spans="1:14" ht="12.6" customHeight="1" x14ac:dyDescent="0.25">
      <c r="A668" s="193">
        <v>6010</v>
      </c>
      <c r="B668" s="195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5" t="s">
        <v>663</v>
      </c>
    </row>
    <row r="669" spans="1:14" ht="12.6" customHeight="1" x14ac:dyDescent="0.25">
      <c r="A669" s="193">
        <v>6030</v>
      </c>
      <c r="B669" s="195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5" t="s">
        <v>664</v>
      </c>
    </row>
    <row r="670" spans="1:14" ht="12.6" customHeight="1" x14ac:dyDescent="0.25">
      <c r="A670" s="193">
        <v>6070</v>
      </c>
      <c r="B670" s="195" t="s">
        <v>665</v>
      </c>
      <c r="C670" s="180">
        <f>E71</f>
        <v>181973</v>
      </c>
      <c r="D670" s="180">
        <f>(D615/D612)*E76</f>
        <v>11404.785372296517</v>
      </c>
      <c r="E670" s="180">
        <f>(E623/E612)*SUM(C670:D670)</f>
        <v>18242.464625952707</v>
      </c>
      <c r="F670" s="180">
        <f>(F624/F612)*E64</f>
        <v>367.94861848306158</v>
      </c>
      <c r="G670" s="180">
        <f>(G625/G612)*E77</f>
        <v>17978.756722254002</v>
      </c>
      <c r="H670" s="180">
        <f>(H628/H612)*E60</f>
        <v>9034.0565202160178</v>
      </c>
      <c r="I670" s="180">
        <f>(I629/I612)*E78</f>
        <v>7826.5811262516345</v>
      </c>
      <c r="J670" s="180">
        <f>(J630/J612)*E79</f>
        <v>5496.4076293076687</v>
      </c>
      <c r="K670" s="180">
        <f>(K644/K612)*E75</f>
        <v>89943.37091107892</v>
      </c>
      <c r="L670" s="180">
        <f>(L647/L612)*E80</f>
        <v>9635.186997374316</v>
      </c>
      <c r="M670" s="180">
        <f t="shared" si="20"/>
        <v>169930</v>
      </c>
      <c r="N670" s="195" t="s">
        <v>666</v>
      </c>
    </row>
    <row r="671" spans="1:14" ht="12.6" customHeight="1" x14ac:dyDescent="0.25">
      <c r="A671" s="193">
        <v>6100</v>
      </c>
      <c r="B671" s="195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5" t="s">
        <v>668</v>
      </c>
    </row>
    <row r="672" spans="1:14" ht="12.6" customHeight="1" x14ac:dyDescent="0.25">
      <c r="A672" s="193">
        <v>6120</v>
      </c>
      <c r="B672" s="195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5" t="s">
        <v>670</v>
      </c>
    </row>
    <row r="673" spans="1:14" ht="12.6" customHeight="1" x14ac:dyDescent="0.25">
      <c r="A673" s="193">
        <v>6140</v>
      </c>
      <c r="B673" s="195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5" t="s">
        <v>672</v>
      </c>
    </row>
    <row r="674" spans="1:14" ht="12.6" customHeight="1" x14ac:dyDescent="0.25">
      <c r="A674" s="193">
        <v>6150</v>
      </c>
      <c r="B674" s="195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5" t="s">
        <v>674</v>
      </c>
    </row>
    <row r="675" spans="1:14" ht="12.6" customHeight="1" x14ac:dyDescent="0.25">
      <c r="A675" s="193">
        <v>6170</v>
      </c>
      <c r="B675" s="195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5" t="s">
        <v>675</v>
      </c>
    </row>
    <row r="676" spans="1:14" ht="12.6" customHeight="1" x14ac:dyDescent="0.25">
      <c r="A676" s="193">
        <v>6200</v>
      </c>
      <c r="B676" s="195" t="s">
        <v>288</v>
      </c>
      <c r="C676" s="180">
        <f>K71</f>
        <v>1197567</v>
      </c>
      <c r="D676" s="180">
        <f>(D615/D612)*K76</f>
        <v>128542.03665180782</v>
      </c>
      <c r="E676" s="180">
        <f>(E623/E612)*SUM(C676:D676)</f>
        <v>125099.67028892513</v>
      </c>
      <c r="F676" s="180">
        <f>(F624/F612)*K64</f>
        <v>5117.6063303984292</v>
      </c>
      <c r="G676" s="180">
        <f>(G625/G612)*K77</f>
        <v>294913.4874191531</v>
      </c>
      <c r="H676" s="180">
        <f>(H628/H612)*K60</f>
        <v>89972.900111221155</v>
      </c>
      <c r="I676" s="180">
        <f>(I629/I612)*K78</f>
        <v>88118.917858958142</v>
      </c>
      <c r="J676" s="180">
        <f>(J630/J612)*K79</f>
        <v>105482.34035452224</v>
      </c>
      <c r="K676" s="180">
        <f>(K644/K612)*K75</f>
        <v>147170.26728271975</v>
      </c>
      <c r="L676" s="180">
        <f>(L647/L612)*K80</f>
        <v>95903.721741307163</v>
      </c>
      <c r="M676" s="180">
        <f t="shared" si="20"/>
        <v>1080321</v>
      </c>
      <c r="N676" s="195" t="s">
        <v>676</v>
      </c>
    </row>
    <row r="677" spans="1:14" ht="12.6" customHeight="1" x14ac:dyDescent="0.25">
      <c r="A677" s="193">
        <v>6210</v>
      </c>
      <c r="B677" s="195" t="s">
        <v>289</v>
      </c>
      <c r="C677" s="180">
        <f>L71</f>
        <v>3366505</v>
      </c>
      <c r="D677" s="180">
        <f>(D615/D612)*L76</f>
        <v>211031.83869902592</v>
      </c>
      <c r="E677" s="180">
        <f>(E623/E612)*SUM(C677:D677)</f>
        <v>337490.10571386607</v>
      </c>
      <c r="F677" s="180">
        <f>(F624/F612)*L64</f>
        <v>6806.8779840529105</v>
      </c>
      <c r="G677" s="180">
        <f>(G625/G612)*L77</f>
        <v>332486.68263411225</v>
      </c>
      <c r="H677" s="180">
        <f>(H628/H612)*L60</f>
        <v>167130.04562399635</v>
      </c>
      <c r="I677" s="180">
        <f>(I629/I612)*L78</f>
        <v>144721.870647028</v>
      </c>
      <c r="J677" s="180">
        <f>(J630/J612)*L79</f>
        <v>101691.77751726077</v>
      </c>
      <c r="K677" s="180">
        <f>(K644/K612)*L75</f>
        <v>180758.30344602474</v>
      </c>
      <c r="L677" s="180">
        <f>(L647/L612)*L80</f>
        <v>178250.95945142486</v>
      </c>
      <c r="M677" s="180">
        <f t="shared" si="20"/>
        <v>1660368</v>
      </c>
      <c r="N677" s="195" t="s">
        <v>677</v>
      </c>
    </row>
    <row r="678" spans="1:14" ht="12.6" customHeight="1" x14ac:dyDescent="0.25">
      <c r="A678" s="193">
        <v>6330</v>
      </c>
      <c r="B678" s="195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5" t="s">
        <v>679</v>
      </c>
    </row>
    <row r="679" spans="1:14" ht="12.6" customHeight="1" x14ac:dyDescent="0.25">
      <c r="A679" s="193">
        <v>6400</v>
      </c>
      <c r="B679" s="195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5" t="s">
        <v>681</v>
      </c>
    </row>
    <row r="680" spans="1:14" ht="12.6" customHeight="1" x14ac:dyDescent="0.25">
      <c r="A680" s="193">
        <v>7010</v>
      </c>
      <c r="B680" s="195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5" t="s">
        <v>683</v>
      </c>
    </row>
    <row r="681" spans="1:14" ht="12.6" customHeight="1" x14ac:dyDescent="0.25">
      <c r="A681" s="193">
        <v>7020</v>
      </c>
      <c r="B681" s="195" t="s">
        <v>684</v>
      </c>
      <c r="C681" s="180">
        <f>P71</f>
        <v>0</v>
      </c>
      <c r="D681" s="180">
        <f>(D615/D612)*P76</f>
        <v>0</v>
      </c>
      <c r="E681" s="180">
        <f>(E623/E612)*SUM(C681:D681)</f>
        <v>0</v>
      </c>
      <c r="F681" s="180">
        <f>(F624/F612)*P64</f>
        <v>0</v>
      </c>
      <c r="G681" s="180">
        <f>(G625/G612)*P77</f>
        <v>0</v>
      </c>
      <c r="H681" s="180">
        <f>(H628/H612)*P60</f>
        <v>0</v>
      </c>
      <c r="I681" s="180">
        <f>(I629/I612)*P78</f>
        <v>0</v>
      </c>
      <c r="J681" s="180">
        <f>(J630/J612)*P79</f>
        <v>0</v>
      </c>
      <c r="K681" s="180">
        <f>(K644/K612)*P75</f>
        <v>0</v>
      </c>
      <c r="L681" s="180">
        <f>(L647/L612)*P80</f>
        <v>0</v>
      </c>
      <c r="M681" s="180">
        <f t="shared" si="20"/>
        <v>0</v>
      </c>
      <c r="N681" s="195" t="s">
        <v>685</v>
      </c>
    </row>
    <row r="682" spans="1:14" ht="12.6" customHeight="1" x14ac:dyDescent="0.25">
      <c r="A682" s="193">
        <v>7030</v>
      </c>
      <c r="B682" s="195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5" t="s">
        <v>687</v>
      </c>
    </row>
    <row r="683" spans="1:14" ht="12.6" customHeight="1" x14ac:dyDescent="0.25">
      <c r="A683" s="193">
        <v>7040</v>
      </c>
      <c r="B683" s="195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0"/>
        <v>0</v>
      </c>
      <c r="N683" s="195" t="s">
        <v>688</v>
      </c>
    </row>
    <row r="684" spans="1:14" ht="12.6" customHeight="1" x14ac:dyDescent="0.25">
      <c r="A684" s="193">
        <v>7050</v>
      </c>
      <c r="B684" s="195" t="s">
        <v>689</v>
      </c>
      <c r="C684" s="180">
        <f>S71</f>
        <v>58223</v>
      </c>
      <c r="D684" s="180">
        <f>(D615/D612)*S76</f>
        <v>0</v>
      </c>
      <c r="E684" s="180">
        <f>(E623/E612)*SUM(C684:D684)</f>
        <v>5492.5182635223537</v>
      </c>
      <c r="F684" s="180">
        <f>(F624/F612)*S64</f>
        <v>3993.1169457482379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20.13336127951527</v>
      </c>
      <c r="K684" s="180">
        <f>(K644/K612)*S75</f>
        <v>57688.103363867282</v>
      </c>
      <c r="L684" s="180">
        <f>(L647/L612)*S80</f>
        <v>0</v>
      </c>
      <c r="M684" s="180">
        <f t="shared" si="20"/>
        <v>67194</v>
      </c>
      <c r="N684" s="195" t="s">
        <v>690</v>
      </c>
    </row>
    <row r="685" spans="1:14" ht="12.6" customHeight="1" x14ac:dyDescent="0.25">
      <c r="A685" s="193">
        <v>7060</v>
      </c>
      <c r="B685" s="195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5" t="s">
        <v>692</v>
      </c>
    </row>
    <row r="686" spans="1:14" ht="12.6" customHeight="1" x14ac:dyDescent="0.25">
      <c r="A686" s="193">
        <v>7070</v>
      </c>
      <c r="B686" s="195" t="s">
        <v>109</v>
      </c>
      <c r="C686" s="180">
        <f>U71</f>
        <v>748108</v>
      </c>
      <c r="D686" s="180">
        <f>(D615/D612)*U76</f>
        <v>27111.629024269441</v>
      </c>
      <c r="E686" s="180">
        <f>(E623/E612)*SUM(C686:D686)</f>
        <v>73131.030188358956</v>
      </c>
      <c r="F686" s="180">
        <f>(F624/F612)*U64</f>
        <v>15101.941815722588</v>
      </c>
      <c r="G686" s="180">
        <f>(G625/G612)*U77</f>
        <v>0</v>
      </c>
      <c r="H686" s="180">
        <f>(H628/H612)*U60</f>
        <v>23425.518651257815</v>
      </c>
      <c r="I686" s="180">
        <f>(I629/I612)*U78</f>
        <v>18588.130174847633</v>
      </c>
      <c r="J686" s="180">
        <f>(J630/J612)*U79</f>
        <v>0</v>
      </c>
      <c r="K686" s="180">
        <f>(K644/K612)*U75</f>
        <v>329445.51016405615</v>
      </c>
      <c r="L686" s="180">
        <f>(L647/L612)*U80</f>
        <v>0</v>
      </c>
      <c r="M686" s="180">
        <f t="shared" si="20"/>
        <v>486804</v>
      </c>
      <c r="N686" s="195" t="s">
        <v>693</v>
      </c>
    </row>
    <row r="687" spans="1:14" ht="12.6" customHeight="1" x14ac:dyDescent="0.25">
      <c r="A687" s="193">
        <v>7110</v>
      </c>
      <c r="B687" s="195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5" t="s">
        <v>695</v>
      </c>
    </row>
    <row r="688" spans="1:14" ht="12.6" customHeight="1" x14ac:dyDescent="0.25">
      <c r="A688" s="193">
        <v>7120</v>
      </c>
      <c r="B688" s="195" t="s">
        <v>696</v>
      </c>
      <c r="C688" s="180">
        <f>W71</f>
        <v>181750</v>
      </c>
      <c r="D688" s="180">
        <f>(D615/D612)*W76</f>
        <v>5254.8631335644714</v>
      </c>
      <c r="E688" s="180">
        <f>(E623/E612)*SUM(C688:D688)</f>
        <v>17641.26936311425</v>
      </c>
      <c r="F688" s="180">
        <f>(F624/F612)*W64</f>
        <v>5.6924017398125093</v>
      </c>
      <c r="G688" s="180">
        <f>(G625/G612)*W77</f>
        <v>0</v>
      </c>
      <c r="H688" s="180">
        <f>(H628/H612)*W60</f>
        <v>2100.9433767944229</v>
      </c>
      <c r="I688" s="180">
        <f>(I629/I612)*W78</f>
        <v>3633.7698086168302</v>
      </c>
      <c r="J688" s="180">
        <f>(J630/J612)*W79</f>
        <v>690.02520021611429</v>
      </c>
      <c r="K688" s="180">
        <f>(K644/K612)*W75</f>
        <v>43288.877891118194</v>
      </c>
      <c r="L688" s="180">
        <f>(L647/L612)*W80</f>
        <v>0</v>
      </c>
      <c r="M688" s="180">
        <f t="shared" si="20"/>
        <v>72615</v>
      </c>
      <c r="N688" s="195" t="s">
        <v>697</v>
      </c>
    </row>
    <row r="689" spans="1:14" ht="12.6" customHeight="1" x14ac:dyDescent="0.25">
      <c r="A689" s="193">
        <v>7130</v>
      </c>
      <c r="B689" s="195" t="s">
        <v>698</v>
      </c>
      <c r="C689" s="180">
        <f>X71</f>
        <v>84039</v>
      </c>
      <c r="D689" s="180">
        <f>(D615/D612)*X76</f>
        <v>10163.251774806009</v>
      </c>
      <c r="E689" s="180">
        <f>(E623/E612)*SUM(C689:D689)</f>
        <v>8886.652840596551</v>
      </c>
      <c r="F689" s="180">
        <f>(F624/F612)*X64</f>
        <v>383.37982801869794</v>
      </c>
      <c r="G689" s="180">
        <f>(G625/G612)*X77</f>
        <v>0</v>
      </c>
      <c r="H689" s="180">
        <f>(H628/H612)*X60</f>
        <v>4044.3160003292642</v>
      </c>
      <c r="I689" s="180">
        <f>(I629/I612)*X78</f>
        <v>6988.0188627246735</v>
      </c>
      <c r="J689" s="180">
        <f>(J630/J612)*X79</f>
        <v>1339.783677873198</v>
      </c>
      <c r="K689" s="180">
        <f>(K644/K612)*X75</f>
        <v>83889.44417997128</v>
      </c>
      <c r="L689" s="180">
        <f>(L647/L612)*X80</f>
        <v>0</v>
      </c>
      <c r="M689" s="180">
        <f t="shared" si="20"/>
        <v>115695</v>
      </c>
      <c r="N689" s="195" t="s">
        <v>699</v>
      </c>
    </row>
    <row r="690" spans="1:14" ht="12.6" customHeight="1" x14ac:dyDescent="0.25">
      <c r="A690" s="193">
        <v>7140</v>
      </c>
      <c r="B690" s="195" t="s">
        <v>1250</v>
      </c>
      <c r="C690" s="180">
        <f>Y71</f>
        <v>379769</v>
      </c>
      <c r="D690" s="180">
        <f>(D615/D612)*Y76</f>
        <v>28093.30675251775</v>
      </c>
      <c r="E690" s="180">
        <f>(E623/E612)*SUM(C690:D690)</f>
        <v>38476.051883973007</v>
      </c>
      <c r="F690" s="180">
        <f>(F624/F612)*Y64</f>
        <v>400.52561639162718</v>
      </c>
      <c r="G690" s="180">
        <f>(G625/G612)*Y77</f>
        <v>0</v>
      </c>
      <c r="H690" s="180">
        <f>(H628/H612)*Y60</f>
        <v>11134.999897010443</v>
      </c>
      <c r="I690" s="180">
        <f>(I629/I612)*Y78</f>
        <v>19286.9320611201</v>
      </c>
      <c r="J690" s="180">
        <f>(J630/J612)*Y79</f>
        <v>3697.2172531473498</v>
      </c>
      <c r="K690" s="180">
        <f>(K644/K612)*Y75</f>
        <v>231646.33347918469</v>
      </c>
      <c r="L690" s="180">
        <f>(L647/L612)*Y80</f>
        <v>0</v>
      </c>
      <c r="M690" s="180">
        <f t="shared" si="20"/>
        <v>332735</v>
      </c>
      <c r="N690" s="195" t="s">
        <v>700</v>
      </c>
    </row>
    <row r="691" spans="1:14" ht="12.6" customHeight="1" x14ac:dyDescent="0.25">
      <c r="A691" s="193">
        <v>7150</v>
      </c>
      <c r="B691" s="195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5" t="s">
        <v>702</v>
      </c>
    </row>
    <row r="692" spans="1:14" ht="12.6" customHeight="1" x14ac:dyDescent="0.25">
      <c r="A692" s="193">
        <v>7160</v>
      </c>
      <c r="B692" s="195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5" t="s">
        <v>704</v>
      </c>
    </row>
    <row r="693" spans="1:14" ht="12.6" customHeight="1" x14ac:dyDescent="0.25">
      <c r="A693" s="193">
        <v>7170</v>
      </c>
      <c r="B693" s="195" t="s">
        <v>115</v>
      </c>
      <c r="C693" s="180">
        <f>AB71</f>
        <v>841500</v>
      </c>
      <c r="D693" s="180">
        <f>(D615/D612)*AB76</f>
        <v>11116.056628694074</v>
      </c>
      <c r="E693" s="180">
        <f>(E623/E612)*SUM(C693:D693)</f>
        <v>80432.290723691855</v>
      </c>
      <c r="F693" s="180">
        <f>(F624/F612)*AB64</f>
        <v>31711.272762039622</v>
      </c>
      <c r="G693" s="180">
        <f>(G625/G612)*AB77</f>
        <v>0</v>
      </c>
      <c r="H693" s="180">
        <f>(H628/H612)*AB60</f>
        <v>2205.9905456341439</v>
      </c>
      <c r="I693" s="180">
        <f>(I629/I612)*AB78</f>
        <v>7616.9405603698942</v>
      </c>
      <c r="J693" s="180">
        <f>(J630/J612)*AB79</f>
        <v>0</v>
      </c>
      <c r="K693" s="180">
        <f>(K644/K612)*AB75</f>
        <v>256756.16841244567</v>
      </c>
      <c r="L693" s="180">
        <f>(L647/L612)*AB80</f>
        <v>0</v>
      </c>
      <c r="M693" s="180">
        <f t="shared" si="20"/>
        <v>389839</v>
      </c>
      <c r="N693" s="195" t="s">
        <v>705</v>
      </c>
    </row>
    <row r="694" spans="1:14" ht="12.6" customHeight="1" x14ac:dyDescent="0.25">
      <c r="A694" s="193">
        <v>7180</v>
      </c>
      <c r="B694" s="195" t="s">
        <v>706</v>
      </c>
      <c r="C694" s="180">
        <f>AC71</f>
        <v>180923</v>
      </c>
      <c r="D694" s="180">
        <f>(D615/D612)*AC76</f>
        <v>12386.463100544825</v>
      </c>
      <c r="E694" s="180">
        <f>(E623/E612)*SUM(C694:D694)</f>
        <v>18236.019383945226</v>
      </c>
      <c r="F694" s="180">
        <f>(F624/F612)*AC64</f>
        <v>1030.0503822920973</v>
      </c>
      <c r="G694" s="180">
        <f>(G625/G612)*AC77</f>
        <v>0</v>
      </c>
      <c r="H694" s="180">
        <f>(H628/H612)*AC60</f>
        <v>9506.7687799947635</v>
      </c>
      <c r="I694" s="180">
        <f>(I629/I612)*AC78</f>
        <v>8455.5028238968553</v>
      </c>
      <c r="J694" s="180">
        <f>(J630/J612)*AC79</f>
        <v>294.67919690926897</v>
      </c>
      <c r="K694" s="180">
        <f>(K644/K612)*AC75</f>
        <v>58058.108883222791</v>
      </c>
      <c r="L694" s="180">
        <f>(L647/L612)*AC80</f>
        <v>0</v>
      </c>
      <c r="M694" s="180">
        <f t="shared" si="20"/>
        <v>107968</v>
      </c>
      <c r="N694" s="195" t="s">
        <v>707</v>
      </c>
    </row>
    <row r="695" spans="1:14" ht="12.6" customHeight="1" x14ac:dyDescent="0.25">
      <c r="A695" s="193">
        <v>7190</v>
      </c>
      <c r="B695" s="195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5" t="s">
        <v>708</v>
      </c>
    </row>
    <row r="696" spans="1:14" ht="12.6" customHeight="1" x14ac:dyDescent="0.25">
      <c r="A696" s="193">
        <v>7200</v>
      </c>
      <c r="B696" s="195" t="s">
        <v>709</v>
      </c>
      <c r="C696" s="180">
        <f>AE71</f>
        <v>1223483</v>
      </c>
      <c r="D696" s="180">
        <f>(D615/D612)*AE76</f>
        <v>129754.69737493808</v>
      </c>
      <c r="E696" s="180">
        <f>(E623/E612)*SUM(C696:D696)</f>
        <v>127658.87652162861</v>
      </c>
      <c r="F696" s="180">
        <f>(F624/F612)*AE64</f>
        <v>2227.1007433365253</v>
      </c>
      <c r="G696" s="180">
        <f>(G625/G612)*AE77</f>
        <v>0</v>
      </c>
      <c r="H696" s="180">
        <f>(H628/H612)*AE60</f>
        <v>35768.560989925048</v>
      </c>
      <c r="I696" s="180">
        <f>(I629/I612)*AE78</f>
        <v>88957.480122485096</v>
      </c>
      <c r="J696" s="180">
        <f>(J630/J612)*AE79</f>
        <v>20550.670949672498</v>
      </c>
      <c r="K696" s="180">
        <f>(K644/K612)*AE75</f>
        <v>320135.16048941325</v>
      </c>
      <c r="L696" s="180">
        <f>(L647/L612)*AE80</f>
        <v>0</v>
      </c>
      <c r="M696" s="180">
        <f t="shared" si="20"/>
        <v>725053</v>
      </c>
      <c r="N696" s="195" t="s">
        <v>710</v>
      </c>
    </row>
    <row r="697" spans="1:14" ht="12.6" customHeight="1" x14ac:dyDescent="0.25">
      <c r="A697" s="193">
        <v>7220</v>
      </c>
      <c r="B697" s="195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5" t="s">
        <v>712</v>
      </c>
    </row>
    <row r="698" spans="1:14" ht="12.6" customHeight="1" x14ac:dyDescent="0.25">
      <c r="A698" s="193">
        <v>7230</v>
      </c>
      <c r="B698" s="195" t="s">
        <v>713</v>
      </c>
      <c r="C698" s="180">
        <f>AG71</f>
        <v>928374</v>
      </c>
      <c r="D698" s="180">
        <f>(D615/D612)*AG76</f>
        <v>45850.124484068023</v>
      </c>
      <c r="E698" s="180">
        <f>(E623/E612)*SUM(C698:D698)</f>
        <v>91904.295493066631</v>
      </c>
      <c r="F698" s="180">
        <f>(F624/F612)*AG64</f>
        <v>1876.8465784543268</v>
      </c>
      <c r="G698" s="180">
        <f>(G625/G612)*AG77</f>
        <v>0</v>
      </c>
      <c r="H698" s="180">
        <f>(H628/H612)*AG60</f>
        <v>5830.1178706045239</v>
      </c>
      <c r="I698" s="180">
        <f>(I629/I612)*AG78</f>
        <v>31446.084882261031</v>
      </c>
      <c r="J698" s="180">
        <f>(J630/J612)*AG79</f>
        <v>4564.7820937373717</v>
      </c>
      <c r="K698" s="180">
        <f>(K644/K612)*AG75</f>
        <v>349211.89551860886</v>
      </c>
      <c r="L698" s="180">
        <f>(L647/L612)*AG80</f>
        <v>5377.7787892321767</v>
      </c>
      <c r="M698" s="180">
        <f t="shared" si="20"/>
        <v>536062</v>
      </c>
      <c r="N698" s="195" t="s">
        <v>714</v>
      </c>
    </row>
    <row r="699" spans="1:14" ht="12.6" customHeight="1" x14ac:dyDescent="0.25">
      <c r="A699" s="193">
        <v>7240</v>
      </c>
      <c r="B699" s="195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5" t="s">
        <v>715</v>
      </c>
    </row>
    <row r="700" spans="1:14" ht="12.6" customHeight="1" x14ac:dyDescent="0.25">
      <c r="A700" s="193">
        <v>7250</v>
      </c>
      <c r="B700" s="195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5" t="s">
        <v>717</v>
      </c>
    </row>
    <row r="701" spans="1:14" ht="12.6" customHeight="1" x14ac:dyDescent="0.25">
      <c r="A701" s="193">
        <v>7260</v>
      </c>
      <c r="B701" s="195" t="s">
        <v>121</v>
      </c>
      <c r="C701" s="180">
        <f>AJ71</f>
        <v>2742778</v>
      </c>
      <c r="D701" s="180">
        <f>(D615/D612)*AJ76</f>
        <v>119187.22535908865</v>
      </c>
      <c r="E701" s="180">
        <f>(E623/E612)*SUM(C701:D701)</f>
        <v>269986.02390551264</v>
      </c>
      <c r="F701" s="180">
        <f>(F624/F612)*AJ64</f>
        <v>6126.5331014150779</v>
      </c>
      <c r="G701" s="180">
        <f>(G625/G612)*AJ77</f>
        <v>0</v>
      </c>
      <c r="H701" s="180">
        <f>(H628/H612)*AJ60</f>
        <v>85035.683175754268</v>
      </c>
      <c r="I701" s="180">
        <f>(I629/I612)*AJ78</f>
        <v>81759.82069387869</v>
      </c>
      <c r="J701" s="180">
        <f>(J630/J612)*AJ79</f>
        <v>289.18828019667387</v>
      </c>
      <c r="K701" s="180">
        <f>(K644/K612)*AJ75</f>
        <v>326416.20696596004</v>
      </c>
      <c r="L701" s="180">
        <f>(L647/L612)*AJ80</f>
        <v>52097.232020686715</v>
      </c>
      <c r="M701" s="180">
        <f t="shared" si="20"/>
        <v>940898</v>
      </c>
      <c r="N701" s="195" t="s">
        <v>718</v>
      </c>
    </row>
    <row r="702" spans="1:14" ht="12.6" customHeight="1" x14ac:dyDescent="0.25">
      <c r="A702" s="193">
        <v>7310</v>
      </c>
      <c r="B702" s="195" t="s">
        <v>719</v>
      </c>
      <c r="C702" s="180">
        <f>AK71</f>
        <v>264622</v>
      </c>
      <c r="D702" s="180">
        <f>(D615/D612)*AK76</f>
        <v>5225.9902592042263</v>
      </c>
      <c r="E702" s="180">
        <f>(E623/E612)*SUM(C702:D702)</f>
        <v>25456.349121025734</v>
      </c>
      <c r="F702" s="180">
        <f>(F624/F612)*AK64</f>
        <v>159.31866556125854</v>
      </c>
      <c r="G702" s="180">
        <f>(G625/G612)*AK77</f>
        <v>0</v>
      </c>
      <c r="H702" s="180">
        <f>(H628/H612)*AK60</f>
        <v>9086.5801046358793</v>
      </c>
      <c r="I702" s="180">
        <f>(I629/I612)*AK78</f>
        <v>3563.8896199895835</v>
      </c>
      <c r="J702" s="180">
        <f>(J630/J612)*AK79</f>
        <v>0</v>
      </c>
      <c r="K702" s="180">
        <f>(K644/K612)*AK75</f>
        <v>79458.009329972308</v>
      </c>
      <c r="L702" s="180">
        <f>(L647/L612)*AK80</f>
        <v>0</v>
      </c>
      <c r="M702" s="180">
        <f t="shared" si="20"/>
        <v>122950</v>
      </c>
      <c r="N702" s="195" t="s">
        <v>720</v>
      </c>
    </row>
    <row r="703" spans="1:14" ht="12.6" customHeight="1" x14ac:dyDescent="0.25">
      <c r="A703" s="193">
        <v>7320</v>
      </c>
      <c r="B703" s="195" t="s">
        <v>721</v>
      </c>
      <c r="C703" s="180">
        <f>AL71</f>
        <v>103871</v>
      </c>
      <c r="D703" s="180">
        <f>(D615/D612)*AL76</f>
        <v>3926.710912993231</v>
      </c>
      <c r="E703" s="180">
        <f>(E623/E612)*SUM(C703:D703)</f>
        <v>10169.192517656566</v>
      </c>
      <c r="F703" s="180">
        <f>(F624/F612)*AL64</f>
        <v>188.2607563347631</v>
      </c>
      <c r="G703" s="180">
        <f>(G625/G612)*AL77</f>
        <v>0</v>
      </c>
      <c r="H703" s="180">
        <f>(H628/H612)*AL60</f>
        <v>4149.3631691689852</v>
      </c>
      <c r="I703" s="180">
        <f>(I629/I612)*AL78</f>
        <v>2655.4471678353761</v>
      </c>
      <c r="J703" s="180">
        <f>(J630/J612)*AL79</f>
        <v>0</v>
      </c>
      <c r="K703" s="180">
        <f>(K644/K612)*AL75</f>
        <v>18899.087425540612</v>
      </c>
      <c r="L703" s="180">
        <f>(L647/L612)*AL80</f>
        <v>0</v>
      </c>
      <c r="M703" s="180">
        <f t="shared" si="20"/>
        <v>39988</v>
      </c>
      <c r="N703" s="195" t="s">
        <v>722</v>
      </c>
    </row>
    <row r="704" spans="1:14" ht="12.6" customHeight="1" x14ac:dyDescent="0.25">
      <c r="A704" s="193">
        <v>7330</v>
      </c>
      <c r="B704" s="195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5" t="s">
        <v>724</v>
      </c>
    </row>
    <row r="705" spans="1:15" ht="12.6" customHeight="1" x14ac:dyDescent="0.25">
      <c r="A705" s="193">
        <v>7340</v>
      </c>
      <c r="B705" s="195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5" t="s">
        <v>726</v>
      </c>
    </row>
    <row r="706" spans="1:15" ht="12.6" customHeight="1" x14ac:dyDescent="0.25">
      <c r="A706" s="193">
        <v>7350</v>
      </c>
      <c r="B706" s="195" t="s">
        <v>727</v>
      </c>
      <c r="C706" s="180">
        <f>AO71</f>
        <v>19691</v>
      </c>
      <c r="D706" s="180">
        <f>(D615/D612)*AO76</f>
        <v>1241.533597490507</v>
      </c>
      <c r="E706" s="180">
        <f>(E623/E612)*SUM(C706:D706)</f>
        <v>1974.689093416895</v>
      </c>
      <c r="F706" s="180">
        <f>(F624/F612)*AO64</f>
        <v>39.778229025195849</v>
      </c>
      <c r="G706" s="180">
        <f>(G625/G612)*AO77</f>
        <v>1942.2557453295433</v>
      </c>
      <c r="H706" s="180">
        <f>(H628/H612)*AO60</f>
        <v>997.94810397735091</v>
      </c>
      <c r="I706" s="180">
        <f>(I629/I612)*AO78</f>
        <v>838.56226352696081</v>
      </c>
      <c r="J706" s="180">
        <f>(J630/J612)*AO79</f>
        <v>594.84931053113303</v>
      </c>
      <c r="K706" s="180">
        <f>(K644/K612)*AO75</f>
        <v>25213.307527909306</v>
      </c>
      <c r="L706" s="180">
        <f>(L647/L612)*AO80</f>
        <v>1064.3520520355351</v>
      </c>
      <c r="M706" s="180">
        <f t="shared" si="20"/>
        <v>33907</v>
      </c>
      <c r="N706" s="195" t="s">
        <v>728</v>
      </c>
    </row>
    <row r="707" spans="1:15" ht="12.6" customHeight="1" x14ac:dyDescent="0.25">
      <c r="A707" s="193">
        <v>7380</v>
      </c>
      <c r="B707" s="195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5" t="s">
        <v>730</v>
      </c>
    </row>
    <row r="708" spans="1:15" ht="12.6" customHeight="1" x14ac:dyDescent="0.25">
      <c r="A708" s="193">
        <v>7390</v>
      </c>
      <c r="B708" s="195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5" t="s">
        <v>732</v>
      </c>
    </row>
    <row r="709" spans="1:15" ht="12.6" customHeight="1" x14ac:dyDescent="0.25">
      <c r="A709" s="193">
        <v>7400</v>
      </c>
      <c r="B709" s="195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5" t="s">
        <v>734</v>
      </c>
    </row>
    <row r="710" spans="1:15" ht="12.6" customHeight="1" x14ac:dyDescent="0.25">
      <c r="A710" s="193">
        <v>7410</v>
      </c>
      <c r="B710" s="195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5" t="s">
        <v>735</v>
      </c>
    </row>
    <row r="711" spans="1:15" ht="12.6" customHeight="1" x14ac:dyDescent="0.25">
      <c r="A711" s="193">
        <v>7420</v>
      </c>
      <c r="B711" s="195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5" t="s">
        <v>737</v>
      </c>
    </row>
    <row r="712" spans="1:15" ht="12.6" customHeight="1" x14ac:dyDescent="0.25">
      <c r="A712" s="193">
        <v>7430</v>
      </c>
      <c r="B712" s="195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5" t="s">
        <v>739</v>
      </c>
    </row>
    <row r="713" spans="1:15" ht="12.6" customHeight="1" x14ac:dyDescent="0.25">
      <c r="A713" s="193">
        <v>7490</v>
      </c>
      <c r="B713" s="195" t="s">
        <v>740</v>
      </c>
      <c r="C713" s="180">
        <f>AV71</f>
        <v>437809</v>
      </c>
      <c r="D713" s="180">
        <f>(D615/D612)*AV76</f>
        <v>39960.058114578176</v>
      </c>
      <c r="E713" s="180">
        <f>(E623/E612)*SUM(C713:D713)</f>
        <v>45070.767178609713</v>
      </c>
      <c r="F713" s="180">
        <f>(F624/F612)*AV64</f>
        <v>2836.1877294964638</v>
      </c>
      <c r="G713" s="180">
        <f>(G625/G612)*AV77</f>
        <v>0</v>
      </c>
      <c r="H713" s="180">
        <f>(H628/H612)*AV60</f>
        <v>4464.5046756881484</v>
      </c>
      <c r="I713" s="180">
        <f>(I629/I612)*AV78</f>
        <v>27393.03394188072</v>
      </c>
      <c r="J713" s="180">
        <f>(J630/J612)*AV79</f>
        <v>0</v>
      </c>
      <c r="K713" s="180">
        <f>(K644/K612)*AV75</f>
        <v>41425.019284201728</v>
      </c>
      <c r="L713" s="180">
        <f>(L647/L612)*AV80</f>
        <v>0</v>
      </c>
      <c r="M713" s="180">
        <f t="shared" si="20"/>
        <v>161150</v>
      </c>
      <c r="N713" s="196" t="s">
        <v>741</v>
      </c>
    </row>
    <row r="715" spans="1:15" ht="12.6" customHeight="1" x14ac:dyDescent="0.25">
      <c r="C715" s="180">
        <f>SUM(C614:C647)+SUM(C668:C713)</f>
        <v>19984461</v>
      </c>
      <c r="D715" s="180">
        <f>SUM(D616:D647)+SUM(D668:D713)</f>
        <v>1224180.9999999998</v>
      </c>
      <c r="E715" s="180">
        <f>SUM(E624:E647)+SUM(E668:E713)</f>
        <v>1722735.9993396073</v>
      </c>
      <c r="F715" s="180">
        <f>SUM(F625:F648)+SUM(F668:F713)</f>
        <v>116192.20698259704</v>
      </c>
      <c r="G715" s="180">
        <f>SUM(G626:G647)+SUM(G668:G713)</f>
        <v>1243043.6770109076</v>
      </c>
      <c r="H715" s="180">
        <f>SUM(H629:H647)+SUM(H668:H713)</f>
        <v>595722.49449005863</v>
      </c>
      <c r="I715" s="180">
        <f>SUM(I630:I647)+SUM(I668:I713)</f>
        <v>622352.9599142595</v>
      </c>
      <c r="J715" s="180">
        <f>SUM(J631:J647)+SUM(J668:J713)</f>
        <v>244711.85482465386</v>
      </c>
      <c r="K715" s="180">
        <f>SUM(K668:K713)</f>
        <v>2639403.1745552956</v>
      </c>
      <c r="L715" s="180">
        <f>SUM(L668:L713)</f>
        <v>342329.23105206079</v>
      </c>
      <c r="M715" s="180">
        <f>SUM(M668:M713)</f>
        <v>7043477</v>
      </c>
      <c r="N715" s="195" t="s">
        <v>742</v>
      </c>
    </row>
    <row r="716" spans="1:15" ht="12.6" customHeight="1" x14ac:dyDescent="0.25">
      <c r="C716" s="180">
        <f>CE71</f>
        <v>19984461</v>
      </c>
      <c r="D716" s="180">
        <f>D615</f>
        <v>1224181</v>
      </c>
      <c r="E716" s="180">
        <f>E623</f>
        <v>1722735.9993396071</v>
      </c>
      <c r="F716" s="180">
        <f>F624</f>
        <v>116192.20698259707</v>
      </c>
      <c r="G716" s="180">
        <f>G625</f>
        <v>1243043.6770109076</v>
      </c>
      <c r="H716" s="180">
        <f>H628</f>
        <v>595722.49449005874</v>
      </c>
      <c r="I716" s="180">
        <f>I629</f>
        <v>622352.9599142595</v>
      </c>
      <c r="J716" s="180">
        <f>J630</f>
        <v>244711.8548246538</v>
      </c>
      <c r="K716" s="180">
        <f>K644</f>
        <v>2639403.1745552956</v>
      </c>
      <c r="L716" s="180">
        <f>L647</f>
        <v>342329.23105206073</v>
      </c>
      <c r="M716" s="180">
        <f>C648</f>
        <v>7043476</v>
      </c>
      <c r="N716" s="195" t="s">
        <v>743</v>
      </c>
    </row>
    <row r="717" spans="1:15" ht="12.6" customHeight="1" x14ac:dyDescent="0.25">
      <c r="O717" s="195"/>
    </row>
    <row r="718" spans="1:15" ht="12.6" customHeight="1" x14ac:dyDescent="0.25">
      <c r="O718" s="195"/>
    </row>
    <row r="719" spans="1:15" ht="12.6" customHeight="1" x14ac:dyDescent="0.25">
      <c r="O719" s="195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526" transitionEvaluation="1" transitionEntry="1" codeName="Sheet10">
    <pageSetUpPr autoPageBreaks="0" fitToPage="1"/>
  </sheetPr>
  <dimension ref="A1:CF816"/>
  <sheetViews>
    <sheetView showGridLines="0" topLeftCell="A526" zoomScale="70" zoomScaleNormal="70" workbookViewId="0">
      <pane xSplit="1" topLeftCell="B1" activePane="topRight" state="frozen"/>
      <selection activeCell="A25" sqref="A25"/>
      <selection pane="topRight" activeCell="M553" sqref="M553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1.33203125" style="180" customWidth="1"/>
    <col min="5" max="16384" width="11.75" style="180"/>
  </cols>
  <sheetData>
    <row r="1" spans="1:6" ht="12.75" customHeight="1" x14ac:dyDescent="0.25">
      <c r="A1" s="223" t="s">
        <v>1232</v>
      </c>
      <c r="B1" s="224"/>
      <c r="C1" s="224"/>
      <c r="D1" s="224"/>
      <c r="E1" s="224"/>
      <c r="F1" s="224"/>
    </row>
    <row r="2" spans="1:6" ht="12.75" customHeight="1" x14ac:dyDescent="0.25">
      <c r="A2" s="224" t="s">
        <v>1233</v>
      </c>
      <c r="B2" s="224"/>
      <c r="C2" s="225"/>
      <c r="D2" s="224"/>
      <c r="E2" s="224"/>
      <c r="F2" s="224"/>
    </row>
    <row r="3" spans="1:6" ht="12.75" customHeight="1" x14ac:dyDescent="0.25">
      <c r="A3" s="196"/>
      <c r="C3" s="226"/>
    </row>
    <row r="4" spans="1:6" ht="12.75" customHeight="1" x14ac:dyDescent="0.25">
      <c r="C4" s="226"/>
    </row>
    <row r="5" spans="1:6" ht="12.75" customHeight="1" x14ac:dyDescent="0.25">
      <c r="A5" s="196" t="s">
        <v>1261</v>
      </c>
      <c r="C5" s="226"/>
    </row>
    <row r="6" spans="1:6" ht="12.75" customHeight="1" x14ac:dyDescent="0.25">
      <c r="A6" s="196" t="s">
        <v>0</v>
      </c>
      <c r="C6" s="226"/>
    </row>
    <row r="7" spans="1:6" ht="12.75" customHeight="1" x14ac:dyDescent="0.25">
      <c r="A7" s="196" t="s">
        <v>1</v>
      </c>
      <c r="C7" s="226"/>
    </row>
    <row r="8" spans="1:6" ht="12.75" customHeight="1" x14ac:dyDescent="0.25">
      <c r="C8" s="226"/>
    </row>
    <row r="9" spans="1:6" ht="12.75" customHeight="1" x14ac:dyDescent="0.25">
      <c r="C9" s="226"/>
    </row>
    <row r="10" spans="1:6" ht="12.75" customHeight="1" x14ac:dyDescent="0.25">
      <c r="A10" s="195" t="s">
        <v>1228</v>
      </c>
      <c r="C10" s="226"/>
    </row>
    <row r="11" spans="1:6" ht="12.75" customHeight="1" x14ac:dyDescent="0.25">
      <c r="A11" s="195" t="s">
        <v>1231</v>
      </c>
      <c r="C11" s="226"/>
    </row>
    <row r="12" spans="1:6" ht="12.75" customHeight="1" x14ac:dyDescent="0.25">
      <c r="C12" s="226"/>
    </row>
    <row r="13" spans="1:6" ht="12.75" customHeight="1" x14ac:dyDescent="0.25">
      <c r="C13" s="226"/>
    </row>
    <row r="14" spans="1:6" ht="12.75" customHeight="1" x14ac:dyDescent="0.25">
      <c r="A14" s="196" t="s">
        <v>2</v>
      </c>
      <c r="C14" s="226"/>
    </row>
    <row r="15" spans="1:6" ht="12.75" customHeight="1" x14ac:dyDescent="0.25">
      <c r="A15" s="196"/>
      <c r="C15" s="226"/>
    </row>
    <row r="16" spans="1:6" ht="12.75" customHeight="1" x14ac:dyDescent="0.25">
      <c r="A16" s="180" t="s">
        <v>1255</v>
      </c>
      <c r="C16" s="226"/>
      <c r="E16" s="227" t="s">
        <v>1254</v>
      </c>
    </row>
    <row r="17" spans="1:6" ht="12.75" customHeight="1" x14ac:dyDescent="0.25">
      <c r="A17" s="180" t="s">
        <v>1230</v>
      </c>
      <c r="C17" s="227" t="s">
        <v>1254</v>
      </c>
    </row>
    <row r="18" spans="1:6" ht="12.75" customHeight="1" x14ac:dyDescent="0.25">
      <c r="A18" s="220"/>
      <c r="C18" s="226"/>
    </row>
    <row r="19" spans="1:6" ht="12.75" customHeight="1" x14ac:dyDescent="0.25">
      <c r="C19" s="226"/>
    </row>
    <row r="20" spans="1:6" ht="12.75" customHeight="1" x14ac:dyDescent="0.25">
      <c r="A20" s="228" t="s">
        <v>1234</v>
      </c>
      <c r="B20" s="228"/>
      <c r="C20" s="229"/>
      <c r="D20" s="228"/>
      <c r="E20" s="228"/>
      <c r="F20" s="228"/>
    </row>
    <row r="21" spans="1:6" ht="22.5" customHeight="1" x14ac:dyDescent="0.25">
      <c r="A21" s="196"/>
      <c r="C21" s="226"/>
    </row>
    <row r="22" spans="1:6" ht="12.6" customHeight="1" x14ac:dyDescent="0.25">
      <c r="A22" s="230" t="s">
        <v>1256</v>
      </c>
      <c r="B22" s="231"/>
      <c r="C22" s="232"/>
      <c r="D22" s="230"/>
      <c r="E22" s="230"/>
    </row>
    <row r="23" spans="1:6" ht="12.6" customHeight="1" x14ac:dyDescent="0.25">
      <c r="B23" s="196"/>
      <c r="C23" s="226"/>
    </row>
    <row r="24" spans="1:6" ht="12.6" customHeight="1" x14ac:dyDescent="0.25">
      <c r="A24" s="233" t="s">
        <v>3</v>
      </c>
      <c r="C24" s="226"/>
    </row>
    <row r="25" spans="1:6" ht="12.6" customHeight="1" x14ac:dyDescent="0.25">
      <c r="A25" s="195" t="s">
        <v>1235</v>
      </c>
      <c r="C25" s="226"/>
    </row>
    <row r="26" spans="1:6" ht="12.6" customHeight="1" x14ac:dyDescent="0.25">
      <c r="A26" s="196" t="s">
        <v>4</v>
      </c>
      <c r="C26" s="226"/>
    </row>
    <row r="27" spans="1:6" ht="12.6" customHeight="1" x14ac:dyDescent="0.25">
      <c r="A27" s="195" t="s">
        <v>1236</v>
      </c>
      <c r="C27" s="226"/>
    </row>
    <row r="28" spans="1:6" ht="12.6" customHeight="1" x14ac:dyDescent="0.25">
      <c r="A28" s="196" t="s">
        <v>5</v>
      </c>
      <c r="C28" s="226"/>
    </row>
    <row r="29" spans="1:6" ht="12.6" customHeight="1" x14ac:dyDescent="0.25">
      <c r="A29" s="195"/>
      <c r="C29" s="226"/>
    </row>
    <row r="30" spans="1:6" ht="12.6" customHeight="1" x14ac:dyDescent="0.25">
      <c r="A30" s="180" t="s">
        <v>6</v>
      </c>
      <c r="C30" s="226"/>
    </row>
    <row r="31" spans="1:6" ht="12.6" customHeight="1" x14ac:dyDescent="0.25">
      <c r="A31" s="196" t="s">
        <v>7</v>
      </c>
      <c r="C31" s="226"/>
    </row>
    <row r="32" spans="1:6" ht="12.6" customHeight="1" x14ac:dyDescent="0.25">
      <c r="A32" s="196" t="s">
        <v>8</v>
      </c>
      <c r="C32" s="226"/>
    </row>
    <row r="33" spans="1:83" ht="12.6" customHeight="1" x14ac:dyDescent="0.25">
      <c r="A33" s="195" t="s">
        <v>1237</v>
      </c>
      <c r="C33" s="226"/>
    </row>
    <row r="34" spans="1:83" ht="12.6" customHeight="1" x14ac:dyDescent="0.25">
      <c r="A34" s="196" t="s">
        <v>9</v>
      </c>
      <c r="C34" s="226"/>
    </row>
    <row r="35" spans="1:83" ht="12.6" customHeight="1" x14ac:dyDescent="0.25">
      <c r="A35" s="196"/>
      <c r="C35" s="226"/>
    </row>
    <row r="36" spans="1:83" ht="12.6" customHeight="1" x14ac:dyDescent="0.25">
      <c r="A36" s="195" t="s">
        <v>1238</v>
      </c>
      <c r="C36" s="226"/>
    </row>
    <row r="37" spans="1:83" ht="12.6" customHeight="1" x14ac:dyDescent="0.25">
      <c r="A37" s="196" t="s">
        <v>1229</v>
      </c>
      <c r="C37" s="226"/>
    </row>
    <row r="38" spans="1:83" ht="12" customHeight="1" x14ac:dyDescent="0.25">
      <c r="A38" s="195"/>
      <c r="C38" s="226"/>
    </row>
    <row r="39" spans="1:83" ht="12.6" customHeight="1" x14ac:dyDescent="0.25">
      <c r="A39" s="196"/>
      <c r="C39" s="226"/>
    </row>
    <row r="40" spans="1:83" ht="12" customHeight="1" x14ac:dyDescent="0.25">
      <c r="A40" s="196"/>
      <c r="C40" s="226"/>
    </row>
    <row r="41" spans="1:83" ht="12" customHeight="1" x14ac:dyDescent="0.25">
      <c r="A41" s="196"/>
      <c r="C41" s="234"/>
      <c r="D41" s="235"/>
      <c r="E41" s="234"/>
      <c r="F41" s="234"/>
      <c r="G41" s="234"/>
      <c r="H41" s="234"/>
      <c r="I41" s="234"/>
      <c r="J41" s="234"/>
      <c r="K41" s="234"/>
      <c r="L41" s="234"/>
      <c r="M41" s="234"/>
      <c r="N41" s="234"/>
      <c r="O41" s="234"/>
      <c r="P41" s="234"/>
      <c r="Q41" s="234"/>
      <c r="R41" s="234"/>
      <c r="S41" s="234"/>
      <c r="T41" s="234"/>
      <c r="U41" s="234"/>
      <c r="V41" s="234"/>
      <c r="W41" s="234"/>
      <c r="X41" s="234"/>
      <c r="Y41" s="234"/>
      <c r="Z41" s="234"/>
      <c r="AA41" s="234"/>
      <c r="AB41" s="234"/>
      <c r="AC41" s="234"/>
      <c r="AD41" s="234"/>
      <c r="AE41" s="234"/>
      <c r="AF41" s="234"/>
      <c r="AG41" s="234"/>
      <c r="AH41" s="234"/>
      <c r="AI41" s="234"/>
      <c r="AJ41" s="234"/>
      <c r="AK41" s="234"/>
      <c r="AL41" s="234"/>
      <c r="AM41" s="234"/>
      <c r="AN41" s="234"/>
      <c r="AO41" s="234"/>
      <c r="AP41" s="234"/>
      <c r="AQ41" s="234"/>
      <c r="AR41" s="234"/>
      <c r="AS41" s="234"/>
      <c r="AT41" s="234"/>
      <c r="AU41" s="234"/>
      <c r="AV41" s="234"/>
      <c r="AW41" s="234"/>
      <c r="AX41" s="234"/>
      <c r="AY41" s="234"/>
      <c r="AZ41" s="234"/>
      <c r="BA41" s="234"/>
      <c r="BB41" s="234"/>
      <c r="BC41" s="234"/>
      <c r="BD41" s="234"/>
      <c r="BE41" s="234"/>
      <c r="BF41" s="234"/>
      <c r="BG41" s="234"/>
      <c r="BH41" s="234"/>
      <c r="BI41" s="234"/>
      <c r="BJ41" s="234"/>
      <c r="BK41" s="234"/>
      <c r="BL41" s="234"/>
      <c r="BM41" s="234"/>
      <c r="BN41" s="234"/>
      <c r="BO41" s="234"/>
      <c r="BP41" s="234"/>
      <c r="BQ41" s="234"/>
      <c r="BR41" s="234"/>
      <c r="BS41" s="234"/>
      <c r="BT41" s="234"/>
      <c r="BU41" s="234"/>
      <c r="BV41" s="234"/>
      <c r="BW41" s="234"/>
      <c r="BX41" s="234"/>
      <c r="BY41" s="234"/>
      <c r="BZ41" s="234"/>
      <c r="CA41" s="234"/>
      <c r="CB41" s="234"/>
      <c r="CC41" s="234"/>
    </row>
    <row r="42" spans="1:83" ht="12" customHeight="1" x14ac:dyDescent="0.25">
      <c r="A42" s="196"/>
      <c r="C42" s="234"/>
      <c r="D42" s="235"/>
      <c r="E42" s="234"/>
      <c r="F42" s="234"/>
      <c r="G42" s="234"/>
      <c r="H42" s="234"/>
      <c r="I42" s="234"/>
      <c r="J42" s="234"/>
      <c r="K42" s="234"/>
      <c r="L42" s="234"/>
      <c r="M42" s="234"/>
      <c r="N42" s="234"/>
      <c r="O42" s="234"/>
      <c r="P42" s="234"/>
      <c r="Q42" s="234"/>
      <c r="R42" s="234"/>
      <c r="S42" s="234"/>
      <c r="T42" s="234"/>
      <c r="U42" s="234"/>
      <c r="V42" s="234"/>
      <c r="W42" s="234"/>
      <c r="X42" s="234"/>
      <c r="Y42" s="234"/>
      <c r="Z42" s="234"/>
      <c r="AA42" s="234"/>
      <c r="AB42" s="234"/>
      <c r="AC42" s="234"/>
      <c r="AD42" s="234"/>
      <c r="AE42" s="234"/>
      <c r="AF42" s="234"/>
      <c r="AG42" s="234"/>
      <c r="AH42" s="234"/>
      <c r="AI42" s="234"/>
      <c r="AJ42" s="234"/>
      <c r="AK42" s="234"/>
      <c r="AL42" s="234"/>
      <c r="AM42" s="234"/>
      <c r="AN42" s="234"/>
      <c r="AO42" s="234"/>
      <c r="AP42" s="234"/>
      <c r="AQ42" s="234"/>
      <c r="AR42" s="234"/>
      <c r="AS42" s="234"/>
      <c r="AT42" s="234"/>
      <c r="AU42" s="234"/>
      <c r="AV42" s="234"/>
      <c r="AW42" s="234"/>
      <c r="AX42" s="234"/>
      <c r="AY42" s="234"/>
      <c r="AZ42" s="234"/>
      <c r="BA42" s="234"/>
      <c r="BB42" s="234"/>
      <c r="BC42" s="234"/>
      <c r="BD42" s="234"/>
      <c r="BE42" s="234"/>
      <c r="BF42" s="234"/>
      <c r="BG42" s="234"/>
      <c r="BH42" s="234"/>
      <c r="BI42" s="234"/>
      <c r="BJ42" s="234"/>
      <c r="BK42" s="234"/>
      <c r="BL42" s="234"/>
      <c r="BM42" s="234"/>
      <c r="BN42" s="234"/>
      <c r="BO42" s="234"/>
      <c r="BP42" s="234"/>
      <c r="BQ42" s="234"/>
      <c r="BR42" s="234"/>
      <c r="BS42" s="234"/>
      <c r="BT42" s="234"/>
      <c r="BU42" s="234"/>
      <c r="BV42" s="234"/>
      <c r="BW42" s="234"/>
      <c r="BX42" s="234"/>
      <c r="BY42" s="234"/>
      <c r="BZ42" s="234"/>
      <c r="CA42" s="234"/>
      <c r="CB42" s="234"/>
      <c r="CC42" s="234"/>
      <c r="CD42" s="236"/>
    </row>
    <row r="43" spans="1:83" ht="12" customHeight="1" x14ac:dyDescent="0.25">
      <c r="A43" s="196"/>
      <c r="C43" s="22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37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2"/>
      <c r="CE47" s="192">
        <f>SUM(C47:CC47)</f>
        <v>0</v>
      </c>
    </row>
    <row r="48" spans="1:83" ht="12.6" customHeight="1" x14ac:dyDescent="0.25">
      <c r="A48" s="175" t="s">
        <v>205</v>
      </c>
      <c r="B48" s="388">
        <v>1366713</v>
      </c>
      <c r="C48" s="238">
        <f>ROUND(((B48/CE61)*C61),0)</f>
        <v>0</v>
      </c>
      <c r="D48" s="238">
        <f>ROUND(((B48/CE61)*D61),0)</f>
        <v>0</v>
      </c>
      <c r="E48" s="192">
        <f>ROUND(((B48/CE61)*E61),0)</f>
        <v>16690</v>
      </c>
      <c r="F48" s="192">
        <f>ROUND(((B48/CE61)*F61),0)</f>
        <v>0</v>
      </c>
      <c r="G48" s="192">
        <f>ROUND(((B48/CE61)*G61),0)</f>
        <v>0</v>
      </c>
      <c r="H48" s="192">
        <f>ROUND(((B48/CE61)*H61),0)</f>
        <v>0</v>
      </c>
      <c r="I48" s="192">
        <f>ROUND(((B48/CE61)*I61),0)</f>
        <v>0</v>
      </c>
      <c r="J48" s="192">
        <f>ROUND(((B48/CE61)*J61),0)</f>
        <v>0</v>
      </c>
      <c r="K48" s="192">
        <f>ROUND(((B48/CE61)*K61),0)</f>
        <v>147890</v>
      </c>
      <c r="L48" s="192">
        <f>ROUND(((B48/CE61)*L61),0)</f>
        <v>276724</v>
      </c>
      <c r="M48" s="192">
        <f>ROUND(((B48/CE61)*M61),0)</f>
        <v>0</v>
      </c>
      <c r="N48" s="192">
        <f>ROUND(((B48/CE61)*N61),0)</f>
        <v>0</v>
      </c>
      <c r="O48" s="192">
        <f>ROUND(((B48/CE61)*O61),0)</f>
        <v>0</v>
      </c>
      <c r="P48" s="192">
        <f>ROUND(((B48/CE61)*P61),0)</f>
        <v>0</v>
      </c>
      <c r="Q48" s="192">
        <f>ROUND(((B48/CE61)*Q61),0)</f>
        <v>0</v>
      </c>
      <c r="R48" s="192">
        <f>ROUND(((B48/CE61)*R61),0)</f>
        <v>0</v>
      </c>
      <c r="S48" s="192">
        <f>ROUND(((B48/CE61)*S61),0)</f>
        <v>41</v>
      </c>
      <c r="T48" s="192">
        <f>ROUND(((B48/CE61)*T61),0)</f>
        <v>0</v>
      </c>
      <c r="U48" s="192">
        <f>ROUND(((B48/CE61)*U61),0)</f>
        <v>51964</v>
      </c>
      <c r="V48" s="192">
        <f>ROUND(((B48/CE61)*V61),0)</f>
        <v>0</v>
      </c>
      <c r="W48" s="192">
        <f>ROUND(((B48/CE61)*W61),0)</f>
        <v>2515</v>
      </c>
      <c r="X48" s="192">
        <f>ROUND(((B48/CE61)*X61),0)</f>
        <v>8844</v>
      </c>
      <c r="Y48" s="192">
        <f>ROUND(((B48/CE61)*Y61),0)</f>
        <v>24860</v>
      </c>
      <c r="Z48" s="192">
        <f>ROUND(((B48/CE61)*Z61),0)</f>
        <v>0</v>
      </c>
      <c r="AA48" s="192">
        <f>ROUND(((B48/CE61)*AA61),0)</f>
        <v>0</v>
      </c>
      <c r="AB48" s="192">
        <f>ROUND(((B48/CE61)*AB61),0)</f>
        <v>2761</v>
      </c>
      <c r="AC48" s="192">
        <f>ROUND(((B48/CE61)*AC61),0)</f>
        <v>12505</v>
      </c>
      <c r="AD48" s="192">
        <f>ROUND(((B48/CE61)*AD61),0)</f>
        <v>0</v>
      </c>
      <c r="AE48" s="192">
        <f>ROUND(((B48/CE61)*AE61),0)</f>
        <v>43052</v>
      </c>
      <c r="AF48" s="192">
        <f>ROUND(((B48/CE61)*AF61),0)</f>
        <v>0</v>
      </c>
      <c r="AG48" s="192">
        <f>ROUND(((B48/CE61)*AG61),0)</f>
        <v>14239</v>
      </c>
      <c r="AH48" s="192">
        <f>ROUND(((B48/CE61)*AH61),0)</f>
        <v>0</v>
      </c>
      <c r="AI48" s="192">
        <f>ROUND(((B48/CE61)*AI61),0)</f>
        <v>0</v>
      </c>
      <c r="AJ48" s="192">
        <f>ROUND(((B48/CE61)*AJ61),0)</f>
        <v>334165</v>
      </c>
      <c r="AK48" s="192">
        <f>ROUND(((B48/CE61)*AK61),0)</f>
        <v>23329</v>
      </c>
      <c r="AL48" s="192">
        <f>ROUND(((B48/CE61)*AL61),0)</f>
        <v>17152</v>
      </c>
      <c r="AM48" s="192">
        <f>ROUND(((B48/CE61)*AM61),0)</f>
        <v>0</v>
      </c>
      <c r="AN48" s="192">
        <f>ROUND(((B48/CE61)*AN61),0)</f>
        <v>0</v>
      </c>
      <c r="AO48" s="192">
        <f>ROUND(((B48/CE61)*AO61),0)</f>
        <v>2811</v>
      </c>
      <c r="AP48" s="192">
        <f>ROUND(((B48/CE61)*AP61),0)</f>
        <v>0</v>
      </c>
      <c r="AQ48" s="192">
        <f>ROUND(((B48/CE61)*AQ61),0)</f>
        <v>0</v>
      </c>
      <c r="AR48" s="192">
        <f>ROUND(((B48/CE61)*AR61),0)</f>
        <v>0</v>
      </c>
      <c r="AS48" s="192">
        <f>ROUND(((B48/CE61)*AS61),0)</f>
        <v>0</v>
      </c>
      <c r="AT48" s="192">
        <f>ROUND(((B48/CE61)*AT61),0)</f>
        <v>0</v>
      </c>
      <c r="AU48" s="192">
        <f>ROUND(((B48/CE61)*AU61),0)</f>
        <v>0</v>
      </c>
      <c r="AV48" s="192">
        <f>ROUND(((B48/CE61)*AV61),0)</f>
        <v>0</v>
      </c>
      <c r="AW48" s="192">
        <f>ROUND(((B48/CE61)*AW61),0)</f>
        <v>0</v>
      </c>
      <c r="AX48" s="192">
        <f>ROUND(((B48/CE61)*AX61),0)</f>
        <v>0</v>
      </c>
      <c r="AY48" s="192">
        <f>ROUND(((B48/CE61)*AY61),0)</f>
        <v>80010</v>
      </c>
      <c r="AZ48" s="192">
        <f>ROUND(((B48/CE61)*AZ61),0)</f>
        <v>0</v>
      </c>
      <c r="BA48" s="192">
        <f>ROUND(((B48/CE61)*BA61),0)</f>
        <v>4594</v>
      </c>
      <c r="BB48" s="192">
        <f>ROUND(((B48/CE61)*BB61),0)</f>
        <v>22422</v>
      </c>
      <c r="BC48" s="192">
        <f>ROUND(((B48/CE61)*BC61),0)</f>
        <v>0</v>
      </c>
      <c r="BD48" s="192">
        <f>ROUND(((B48/CE61)*BD61),0)</f>
        <v>9267</v>
      </c>
      <c r="BE48" s="192">
        <f>ROUND(((B48/CE61)*BE61),0)</f>
        <v>24807</v>
      </c>
      <c r="BF48" s="192">
        <f>ROUND(((B48/CE61)*BF61),0)</f>
        <v>34237</v>
      </c>
      <c r="BG48" s="192">
        <f>ROUND(((B48/CE61)*BG61),0)</f>
        <v>0</v>
      </c>
      <c r="BH48" s="192">
        <f>ROUND(((B48/CE61)*BH61),0)</f>
        <v>20524</v>
      </c>
      <c r="BI48" s="192">
        <f>ROUND(((B48/CE61)*BI61),0)</f>
        <v>0</v>
      </c>
      <c r="BJ48" s="192">
        <f>ROUND(((B48/CE61)*BJ61),0)</f>
        <v>41976</v>
      </c>
      <c r="BK48" s="192">
        <f>ROUND(((B48/CE61)*BK61),0)</f>
        <v>18669</v>
      </c>
      <c r="BL48" s="192">
        <f>ROUND(((B48/CE61)*BL61),0)</f>
        <v>0</v>
      </c>
      <c r="BM48" s="192">
        <f>ROUND(((B48/CE61)*BM61),0)</f>
        <v>0</v>
      </c>
      <c r="BN48" s="192">
        <f>ROUND(((B48/CE61)*BN61),0)</f>
        <v>76257</v>
      </c>
      <c r="BO48" s="192">
        <f>ROUND(((B48/CE61)*BO61),0)</f>
        <v>0</v>
      </c>
      <c r="BP48" s="192">
        <f>ROUND(((B48/CE61)*BP61),0)</f>
        <v>16</v>
      </c>
      <c r="BQ48" s="192">
        <f>ROUND(((B48/CE61)*BQ61),0)</f>
        <v>0</v>
      </c>
      <c r="BR48" s="192">
        <f>ROUND(((B48/CE61)*BR61),0)</f>
        <v>0</v>
      </c>
      <c r="BS48" s="192">
        <f>ROUND(((B48/CE61)*BS61),0)</f>
        <v>0</v>
      </c>
      <c r="BT48" s="192">
        <f>ROUND(((B48/CE61)*BT61),0)</f>
        <v>0</v>
      </c>
      <c r="BU48" s="192">
        <f>ROUND(((B48/CE61)*BU61),0)</f>
        <v>0</v>
      </c>
      <c r="BV48" s="192">
        <f>ROUND(((B48/CE61)*BV61),0)</f>
        <v>22534</v>
      </c>
      <c r="BW48" s="192">
        <f>ROUND(((B48/CE61)*BW61),0)</f>
        <v>0</v>
      </c>
      <c r="BX48" s="192">
        <f>ROUND(((B48/CE61)*BX61),0)</f>
        <v>0</v>
      </c>
      <c r="BY48" s="192">
        <f>ROUND(((B48/CE61)*BY61),0)</f>
        <v>31857</v>
      </c>
      <c r="BZ48" s="192">
        <f>ROUND(((B48/CE61)*BZ61),0)</f>
        <v>0</v>
      </c>
      <c r="CA48" s="192">
        <f>ROUND(((B48/CE61)*CA61),0)</f>
        <v>0</v>
      </c>
      <c r="CB48" s="192">
        <f>ROUND(((B48/CE61)*CB61),0)</f>
        <v>0</v>
      </c>
      <c r="CC48" s="192">
        <f>ROUND(((B48/CE61)*CC61),0)</f>
        <v>0</v>
      </c>
      <c r="CD48" s="192"/>
      <c r="CE48" s="192">
        <f>SUM(C48:CD48)</f>
        <v>1366712</v>
      </c>
    </row>
    <row r="49" spans="1:84" ht="12.6" customHeight="1" x14ac:dyDescent="0.25">
      <c r="A49" s="175" t="s">
        <v>206</v>
      </c>
      <c r="B49" s="192">
        <f>B47+B48</f>
        <v>1366713</v>
      </c>
      <c r="C49" s="192"/>
      <c r="D49" s="192"/>
      <c r="E49" s="192"/>
      <c r="F49" s="192"/>
      <c r="G49" s="192"/>
      <c r="H49" s="192"/>
      <c r="I49" s="192"/>
      <c r="J49" s="192"/>
      <c r="K49" s="192"/>
      <c r="L49" s="192"/>
      <c r="M49" s="192"/>
      <c r="N49" s="192"/>
      <c r="O49" s="192"/>
      <c r="P49" s="192"/>
      <c r="Q49" s="192"/>
      <c r="R49" s="192"/>
      <c r="S49" s="192"/>
      <c r="T49" s="192"/>
      <c r="U49" s="192"/>
      <c r="V49" s="192"/>
      <c r="W49" s="192"/>
      <c r="X49" s="192"/>
      <c r="Y49" s="192"/>
      <c r="Z49" s="192"/>
      <c r="AA49" s="192"/>
      <c r="AB49" s="192"/>
      <c r="AC49" s="192"/>
      <c r="AD49" s="192"/>
      <c r="AE49" s="192"/>
      <c r="AF49" s="192"/>
      <c r="AG49" s="192"/>
      <c r="AH49" s="192"/>
      <c r="AI49" s="192"/>
      <c r="AJ49" s="192"/>
      <c r="AK49" s="192"/>
      <c r="AL49" s="192"/>
      <c r="AM49" s="192"/>
      <c r="AN49" s="192"/>
      <c r="AO49" s="192"/>
      <c r="AP49" s="192"/>
      <c r="AQ49" s="192"/>
      <c r="AR49" s="192"/>
      <c r="AS49" s="192"/>
      <c r="AT49" s="192"/>
      <c r="AU49" s="192"/>
      <c r="AV49" s="192"/>
      <c r="AW49" s="192"/>
      <c r="AX49" s="192"/>
      <c r="AY49" s="192"/>
      <c r="AZ49" s="192"/>
      <c r="BA49" s="192"/>
      <c r="BB49" s="192"/>
      <c r="BC49" s="192"/>
      <c r="BD49" s="192"/>
      <c r="BE49" s="192"/>
      <c r="BF49" s="192"/>
      <c r="BG49" s="192"/>
      <c r="BH49" s="192"/>
      <c r="BI49" s="192"/>
      <c r="BJ49" s="192"/>
      <c r="BK49" s="192"/>
      <c r="BL49" s="192"/>
      <c r="BM49" s="192"/>
      <c r="BN49" s="192"/>
      <c r="BO49" s="192"/>
      <c r="BP49" s="192"/>
      <c r="BQ49" s="192"/>
      <c r="BR49" s="192"/>
      <c r="BS49" s="192"/>
      <c r="BT49" s="192"/>
      <c r="BU49" s="192"/>
      <c r="BV49" s="192"/>
      <c r="BW49" s="192"/>
      <c r="BX49" s="192"/>
      <c r="BY49" s="192"/>
      <c r="BZ49" s="192"/>
      <c r="CA49" s="192"/>
      <c r="CB49" s="192"/>
      <c r="CC49" s="192"/>
      <c r="CD49" s="192"/>
      <c r="CE49" s="192"/>
    </row>
    <row r="50" spans="1:84" ht="12.6" customHeight="1" x14ac:dyDescent="0.25">
      <c r="A50" s="175" t="s">
        <v>6</v>
      </c>
      <c r="B50" s="192"/>
      <c r="C50" s="192"/>
      <c r="D50" s="192"/>
      <c r="E50" s="192"/>
      <c r="F50" s="192"/>
      <c r="G50" s="192"/>
      <c r="H50" s="192"/>
      <c r="I50" s="192"/>
      <c r="J50" s="192"/>
      <c r="K50" s="192"/>
      <c r="L50" s="192"/>
      <c r="M50" s="192"/>
      <c r="N50" s="192"/>
      <c r="O50" s="192"/>
      <c r="P50" s="192"/>
      <c r="Q50" s="192"/>
      <c r="R50" s="192"/>
      <c r="S50" s="192"/>
      <c r="T50" s="192"/>
      <c r="U50" s="192"/>
      <c r="V50" s="192"/>
      <c r="W50" s="192"/>
      <c r="X50" s="192"/>
      <c r="Y50" s="192"/>
      <c r="Z50" s="192"/>
      <c r="AA50" s="192"/>
      <c r="AB50" s="192"/>
      <c r="AC50" s="192"/>
      <c r="AD50" s="192"/>
      <c r="AE50" s="192"/>
      <c r="AF50" s="192"/>
      <c r="AG50" s="192"/>
      <c r="AH50" s="192"/>
      <c r="AI50" s="192"/>
      <c r="AJ50" s="192"/>
      <c r="AK50" s="192"/>
      <c r="AL50" s="192"/>
      <c r="AM50" s="192"/>
      <c r="AN50" s="192"/>
      <c r="AO50" s="192"/>
      <c r="AP50" s="192"/>
      <c r="AQ50" s="192"/>
      <c r="AR50" s="192"/>
      <c r="AS50" s="192"/>
      <c r="AT50" s="192"/>
      <c r="AU50" s="192"/>
      <c r="AV50" s="192"/>
      <c r="AW50" s="192"/>
      <c r="AX50" s="192"/>
      <c r="AY50" s="192"/>
      <c r="AZ50" s="192"/>
      <c r="BA50" s="192"/>
      <c r="BB50" s="192"/>
      <c r="BC50" s="192"/>
      <c r="BD50" s="192"/>
      <c r="BE50" s="192"/>
      <c r="BF50" s="192"/>
      <c r="BG50" s="192"/>
      <c r="BH50" s="192"/>
      <c r="BI50" s="192"/>
      <c r="BJ50" s="192"/>
      <c r="BK50" s="192"/>
      <c r="BL50" s="192"/>
      <c r="BM50" s="192"/>
      <c r="BN50" s="192"/>
      <c r="BO50" s="192"/>
      <c r="BP50" s="192"/>
      <c r="BQ50" s="192"/>
      <c r="BR50" s="192"/>
      <c r="BS50" s="192"/>
      <c r="BT50" s="192"/>
      <c r="BU50" s="192"/>
      <c r="BV50" s="192"/>
      <c r="BW50" s="192"/>
      <c r="BX50" s="192"/>
      <c r="BY50" s="192"/>
      <c r="BZ50" s="192"/>
      <c r="CA50" s="192"/>
      <c r="CB50" s="192"/>
      <c r="CC50" s="192"/>
      <c r="CD50" s="192"/>
      <c r="CE50" s="192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2"/>
      <c r="CE51" s="192">
        <f>SUM(C51:CD51)</f>
        <v>0</v>
      </c>
    </row>
    <row r="52" spans="1:84" ht="12.6" customHeight="1" x14ac:dyDescent="0.25">
      <c r="A52" s="171" t="s">
        <v>208</v>
      </c>
      <c r="B52" s="275">
        <v>1048897</v>
      </c>
      <c r="C52" s="192">
        <f>ROUND((B52/(CE77+CF77)*C77),0)</f>
        <v>0</v>
      </c>
      <c r="D52" s="192">
        <f>ROUND((B52/(CE77+CF77)*D77),0)</f>
        <v>0</v>
      </c>
      <c r="E52" s="192">
        <f>ROUND((B52/(CE77+CF77)*E77),0)</f>
        <v>6130</v>
      </c>
      <c r="F52" s="192">
        <f>ROUND((B52/(CE77+CF77)*F77),0)</f>
        <v>0</v>
      </c>
      <c r="G52" s="192">
        <f>ROUND((B52/(CE77+CF77)*G77),0)</f>
        <v>0</v>
      </c>
      <c r="H52" s="192">
        <f>ROUND((B52/(CE77+CF77)*H77),0)</f>
        <v>0</v>
      </c>
      <c r="I52" s="192">
        <f>ROUND((B52/(CE77+CF77)*I77),0)</f>
        <v>0</v>
      </c>
      <c r="J52" s="192">
        <f>ROUND((B52/(CE77+CF77)*J77),0)</f>
        <v>0</v>
      </c>
      <c r="K52" s="192">
        <f>ROUND((B52/(CE77+CF77)*K77),0)</f>
        <v>101341</v>
      </c>
      <c r="L52" s="192">
        <f>ROUND((B52/(CE77+CF77)*L77),0)</f>
        <v>101564</v>
      </c>
      <c r="M52" s="192">
        <f>ROUND((B52/(CE77+CF77)*M77),0)</f>
        <v>0</v>
      </c>
      <c r="N52" s="192">
        <f>ROUND((B52/(CE77+CF77)*N77),0)</f>
        <v>0</v>
      </c>
      <c r="O52" s="192">
        <f>ROUND((B52/(CE77+CF77)*O77),0)</f>
        <v>0</v>
      </c>
      <c r="P52" s="192">
        <f>ROUND((B52/(CE77+CF77)*P77),0)</f>
        <v>0</v>
      </c>
      <c r="Q52" s="192">
        <f>ROUND((B52/(CE77+CF77)*Q77),0)</f>
        <v>0</v>
      </c>
      <c r="R52" s="192">
        <f>ROUND((B52/(CE77+CF77)*R77),0)</f>
        <v>0</v>
      </c>
      <c r="S52" s="192">
        <f>ROUND((B52/(CE77+CF77)*S77),0)</f>
        <v>0</v>
      </c>
      <c r="T52" s="192">
        <f>ROUND((B52/(CE77+CF77)*T77),0)</f>
        <v>0</v>
      </c>
      <c r="U52" s="192">
        <f>ROUND((B52/(CE77+CF77)*U77),0)</f>
        <v>16170</v>
      </c>
      <c r="V52" s="192">
        <f>ROUND((B52/(CE77+CF77)*V77),0)</f>
        <v>0</v>
      </c>
      <c r="W52" s="192">
        <f>ROUND((B52/(CE77+CF77)*W77),0)</f>
        <v>1791</v>
      </c>
      <c r="X52" s="192">
        <f>ROUND((B52/(CE77+CF77)*X77),0)</f>
        <v>6320</v>
      </c>
      <c r="Y52" s="192">
        <f>ROUND((B52/(CE77+CF77)*Y77),0)</f>
        <v>17806</v>
      </c>
      <c r="Z52" s="192">
        <f>ROUND((B52/(CE77+CF77)*Z77),0)</f>
        <v>0</v>
      </c>
      <c r="AA52" s="192">
        <f>ROUND((B52/(CE77+CF77)*AA77),0)</f>
        <v>0</v>
      </c>
      <c r="AB52" s="192">
        <f>ROUND((B52/(CE77+CF77)*AB77),0)</f>
        <v>6630</v>
      </c>
      <c r="AC52" s="192">
        <f>ROUND((B52/(CE77+CF77)*AC77),0)</f>
        <v>7387</v>
      </c>
      <c r="AD52" s="192">
        <f>ROUND((B52/(CE77+CF77)*AD77),0)</f>
        <v>0</v>
      </c>
      <c r="AE52" s="192">
        <f>ROUND((B52/(CE77+CF77)*AE77),0)</f>
        <v>82433</v>
      </c>
      <c r="AF52" s="192">
        <f>ROUND((B52/(CE77+CF77)*AF77),0)</f>
        <v>0</v>
      </c>
      <c r="AG52" s="192">
        <f>ROUND((B52/(CE77+CF77)*AG77),0)</f>
        <v>27346</v>
      </c>
      <c r="AH52" s="192">
        <f>ROUND((B52/(CE77+CF77)*AH77),0)</f>
        <v>0</v>
      </c>
      <c r="AI52" s="192">
        <f>ROUND((B52/(CE77+CF77)*AI77),0)</f>
        <v>0</v>
      </c>
      <c r="AJ52" s="192">
        <f>ROUND((B52/(CE77+CF77)*AJ77),0)</f>
        <v>71085</v>
      </c>
      <c r="AK52" s="192">
        <f>ROUND((B52/(CE77+CF77)*AK77),0)</f>
        <v>3117</v>
      </c>
      <c r="AL52" s="192">
        <f>ROUND((B52/(CE77+CF77)*AL77),0)</f>
        <v>2342</v>
      </c>
      <c r="AM52" s="192">
        <f>ROUND((B52/(CE77+CF77)*AM77),0)</f>
        <v>0</v>
      </c>
      <c r="AN52" s="192">
        <f>ROUND((B52/(CE77+CF77)*AN77),0)</f>
        <v>0</v>
      </c>
      <c r="AO52" s="192">
        <f>ROUND((B52/(CE77+CF77)*AO77),0)</f>
        <v>1033</v>
      </c>
      <c r="AP52" s="192">
        <f>ROUND((B52/(CE77+CF77)*AP77),0)</f>
        <v>0</v>
      </c>
      <c r="AQ52" s="192">
        <f>ROUND((B52/(CE77+CF77)*AQ77),0)</f>
        <v>0</v>
      </c>
      <c r="AR52" s="192">
        <f>ROUND((B52/(CE77+CF77)*AR77),0)</f>
        <v>0</v>
      </c>
      <c r="AS52" s="192">
        <f>ROUND((B52/(CE77+CF77)*AS77),0)</f>
        <v>0</v>
      </c>
      <c r="AT52" s="192">
        <f>ROUND((B52/(CE77+CF77)*AT77),0)</f>
        <v>0</v>
      </c>
      <c r="AU52" s="192">
        <f>ROUND((B52/(CE77+CF77)*AU77),0)</f>
        <v>0</v>
      </c>
      <c r="AV52" s="192">
        <f>ROUND((B52/(CE77+CF77)*AV77),0)</f>
        <v>0</v>
      </c>
      <c r="AW52" s="192">
        <f>ROUND((B52/(CE77+CF77)*AW77),0)</f>
        <v>0</v>
      </c>
      <c r="AX52" s="192">
        <f>ROUND((B52/(CE77+CF77)*AX77),0)</f>
        <v>0</v>
      </c>
      <c r="AY52" s="192">
        <f>ROUND((B52/(CE77+CF77)*AY77),0)</f>
        <v>41638</v>
      </c>
      <c r="AZ52" s="192">
        <f>ROUND((B52/(CE77+CF77)*AZ77),0)</f>
        <v>0</v>
      </c>
      <c r="BA52" s="192">
        <f>ROUND((B52/(CE77+CF77)*BA77),0)</f>
        <v>20148</v>
      </c>
      <c r="BB52" s="192">
        <f>ROUND((B52/(CE77+CF77)*BB77),0)</f>
        <v>5046</v>
      </c>
      <c r="BC52" s="192">
        <f>ROUND((B52/(CE77+CF77)*BC77),0)</f>
        <v>0</v>
      </c>
      <c r="BD52" s="192">
        <f>ROUND((B52/(CE77+CF77)*BD77),0)</f>
        <v>0</v>
      </c>
      <c r="BE52" s="192">
        <f>ROUND((B52/(CE77+CF77)*BE77),0)</f>
        <v>316093</v>
      </c>
      <c r="BF52" s="192">
        <f>ROUND((B52/(CE77+CF77)*BF77),0)</f>
        <v>68192</v>
      </c>
      <c r="BG52" s="192">
        <f>ROUND((B52/(CE77+CF77)*BG77),0)</f>
        <v>0</v>
      </c>
      <c r="BH52" s="192">
        <f>ROUND((B52/(CE77+CF77)*BH77),0)</f>
        <v>0</v>
      </c>
      <c r="BI52" s="192">
        <f>ROUND((B52/(CE77+CF77)*BI77),0)</f>
        <v>0</v>
      </c>
      <c r="BJ52" s="192">
        <f>ROUND((B52/(CE77+CF77)*BJ77),0)</f>
        <v>5752</v>
      </c>
      <c r="BK52" s="192">
        <f>ROUND((B52/(CE77+CF77)*BK77),0)</f>
        <v>0</v>
      </c>
      <c r="BL52" s="192">
        <f>ROUND((B52/(CE77+CF77)*BL77),0)</f>
        <v>0</v>
      </c>
      <c r="BM52" s="192">
        <f>ROUND((B52/(CE77+CF77)*BM77),0)</f>
        <v>0</v>
      </c>
      <c r="BN52" s="192">
        <f>ROUND((B52/(CE77+CF77)*BN77),0)</f>
        <v>101582</v>
      </c>
      <c r="BO52" s="192">
        <f>ROUND((B52/(CE77+CF77)*BO77),0)</f>
        <v>0</v>
      </c>
      <c r="BP52" s="192">
        <f>ROUND((B52/(CE77+CF77)*BP77),0)</f>
        <v>0</v>
      </c>
      <c r="BQ52" s="192">
        <f>ROUND((B52/(CE77+CF77)*BQ77),0)</f>
        <v>0</v>
      </c>
      <c r="BR52" s="192">
        <f>ROUND((B52/(CE77+CF77)*BR77),0)</f>
        <v>0</v>
      </c>
      <c r="BS52" s="192">
        <f>ROUND((B52/(CE77+CF77)*BS77),0)</f>
        <v>0</v>
      </c>
      <c r="BT52" s="192">
        <f>ROUND((B52/(CE77+CF77)*BT77),0)</f>
        <v>0</v>
      </c>
      <c r="BU52" s="192">
        <f>ROUND((B52/(CE77+CF77)*BU77),0)</f>
        <v>0</v>
      </c>
      <c r="BV52" s="192">
        <f>ROUND((B52/(CE77+CF77)*BV77),0)</f>
        <v>34354</v>
      </c>
      <c r="BW52" s="192">
        <f>ROUND((B52/(CE77+CF77)*BW77),0)</f>
        <v>0</v>
      </c>
      <c r="BX52" s="192">
        <f>ROUND((B52/(CE77+CF77)*BX77),0)</f>
        <v>0</v>
      </c>
      <c r="BY52" s="192">
        <f>ROUND((B52/(CE77+CF77)*BY77),0)</f>
        <v>3599</v>
      </c>
      <c r="BZ52" s="192">
        <f>ROUND((B52/(CE77+CF77)*BZ77),0)</f>
        <v>0</v>
      </c>
      <c r="CA52" s="192">
        <f>ROUND((B52/(CE77+CF77)*CA77),0)</f>
        <v>0</v>
      </c>
      <c r="CB52" s="192">
        <f>ROUND((B52/(CE77+CF77)*CB77),0)</f>
        <v>0</v>
      </c>
      <c r="CC52" s="192">
        <f>ROUND((B52/(CE77+CF77)*CC77),0)</f>
        <v>0</v>
      </c>
      <c r="CD52" s="192"/>
      <c r="CE52" s="192">
        <f>SUM(C52:CD52)</f>
        <v>1048899</v>
      </c>
    </row>
    <row r="53" spans="1:84" ht="12.6" customHeight="1" x14ac:dyDescent="0.25">
      <c r="A53" s="175" t="s">
        <v>206</v>
      </c>
      <c r="B53" s="192">
        <f>B51+B52</f>
        <v>1048897</v>
      </c>
      <c r="C53" s="192"/>
      <c r="D53" s="192"/>
      <c r="E53" s="192"/>
      <c r="F53" s="192"/>
      <c r="G53" s="192"/>
      <c r="H53" s="192"/>
      <c r="I53" s="192"/>
      <c r="J53" s="192"/>
      <c r="K53" s="192"/>
      <c r="L53" s="192"/>
      <c r="M53" s="192"/>
      <c r="N53" s="192"/>
      <c r="O53" s="192"/>
      <c r="P53" s="192"/>
      <c r="Q53" s="192"/>
      <c r="R53" s="192"/>
      <c r="S53" s="192"/>
      <c r="T53" s="192"/>
      <c r="U53" s="192"/>
      <c r="V53" s="192"/>
      <c r="W53" s="192"/>
      <c r="X53" s="192"/>
      <c r="Y53" s="192"/>
      <c r="Z53" s="192"/>
      <c r="AA53" s="192"/>
      <c r="AB53" s="192"/>
      <c r="AC53" s="192"/>
      <c r="AD53" s="192"/>
      <c r="AE53" s="192"/>
      <c r="AF53" s="192"/>
      <c r="AG53" s="192"/>
      <c r="AH53" s="192"/>
      <c r="AI53" s="192"/>
      <c r="AJ53" s="192"/>
      <c r="AK53" s="192"/>
      <c r="AL53" s="192"/>
      <c r="AM53" s="192"/>
      <c r="AN53" s="192"/>
      <c r="AO53" s="192"/>
      <c r="AP53" s="192"/>
      <c r="AQ53" s="192"/>
      <c r="AR53" s="192"/>
      <c r="AS53" s="192"/>
      <c r="AT53" s="192"/>
      <c r="AU53" s="192"/>
      <c r="AV53" s="192"/>
      <c r="AW53" s="192"/>
      <c r="AX53" s="192"/>
      <c r="AY53" s="192"/>
      <c r="AZ53" s="192"/>
      <c r="BA53" s="192"/>
      <c r="BB53" s="192"/>
      <c r="BC53" s="192"/>
      <c r="BD53" s="192"/>
      <c r="BE53" s="192"/>
      <c r="BF53" s="192"/>
      <c r="BG53" s="192"/>
      <c r="BH53" s="192"/>
      <c r="BI53" s="192"/>
      <c r="BJ53" s="192"/>
      <c r="BK53" s="192"/>
      <c r="BL53" s="192"/>
      <c r="BM53" s="192"/>
      <c r="BN53" s="192"/>
      <c r="BO53" s="192"/>
      <c r="BP53" s="192"/>
      <c r="BQ53" s="192"/>
      <c r="BR53" s="192"/>
      <c r="BS53" s="192"/>
      <c r="BT53" s="192"/>
      <c r="BU53" s="192"/>
      <c r="BV53" s="192"/>
      <c r="BW53" s="192"/>
      <c r="BX53" s="192"/>
      <c r="BY53" s="192"/>
      <c r="BZ53" s="192"/>
      <c r="CA53" s="192"/>
      <c r="CB53" s="192"/>
      <c r="CC53" s="192"/>
      <c r="CD53" s="192"/>
      <c r="CE53" s="192"/>
    </row>
    <row r="54" spans="1:84" ht="15.75" customHeight="1" x14ac:dyDescent="0.25">
      <c r="A54" s="175"/>
      <c r="B54" s="175"/>
      <c r="C54" s="188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39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37" t="s">
        <v>220</v>
      </c>
      <c r="S58" s="240" t="s">
        <v>221</v>
      </c>
      <c r="T58" s="240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0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0" t="s">
        <v>221</v>
      </c>
      <c r="AW58" s="240" t="s">
        <v>221</v>
      </c>
      <c r="AX58" s="240" t="s">
        <v>221</v>
      </c>
      <c r="AY58" s="170" t="s">
        <v>231</v>
      </c>
      <c r="AZ58" s="170" t="s">
        <v>231</v>
      </c>
      <c r="BA58" s="240" t="s">
        <v>221</v>
      </c>
      <c r="BB58" s="240" t="s">
        <v>221</v>
      </c>
      <c r="BC58" s="240" t="s">
        <v>221</v>
      </c>
      <c r="BD58" s="240" t="s">
        <v>221</v>
      </c>
      <c r="BE58" s="170" t="s">
        <v>232</v>
      </c>
      <c r="BF58" s="240" t="s">
        <v>221</v>
      </c>
      <c r="BG58" s="240" t="s">
        <v>221</v>
      </c>
      <c r="BH58" s="240" t="s">
        <v>221</v>
      </c>
      <c r="BI58" s="240" t="s">
        <v>221</v>
      </c>
      <c r="BJ58" s="240" t="s">
        <v>221</v>
      </c>
      <c r="BK58" s="240" t="s">
        <v>221</v>
      </c>
      <c r="BL58" s="240" t="s">
        <v>221</v>
      </c>
      <c r="BM58" s="240" t="s">
        <v>221</v>
      </c>
      <c r="BN58" s="240" t="s">
        <v>221</v>
      </c>
      <c r="BO58" s="240" t="s">
        <v>221</v>
      </c>
      <c r="BP58" s="240" t="s">
        <v>221</v>
      </c>
      <c r="BQ58" s="240" t="s">
        <v>221</v>
      </c>
      <c r="BR58" s="240" t="s">
        <v>221</v>
      </c>
      <c r="BS58" s="240" t="s">
        <v>221</v>
      </c>
      <c r="BT58" s="240" t="s">
        <v>221</v>
      </c>
      <c r="BU58" s="240" t="s">
        <v>221</v>
      </c>
      <c r="BV58" s="240" t="s">
        <v>221</v>
      </c>
      <c r="BW58" s="240" t="s">
        <v>221</v>
      </c>
      <c r="BX58" s="240" t="s">
        <v>221</v>
      </c>
      <c r="BY58" s="240" t="s">
        <v>221</v>
      </c>
      <c r="BZ58" s="240" t="s">
        <v>221</v>
      </c>
      <c r="CA58" s="240" t="s">
        <v>221</v>
      </c>
      <c r="CB58" s="240" t="s">
        <v>221</v>
      </c>
      <c r="CC58" s="240" t="s">
        <v>221</v>
      </c>
      <c r="CD58" s="240" t="s">
        <v>221</v>
      </c>
      <c r="CE58" s="240" t="s">
        <v>221</v>
      </c>
    </row>
    <row r="59" spans="1:84" ht="12.6" customHeight="1" x14ac:dyDescent="0.25">
      <c r="A59" s="171" t="s">
        <v>233</v>
      </c>
      <c r="B59" s="175"/>
      <c r="C59" s="276"/>
      <c r="D59" s="276"/>
      <c r="E59" s="276">
        <v>279</v>
      </c>
      <c r="F59" s="276"/>
      <c r="G59" s="276"/>
      <c r="H59" s="276"/>
      <c r="I59" s="276"/>
      <c r="J59" s="276"/>
      <c r="K59" s="276">
        <v>7127</v>
      </c>
      <c r="L59" s="276">
        <v>4626</v>
      </c>
      <c r="M59" s="276"/>
      <c r="N59" s="276"/>
      <c r="O59" s="276"/>
      <c r="P59" s="277"/>
      <c r="Q59" s="277"/>
      <c r="R59" s="277"/>
      <c r="S59" s="241"/>
      <c r="T59" s="241"/>
      <c r="U59" s="286">
        <v>28667</v>
      </c>
      <c r="V59" s="284"/>
      <c r="W59" s="284">
        <v>120</v>
      </c>
      <c r="X59" s="284">
        <v>569</v>
      </c>
      <c r="Y59" s="284">
        <v>2308</v>
      </c>
      <c r="Z59" s="284"/>
      <c r="AA59" s="284"/>
      <c r="AB59" s="241"/>
      <c r="AC59" s="289">
        <v>1634</v>
      </c>
      <c r="AD59" s="289"/>
      <c r="AE59" s="289">
        <v>22879</v>
      </c>
      <c r="AF59" s="289"/>
      <c r="AG59" s="289">
        <v>1711</v>
      </c>
      <c r="AH59" s="289"/>
      <c r="AI59" s="289"/>
      <c r="AJ59" s="289">
        <v>14224</v>
      </c>
      <c r="AK59" s="289">
        <v>4626</v>
      </c>
      <c r="AL59" s="289">
        <v>1013</v>
      </c>
      <c r="AM59" s="289"/>
      <c r="AN59" s="289"/>
      <c r="AO59" s="289">
        <v>1128</v>
      </c>
      <c r="AP59" s="289"/>
      <c r="AQ59" s="289"/>
      <c r="AR59" s="289"/>
      <c r="AS59" s="289"/>
      <c r="AT59" s="289"/>
      <c r="AU59" s="289"/>
      <c r="AV59" s="241"/>
      <c r="AW59" s="241"/>
      <c r="AX59" s="241"/>
      <c r="AY59" s="291">
        <v>66116</v>
      </c>
      <c r="AZ59" s="291"/>
      <c r="BA59" s="241"/>
      <c r="BB59" s="241"/>
      <c r="BC59" s="241"/>
      <c r="BD59" s="241"/>
      <c r="BE59" s="297">
        <v>60911</v>
      </c>
      <c r="BF59" s="241"/>
      <c r="BG59" s="241"/>
      <c r="BH59" s="241"/>
      <c r="BI59" s="241"/>
      <c r="BJ59" s="241"/>
      <c r="BK59" s="241"/>
      <c r="BL59" s="241"/>
      <c r="BM59" s="241"/>
      <c r="BN59" s="241"/>
      <c r="BO59" s="241"/>
      <c r="BP59" s="241"/>
      <c r="BQ59" s="241"/>
      <c r="BR59" s="241"/>
      <c r="BS59" s="241"/>
      <c r="BT59" s="241"/>
      <c r="BU59" s="241"/>
      <c r="BV59" s="241"/>
      <c r="BW59" s="241"/>
      <c r="BX59" s="241"/>
      <c r="BY59" s="241"/>
      <c r="BZ59" s="241"/>
      <c r="CA59" s="241"/>
      <c r="CB59" s="241"/>
      <c r="CC59" s="241"/>
      <c r="CD59" s="242"/>
      <c r="CE59" s="192"/>
    </row>
    <row r="60" spans="1:84" ht="12.6" customHeight="1" x14ac:dyDescent="0.25">
      <c r="A60" s="243" t="s">
        <v>234</v>
      </c>
      <c r="B60" s="175"/>
      <c r="C60" s="278"/>
      <c r="D60" s="279"/>
      <c r="E60" s="279">
        <v>1.52</v>
      </c>
      <c r="F60" s="281"/>
      <c r="G60" s="279"/>
      <c r="H60" s="279"/>
      <c r="I60" s="279"/>
      <c r="J60" s="281"/>
      <c r="K60" s="279">
        <v>17.36</v>
      </c>
      <c r="L60" s="279">
        <v>25.15</v>
      </c>
      <c r="M60" s="279"/>
      <c r="N60" s="279"/>
      <c r="O60" s="279"/>
      <c r="P60" s="280"/>
      <c r="Q60" s="280"/>
      <c r="R60" s="280"/>
      <c r="S60" s="283"/>
      <c r="T60" s="283"/>
      <c r="U60" s="285">
        <v>4.51</v>
      </c>
      <c r="V60" s="285"/>
      <c r="W60" s="285">
        <v>0.19</v>
      </c>
      <c r="X60" s="285">
        <v>0.66</v>
      </c>
      <c r="Y60" s="285">
        <v>1.85</v>
      </c>
      <c r="Z60" s="285"/>
      <c r="AA60" s="285"/>
      <c r="AB60" s="288">
        <v>0.46</v>
      </c>
      <c r="AC60" s="290">
        <v>1</v>
      </c>
      <c r="AD60" s="290"/>
      <c r="AE60" s="290">
        <v>6.08</v>
      </c>
      <c r="AF60" s="290"/>
      <c r="AG60" s="290">
        <v>0.85</v>
      </c>
      <c r="AH60" s="290"/>
      <c r="AI60" s="290"/>
      <c r="AJ60" s="290">
        <v>20.21</v>
      </c>
      <c r="AK60" s="290">
        <v>1.34</v>
      </c>
      <c r="AL60" s="290">
        <v>0.9</v>
      </c>
      <c r="AM60" s="290"/>
      <c r="AN60" s="290"/>
      <c r="AO60" s="290">
        <v>0.26</v>
      </c>
      <c r="AP60" s="290"/>
      <c r="AQ60" s="290"/>
      <c r="AR60" s="290"/>
      <c r="AS60" s="290"/>
      <c r="AT60" s="290"/>
      <c r="AU60" s="290"/>
      <c r="AV60" s="218"/>
      <c r="AW60" s="218"/>
      <c r="AX60" s="218"/>
      <c r="AY60" s="292">
        <v>16.920000000000002</v>
      </c>
      <c r="AZ60" s="292"/>
      <c r="BA60" s="294">
        <v>1.04</v>
      </c>
      <c r="BB60" s="218">
        <v>3.7</v>
      </c>
      <c r="BC60" s="218"/>
      <c r="BD60" s="296">
        <v>1.4</v>
      </c>
      <c r="BE60" s="298">
        <v>3.54</v>
      </c>
      <c r="BF60" s="300">
        <v>7.57</v>
      </c>
      <c r="BG60" s="300"/>
      <c r="BH60" s="300">
        <v>2</v>
      </c>
      <c r="BI60" s="300"/>
      <c r="BJ60" s="300">
        <v>2.85</v>
      </c>
      <c r="BK60" s="300">
        <v>3.27</v>
      </c>
      <c r="BL60" s="300"/>
      <c r="BM60" s="300"/>
      <c r="BN60" s="300">
        <v>5.39</v>
      </c>
      <c r="BO60" s="300"/>
      <c r="BP60" s="300"/>
      <c r="BQ60" s="300"/>
      <c r="BR60" s="300"/>
      <c r="BS60" s="300"/>
      <c r="BT60" s="300"/>
      <c r="BU60" s="300"/>
      <c r="BV60" s="300">
        <v>2.94</v>
      </c>
      <c r="BW60" s="300"/>
      <c r="BX60" s="300"/>
      <c r="BY60" s="300">
        <v>2.16</v>
      </c>
      <c r="BZ60" s="300"/>
      <c r="CA60" s="300"/>
      <c r="CB60" s="300"/>
      <c r="CC60" s="300"/>
      <c r="CD60" s="242" t="s">
        <v>221</v>
      </c>
      <c r="CE60" s="244">
        <f t="shared" ref="CE60:CE71" si="0">SUM(C60:CD60)</f>
        <v>135.12000000000003</v>
      </c>
    </row>
    <row r="61" spans="1:84" ht="12.6" customHeight="1" x14ac:dyDescent="0.25">
      <c r="A61" s="171" t="s">
        <v>235</v>
      </c>
      <c r="B61" s="175"/>
      <c r="C61" s="276"/>
      <c r="D61" s="276"/>
      <c r="E61" s="276">
        <v>95769</v>
      </c>
      <c r="F61" s="277"/>
      <c r="G61" s="276"/>
      <c r="H61" s="276"/>
      <c r="I61" s="277"/>
      <c r="J61" s="277"/>
      <c r="K61" s="277">
        <v>848633</v>
      </c>
      <c r="L61" s="277">
        <v>1587917</v>
      </c>
      <c r="M61" s="276"/>
      <c r="N61" s="276"/>
      <c r="O61" s="276"/>
      <c r="P61" s="277"/>
      <c r="Q61" s="277"/>
      <c r="R61" s="277"/>
      <c r="S61" s="282">
        <v>238</v>
      </c>
      <c r="T61" s="282"/>
      <c r="U61" s="284">
        <v>298183</v>
      </c>
      <c r="V61" s="284"/>
      <c r="W61" s="284">
        <v>14429</v>
      </c>
      <c r="X61" s="284">
        <v>50750</v>
      </c>
      <c r="Y61" s="284">
        <v>142655</v>
      </c>
      <c r="Z61" s="284"/>
      <c r="AA61" s="284"/>
      <c r="AB61" s="287">
        <v>15844</v>
      </c>
      <c r="AC61" s="289">
        <v>71757</v>
      </c>
      <c r="AD61" s="289"/>
      <c r="AE61" s="289">
        <v>247046</v>
      </c>
      <c r="AF61" s="289"/>
      <c r="AG61" s="289">
        <v>81709</v>
      </c>
      <c r="AH61" s="289"/>
      <c r="AI61" s="289"/>
      <c r="AJ61" s="289">
        <v>1917533</v>
      </c>
      <c r="AK61" s="289">
        <v>133868</v>
      </c>
      <c r="AL61" s="289">
        <v>98425</v>
      </c>
      <c r="AM61" s="289"/>
      <c r="AN61" s="289"/>
      <c r="AO61" s="289">
        <v>16133</v>
      </c>
      <c r="AP61" s="289"/>
      <c r="AQ61" s="289"/>
      <c r="AR61" s="289"/>
      <c r="AS61" s="289"/>
      <c r="AT61" s="289"/>
      <c r="AU61" s="289"/>
      <c r="AV61" s="185"/>
      <c r="AW61" s="185"/>
      <c r="AX61" s="185"/>
      <c r="AY61" s="291">
        <v>459122</v>
      </c>
      <c r="AZ61" s="291"/>
      <c r="BA61" s="293">
        <v>26363</v>
      </c>
      <c r="BB61" s="185">
        <v>128661</v>
      </c>
      <c r="BC61" s="185"/>
      <c r="BD61" s="295">
        <v>53176</v>
      </c>
      <c r="BE61" s="297">
        <v>142352</v>
      </c>
      <c r="BF61" s="299">
        <v>196459</v>
      </c>
      <c r="BG61" s="299"/>
      <c r="BH61" s="299">
        <v>117773</v>
      </c>
      <c r="BI61" s="299"/>
      <c r="BJ61" s="299">
        <v>240868</v>
      </c>
      <c r="BK61" s="299">
        <v>107130</v>
      </c>
      <c r="BL61" s="299"/>
      <c r="BM61" s="299"/>
      <c r="BN61" s="299">
        <v>437584</v>
      </c>
      <c r="BO61" s="299"/>
      <c r="BP61" s="299">
        <v>92</v>
      </c>
      <c r="BQ61" s="299"/>
      <c r="BR61" s="299"/>
      <c r="BS61" s="299"/>
      <c r="BT61" s="299"/>
      <c r="BU61" s="299"/>
      <c r="BV61" s="299">
        <v>129305</v>
      </c>
      <c r="BW61" s="299"/>
      <c r="BX61" s="299"/>
      <c r="BY61" s="299">
        <v>182802</v>
      </c>
      <c r="BZ61" s="299"/>
      <c r="CA61" s="299"/>
      <c r="CB61" s="299"/>
      <c r="CC61" s="299"/>
      <c r="CD61" s="242" t="s">
        <v>221</v>
      </c>
      <c r="CE61" s="192">
        <f t="shared" si="0"/>
        <v>7842576</v>
      </c>
      <c r="CF61" s="245"/>
    </row>
    <row r="62" spans="1:84" ht="12.6" customHeight="1" x14ac:dyDescent="0.25">
      <c r="A62" s="171" t="s">
        <v>3</v>
      </c>
      <c r="B62" s="175"/>
      <c r="C62" s="192">
        <f t="shared" ref="C62:BN62" si="1">ROUND(C47+C48,0)</f>
        <v>0</v>
      </c>
      <c r="D62" s="192">
        <f t="shared" si="1"/>
        <v>0</v>
      </c>
      <c r="E62" s="192">
        <f t="shared" si="1"/>
        <v>16690</v>
      </c>
      <c r="F62" s="192">
        <f t="shared" si="1"/>
        <v>0</v>
      </c>
      <c r="G62" s="192">
        <f t="shared" si="1"/>
        <v>0</v>
      </c>
      <c r="H62" s="192">
        <f t="shared" si="1"/>
        <v>0</v>
      </c>
      <c r="I62" s="192">
        <f t="shared" si="1"/>
        <v>0</v>
      </c>
      <c r="J62" s="192">
        <f>ROUND(J47+J48,0)</f>
        <v>0</v>
      </c>
      <c r="K62" s="192">
        <f t="shared" si="1"/>
        <v>147890</v>
      </c>
      <c r="L62" s="192">
        <f t="shared" si="1"/>
        <v>276724</v>
      </c>
      <c r="M62" s="192">
        <f t="shared" si="1"/>
        <v>0</v>
      </c>
      <c r="N62" s="192">
        <f t="shared" si="1"/>
        <v>0</v>
      </c>
      <c r="O62" s="192">
        <f t="shared" si="1"/>
        <v>0</v>
      </c>
      <c r="P62" s="192">
        <f t="shared" si="1"/>
        <v>0</v>
      </c>
      <c r="Q62" s="192">
        <f t="shared" si="1"/>
        <v>0</v>
      </c>
      <c r="R62" s="192">
        <f t="shared" si="1"/>
        <v>0</v>
      </c>
      <c r="S62" s="192">
        <f t="shared" si="1"/>
        <v>41</v>
      </c>
      <c r="T62" s="192">
        <f t="shared" si="1"/>
        <v>0</v>
      </c>
      <c r="U62" s="192">
        <f t="shared" si="1"/>
        <v>51964</v>
      </c>
      <c r="V62" s="192">
        <f t="shared" si="1"/>
        <v>0</v>
      </c>
      <c r="W62" s="192">
        <f t="shared" si="1"/>
        <v>2515</v>
      </c>
      <c r="X62" s="192">
        <f t="shared" si="1"/>
        <v>8844</v>
      </c>
      <c r="Y62" s="192">
        <f t="shared" si="1"/>
        <v>24860</v>
      </c>
      <c r="Z62" s="192">
        <f t="shared" si="1"/>
        <v>0</v>
      </c>
      <c r="AA62" s="192">
        <f t="shared" si="1"/>
        <v>0</v>
      </c>
      <c r="AB62" s="192">
        <f t="shared" si="1"/>
        <v>2761</v>
      </c>
      <c r="AC62" s="192">
        <f t="shared" si="1"/>
        <v>12505</v>
      </c>
      <c r="AD62" s="192">
        <f t="shared" si="1"/>
        <v>0</v>
      </c>
      <c r="AE62" s="192">
        <f t="shared" si="1"/>
        <v>43052</v>
      </c>
      <c r="AF62" s="192">
        <f t="shared" si="1"/>
        <v>0</v>
      </c>
      <c r="AG62" s="192">
        <f t="shared" si="1"/>
        <v>14239</v>
      </c>
      <c r="AH62" s="192">
        <f t="shared" si="1"/>
        <v>0</v>
      </c>
      <c r="AI62" s="192">
        <f t="shared" si="1"/>
        <v>0</v>
      </c>
      <c r="AJ62" s="192">
        <f t="shared" si="1"/>
        <v>334165</v>
      </c>
      <c r="AK62" s="192">
        <f t="shared" si="1"/>
        <v>23329</v>
      </c>
      <c r="AL62" s="192">
        <f t="shared" si="1"/>
        <v>17152</v>
      </c>
      <c r="AM62" s="192">
        <f t="shared" si="1"/>
        <v>0</v>
      </c>
      <c r="AN62" s="192">
        <f t="shared" si="1"/>
        <v>0</v>
      </c>
      <c r="AO62" s="192">
        <f t="shared" si="1"/>
        <v>2811</v>
      </c>
      <c r="AP62" s="192">
        <f t="shared" si="1"/>
        <v>0</v>
      </c>
      <c r="AQ62" s="192">
        <f t="shared" si="1"/>
        <v>0</v>
      </c>
      <c r="AR62" s="192">
        <f t="shared" si="1"/>
        <v>0</v>
      </c>
      <c r="AS62" s="192">
        <f t="shared" si="1"/>
        <v>0</v>
      </c>
      <c r="AT62" s="192">
        <f t="shared" si="1"/>
        <v>0</v>
      </c>
      <c r="AU62" s="192">
        <f t="shared" si="1"/>
        <v>0</v>
      </c>
      <c r="AV62" s="192">
        <f t="shared" si="1"/>
        <v>0</v>
      </c>
      <c r="AW62" s="192">
        <f t="shared" si="1"/>
        <v>0</v>
      </c>
      <c r="AX62" s="192">
        <f t="shared" si="1"/>
        <v>0</v>
      </c>
      <c r="AY62" s="192">
        <f>ROUND(AY47+AY48,0)</f>
        <v>80010</v>
      </c>
      <c r="AZ62" s="192">
        <f>ROUND(AZ47+AZ48,0)</f>
        <v>0</v>
      </c>
      <c r="BA62" s="192">
        <f>ROUND(BA47+BA48,0)</f>
        <v>4594</v>
      </c>
      <c r="BB62" s="192">
        <f t="shared" si="1"/>
        <v>22422</v>
      </c>
      <c r="BC62" s="192">
        <f t="shared" si="1"/>
        <v>0</v>
      </c>
      <c r="BD62" s="192">
        <f t="shared" si="1"/>
        <v>9267</v>
      </c>
      <c r="BE62" s="192">
        <f t="shared" si="1"/>
        <v>24807</v>
      </c>
      <c r="BF62" s="192">
        <f t="shared" si="1"/>
        <v>34237</v>
      </c>
      <c r="BG62" s="192">
        <f t="shared" si="1"/>
        <v>0</v>
      </c>
      <c r="BH62" s="192">
        <f t="shared" si="1"/>
        <v>20524</v>
      </c>
      <c r="BI62" s="192">
        <f t="shared" si="1"/>
        <v>0</v>
      </c>
      <c r="BJ62" s="192">
        <f t="shared" si="1"/>
        <v>41976</v>
      </c>
      <c r="BK62" s="192">
        <f t="shared" si="1"/>
        <v>18669</v>
      </c>
      <c r="BL62" s="192">
        <f t="shared" si="1"/>
        <v>0</v>
      </c>
      <c r="BM62" s="192">
        <f t="shared" si="1"/>
        <v>0</v>
      </c>
      <c r="BN62" s="192">
        <f t="shared" si="1"/>
        <v>76257</v>
      </c>
      <c r="BO62" s="192">
        <f t="shared" ref="BO62:CC62" si="2">ROUND(BO47+BO48,0)</f>
        <v>0</v>
      </c>
      <c r="BP62" s="192">
        <f t="shared" si="2"/>
        <v>16</v>
      </c>
      <c r="BQ62" s="192">
        <f t="shared" si="2"/>
        <v>0</v>
      </c>
      <c r="BR62" s="192">
        <f t="shared" si="2"/>
        <v>0</v>
      </c>
      <c r="BS62" s="192">
        <f t="shared" si="2"/>
        <v>0</v>
      </c>
      <c r="BT62" s="192">
        <f t="shared" si="2"/>
        <v>0</v>
      </c>
      <c r="BU62" s="192">
        <f t="shared" si="2"/>
        <v>0</v>
      </c>
      <c r="BV62" s="192">
        <f t="shared" si="2"/>
        <v>22534</v>
      </c>
      <c r="BW62" s="192">
        <f t="shared" si="2"/>
        <v>0</v>
      </c>
      <c r="BX62" s="192">
        <f t="shared" si="2"/>
        <v>0</v>
      </c>
      <c r="BY62" s="192">
        <f t="shared" si="2"/>
        <v>31857</v>
      </c>
      <c r="BZ62" s="192">
        <f t="shared" si="2"/>
        <v>0</v>
      </c>
      <c r="CA62" s="192">
        <f t="shared" si="2"/>
        <v>0</v>
      </c>
      <c r="CB62" s="192">
        <f t="shared" si="2"/>
        <v>0</v>
      </c>
      <c r="CC62" s="192">
        <f t="shared" si="2"/>
        <v>0</v>
      </c>
      <c r="CD62" s="242" t="s">
        <v>221</v>
      </c>
      <c r="CE62" s="192">
        <f t="shared" si="0"/>
        <v>1366712</v>
      </c>
      <c r="CF62" s="245"/>
    </row>
    <row r="63" spans="1:84" ht="12.6" customHeight="1" x14ac:dyDescent="0.25">
      <c r="A63" s="171" t="s">
        <v>236</v>
      </c>
      <c r="B63" s="175"/>
      <c r="C63" s="301"/>
      <c r="D63" s="301"/>
      <c r="E63" s="301">
        <v>169</v>
      </c>
      <c r="F63" s="302"/>
      <c r="G63" s="301"/>
      <c r="H63" s="301"/>
      <c r="I63" s="302"/>
      <c r="J63" s="302"/>
      <c r="K63" s="302"/>
      <c r="L63" s="302">
        <v>2803</v>
      </c>
      <c r="M63" s="301"/>
      <c r="N63" s="301"/>
      <c r="O63" s="301"/>
      <c r="P63" s="302"/>
      <c r="Q63" s="302"/>
      <c r="R63" s="302"/>
      <c r="S63" s="302"/>
      <c r="T63" s="302"/>
      <c r="U63" s="302">
        <v>6900</v>
      </c>
      <c r="V63" s="302"/>
      <c r="W63" s="302"/>
      <c r="X63" s="302">
        <v>1215</v>
      </c>
      <c r="Y63" s="302"/>
      <c r="Z63" s="302"/>
      <c r="AA63" s="302"/>
      <c r="AB63" s="302">
        <v>33231</v>
      </c>
      <c r="AC63" s="302"/>
      <c r="AD63" s="302"/>
      <c r="AE63" s="302"/>
      <c r="AF63" s="302"/>
      <c r="AG63" s="302">
        <v>721609</v>
      </c>
      <c r="AH63" s="302"/>
      <c r="AI63" s="302"/>
      <c r="AJ63" s="302">
        <v>104834</v>
      </c>
      <c r="AK63" s="302"/>
      <c r="AL63" s="302"/>
      <c r="AM63" s="302"/>
      <c r="AN63" s="302"/>
      <c r="AO63" s="302">
        <v>28</v>
      </c>
      <c r="AP63" s="302"/>
      <c r="AQ63" s="302"/>
      <c r="AR63" s="302"/>
      <c r="AS63" s="302"/>
      <c r="AT63" s="302"/>
      <c r="AU63" s="302"/>
      <c r="AV63" s="302"/>
      <c r="AW63" s="302"/>
      <c r="AX63" s="302"/>
      <c r="AY63" s="302"/>
      <c r="AZ63" s="302"/>
      <c r="BA63" s="302"/>
      <c r="BB63" s="302"/>
      <c r="BC63" s="302"/>
      <c r="BD63" s="302"/>
      <c r="BE63" s="302"/>
      <c r="BF63" s="302"/>
      <c r="BG63" s="302"/>
      <c r="BH63" s="302">
        <v>7990</v>
      </c>
      <c r="BI63" s="302"/>
      <c r="BJ63" s="302">
        <v>142388</v>
      </c>
      <c r="BK63" s="302"/>
      <c r="BL63" s="302"/>
      <c r="BM63" s="302"/>
      <c r="BN63" s="302">
        <v>19728</v>
      </c>
      <c r="BO63" s="302"/>
      <c r="BP63" s="302"/>
      <c r="BQ63" s="302"/>
      <c r="BR63" s="302"/>
      <c r="BS63" s="302"/>
      <c r="BT63" s="302"/>
      <c r="BU63" s="302"/>
      <c r="BV63" s="302"/>
      <c r="BW63" s="302"/>
      <c r="BX63" s="302"/>
      <c r="BY63" s="302"/>
      <c r="BZ63" s="302"/>
      <c r="CA63" s="302"/>
      <c r="CB63" s="302"/>
      <c r="CC63" s="302"/>
      <c r="CD63" s="242" t="s">
        <v>221</v>
      </c>
      <c r="CE63" s="192">
        <f t="shared" si="0"/>
        <v>1040895</v>
      </c>
      <c r="CF63" s="245"/>
    </row>
    <row r="64" spans="1:84" ht="12.6" customHeight="1" x14ac:dyDescent="0.25">
      <c r="A64" s="171" t="s">
        <v>237</v>
      </c>
      <c r="B64" s="175"/>
      <c r="C64" s="301"/>
      <c r="D64" s="301"/>
      <c r="E64" s="302">
        <v>7992</v>
      </c>
      <c r="F64" s="302"/>
      <c r="G64" s="301"/>
      <c r="H64" s="301"/>
      <c r="I64" s="302"/>
      <c r="J64" s="302"/>
      <c r="K64" s="302">
        <v>60708</v>
      </c>
      <c r="L64" s="302">
        <v>132504</v>
      </c>
      <c r="M64" s="301"/>
      <c r="N64" s="301"/>
      <c r="O64" s="301"/>
      <c r="P64" s="302"/>
      <c r="Q64" s="302"/>
      <c r="R64" s="302"/>
      <c r="S64" s="302">
        <v>48733</v>
      </c>
      <c r="T64" s="302"/>
      <c r="U64" s="302">
        <v>223290</v>
      </c>
      <c r="V64" s="302"/>
      <c r="W64" s="302">
        <v>31</v>
      </c>
      <c r="X64" s="302">
        <v>4235</v>
      </c>
      <c r="Y64" s="302">
        <v>4888</v>
      </c>
      <c r="Z64" s="302"/>
      <c r="AA64" s="302"/>
      <c r="AB64" s="302">
        <v>337143</v>
      </c>
      <c r="AC64" s="302">
        <v>36512</v>
      </c>
      <c r="AD64" s="302"/>
      <c r="AE64" s="302">
        <v>37497</v>
      </c>
      <c r="AF64" s="302"/>
      <c r="AG64" s="302">
        <v>20717</v>
      </c>
      <c r="AH64" s="302"/>
      <c r="AI64" s="302"/>
      <c r="AJ64" s="302">
        <v>98433</v>
      </c>
      <c r="AK64" s="302">
        <v>3399</v>
      </c>
      <c r="AL64" s="302">
        <v>10092</v>
      </c>
      <c r="AM64" s="302"/>
      <c r="AN64" s="302"/>
      <c r="AO64" s="302">
        <v>1346</v>
      </c>
      <c r="AP64" s="302"/>
      <c r="AQ64" s="302"/>
      <c r="AR64" s="302"/>
      <c r="AS64" s="302"/>
      <c r="AT64" s="302"/>
      <c r="AU64" s="302"/>
      <c r="AV64" s="302"/>
      <c r="AW64" s="302"/>
      <c r="AX64" s="302"/>
      <c r="AY64" s="302">
        <v>271916</v>
      </c>
      <c r="AZ64" s="302"/>
      <c r="BA64" s="302">
        <v>4229</v>
      </c>
      <c r="BB64" s="302">
        <v>1256</v>
      </c>
      <c r="BC64" s="302"/>
      <c r="BD64" s="302">
        <v>2799</v>
      </c>
      <c r="BE64" s="302">
        <v>11697</v>
      </c>
      <c r="BF64" s="302">
        <v>32639</v>
      </c>
      <c r="BG64" s="302"/>
      <c r="BH64" s="302">
        <v>129826</v>
      </c>
      <c r="BI64" s="302"/>
      <c r="BJ64" s="302">
        <v>831</v>
      </c>
      <c r="BK64" s="302">
        <v>14176</v>
      </c>
      <c r="BL64" s="302"/>
      <c r="BM64" s="302"/>
      <c r="BN64" s="302">
        <v>32687</v>
      </c>
      <c r="BO64" s="302"/>
      <c r="BP64" s="302">
        <v>7032</v>
      </c>
      <c r="BQ64" s="302"/>
      <c r="BR64" s="302"/>
      <c r="BS64" s="302"/>
      <c r="BT64" s="302"/>
      <c r="BU64" s="302"/>
      <c r="BV64" s="302">
        <v>2581</v>
      </c>
      <c r="BW64" s="302"/>
      <c r="BX64" s="302"/>
      <c r="BY64" s="302">
        <v>963</v>
      </c>
      <c r="BZ64" s="302"/>
      <c r="CA64" s="302"/>
      <c r="CB64" s="302"/>
      <c r="CC64" s="302"/>
      <c r="CD64" s="242" t="s">
        <v>221</v>
      </c>
      <c r="CE64" s="192">
        <f t="shared" si="0"/>
        <v>1540152</v>
      </c>
      <c r="CF64" s="245"/>
    </row>
    <row r="65" spans="1:84" ht="12.6" customHeight="1" x14ac:dyDescent="0.25">
      <c r="A65" s="171" t="s">
        <v>238</v>
      </c>
      <c r="B65" s="175"/>
      <c r="C65" s="301"/>
      <c r="D65" s="301"/>
      <c r="E65" s="301">
        <v>186</v>
      </c>
      <c r="F65" s="301"/>
      <c r="G65" s="301"/>
      <c r="H65" s="301"/>
      <c r="I65" s="302"/>
      <c r="J65" s="301"/>
      <c r="K65" s="302">
        <v>1640</v>
      </c>
      <c r="L65" s="302">
        <v>3065</v>
      </c>
      <c r="M65" s="301"/>
      <c r="N65" s="301"/>
      <c r="O65" s="301"/>
      <c r="P65" s="302"/>
      <c r="Q65" s="302"/>
      <c r="R65" s="302"/>
      <c r="S65" s="302"/>
      <c r="T65" s="302"/>
      <c r="U65" s="302"/>
      <c r="V65" s="302"/>
      <c r="W65" s="302">
        <v>22406</v>
      </c>
      <c r="X65" s="302"/>
      <c r="Y65" s="302"/>
      <c r="Z65" s="302"/>
      <c r="AA65" s="302"/>
      <c r="AB65" s="302"/>
      <c r="AC65" s="302"/>
      <c r="AD65" s="302"/>
      <c r="AE65" s="302"/>
      <c r="AF65" s="302"/>
      <c r="AG65" s="302"/>
      <c r="AH65" s="302"/>
      <c r="AI65" s="302"/>
      <c r="AJ65" s="302">
        <v>6171</v>
      </c>
      <c r="AK65" s="302"/>
      <c r="AL65" s="302"/>
      <c r="AM65" s="302"/>
      <c r="AN65" s="302"/>
      <c r="AO65" s="302">
        <v>31</v>
      </c>
      <c r="AP65" s="302"/>
      <c r="AQ65" s="302"/>
      <c r="AR65" s="302"/>
      <c r="AS65" s="302"/>
      <c r="AT65" s="302"/>
      <c r="AU65" s="302"/>
      <c r="AV65" s="302"/>
      <c r="AW65" s="302"/>
      <c r="AX65" s="302"/>
      <c r="AY65" s="302"/>
      <c r="AZ65" s="302"/>
      <c r="BA65" s="302"/>
      <c r="BB65" s="302">
        <v>978</v>
      </c>
      <c r="BC65" s="302"/>
      <c r="BD65" s="302"/>
      <c r="BE65" s="302">
        <v>251578</v>
      </c>
      <c r="BF65" s="302"/>
      <c r="BG65" s="302"/>
      <c r="BH65" s="302">
        <v>78846</v>
      </c>
      <c r="BI65" s="302"/>
      <c r="BJ65" s="302"/>
      <c r="BK65" s="302"/>
      <c r="BL65" s="302"/>
      <c r="BM65" s="302"/>
      <c r="BN65" s="302">
        <v>2412</v>
      </c>
      <c r="BO65" s="302"/>
      <c r="BP65" s="302"/>
      <c r="BQ65" s="302"/>
      <c r="BR65" s="302"/>
      <c r="BS65" s="302"/>
      <c r="BT65" s="302"/>
      <c r="BU65" s="302"/>
      <c r="BV65" s="302"/>
      <c r="BW65" s="302"/>
      <c r="BX65" s="302"/>
      <c r="BY65" s="302"/>
      <c r="BZ65" s="302"/>
      <c r="CA65" s="302"/>
      <c r="CB65" s="302"/>
      <c r="CC65" s="302"/>
      <c r="CD65" s="242" t="s">
        <v>221</v>
      </c>
      <c r="CE65" s="192">
        <f t="shared" si="0"/>
        <v>367313</v>
      </c>
      <c r="CF65" s="245"/>
    </row>
    <row r="66" spans="1:84" ht="12.6" customHeight="1" x14ac:dyDescent="0.25">
      <c r="A66" s="171" t="s">
        <v>239</v>
      </c>
      <c r="B66" s="175"/>
      <c r="C66" s="301"/>
      <c r="D66" s="301"/>
      <c r="E66" s="301">
        <v>59334</v>
      </c>
      <c r="F66" s="301"/>
      <c r="G66" s="301"/>
      <c r="H66" s="301"/>
      <c r="I66" s="301"/>
      <c r="J66" s="301"/>
      <c r="K66" s="302">
        <v>116748</v>
      </c>
      <c r="L66" s="302">
        <v>983799</v>
      </c>
      <c r="M66" s="301"/>
      <c r="N66" s="301"/>
      <c r="O66" s="302"/>
      <c r="P66" s="302"/>
      <c r="Q66" s="302"/>
      <c r="R66" s="302"/>
      <c r="S66" s="301"/>
      <c r="T66" s="301"/>
      <c r="U66" s="302">
        <v>117988</v>
      </c>
      <c r="V66" s="302"/>
      <c r="W66" s="302">
        <v>124800</v>
      </c>
      <c r="X66" s="302">
        <v>31186</v>
      </c>
      <c r="Y66" s="302">
        <v>90027</v>
      </c>
      <c r="Z66" s="302"/>
      <c r="AA66" s="302"/>
      <c r="AB66" s="302">
        <v>259823</v>
      </c>
      <c r="AC66" s="302">
        <v>22524</v>
      </c>
      <c r="AD66" s="302"/>
      <c r="AE66" s="302">
        <v>682855</v>
      </c>
      <c r="AF66" s="302"/>
      <c r="AG66" s="302">
        <v>42683</v>
      </c>
      <c r="AH66" s="302"/>
      <c r="AI66" s="302"/>
      <c r="AJ66" s="302">
        <v>93128</v>
      </c>
      <c r="AK66" s="302"/>
      <c r="AL66" s="302">
        <v>476</v>
      </c>
      <c r="AM66" s="302"/>
      <c r="AN66" s="302"/>
      <c r="AO66" s="302">
        <v>9996</v>
      </c>
      <c r="AP66" s="302"/>
      <c r="AQ66" s="302"/>
      <c r="AR66" s="302"/>
      <c r="AS66" s="302"/>
      <c r="AT66" s="302"/>
      <c r="AU66" s="302"/>
      <c r="AV66" s="302"/>
      <c r="AW66" s="302"/>
      <c r="AX66" s="302"/>
      <c r="AY66" s="302">
        <v>65212</v>
      </c>
      <c r="AZ66" s="302"/>
      <c r="BA66" s="302">
        <v>88898</v>
      </c>
      <c r="BB66" s="302">
        <v>1512</v>
      </c>
      <c r="BC66" s="302"/>
      <c r="BD66" s="302"/>
      <c r="BE66" s="302">
        <v>75351</v>
      </c>
      <c r="BF66" s="302">
        <v>1490</v>
      </c>
      <c r="BG66" s="302"/>
      <c r="BH66" s="302">
        <v>308887</v>
      </c>
      <c r="BI66" s="302"/>
      <c r="BJ66" s="302">
        <v>2544</v>
      </c>
      <c r="BK66" s="302">
        <v>758176</v>
      </c>
      <c r="BL66" s="302"/>
      <c r="BM66" s="302"/>
      <c r="BN66" s="302">
        <v>156596</v>
      </c>
      <c r="BO66" s="302"/>
      <c r="BP66" s="302">
        <v>5027</v>
      </c>
      <c r="BQ66" s="302"/>
      <c r="BR66" s="302"/>
      <c r="BS66" s="302"/>
      <c r="BT66" s="302"/>
      <c r="BU66" s="302"/>
      <c r="BV66" s="302">
        <v>691</v>
      </c>
      <c r="BW66" s="302"/>
      <c r="BX66" s="302"/>
      <c r="BY66" s="302">
        <v>27324</v>
      </c>
      <c r="BZ66" s="302"/>
      <c r="CA66" s="302"/>
      <c r="CB66" s="302"/>
      <c r="CC66" s="302"/>
      <c r="CD66" s="242" t="s">
        <v>221</v>
      </c>
      <c r="CE66" s="192">
        <f t="shared" si="0"/>
        <v>4127075</v>
      </c>
      <c r="CF66" s="245"/>
    </row>
    <row r="67" spans="1:84" ht="12.6" customHeight="1" x14ac:dyDescent="0.25">
      <c r="A67" s="171" t="s">
        <v>6</v>
      </c>
      <c r="B67" s="175"/>
      <c r="C67" s="192">
        <f>ROUND(C51+C52,0)</f>
        <v>0</v>
      </c>
      <c r="D67" s="192">
        <f>ROUND(D51+D52,0)</f>
        <v>0</v>
      </c>
      <c r="E67" s="192">
        <f t="shared" ref="E67:BP67" si="3">ROUND(E51+E52,0)</f>
        <v>6130</v>
      </c>
      <c r="F67" s="192">
        <f t="shared" si="3"/>
        <v>0</v>
      </c>
      <c r="G67" s="192">
        <f t="shared" si="3"/>
        <v>0</v>
      </c>
      <c r="H67" s="192">
        <f t="shared" si="3"/>
        <v>0</v>
      </c>
      <c r="I67" s="192">
        <f t="shared" si="3"/>
        <v>0</v>
      </c>
      <c r="J67" s="192">
        <f>ROUND(J51+J52,0)</f>
        <v>0</v>
      </c>
      <c r="K67" s="192">
        <f t="shared" si="3"/>
        <v>101341</v>
      </c>
      <c r="L67" s="192">
        <f t="shared" si="3"/>
        <v>101564</v>
      </c>
      <c r="M67" s="192">
        <f t="shared" si="3"/>
        <v>0</v>
      </c>
      <c r="N67" s="192">
        <f t="shared" si="3"/>
        <v>0</v>
      </c>
      <c r="O67" s="192">
        <f t="shared" si="3"/>
        <v>0</v>
      </c>
      <c r="P67" s="192">
        <f t="shared" si="3"/>
        <v>0</v>
      </c>
      <c r="Q67" s="192">
        <f t="shared" si="3"/>
        <v>0</v>
      </c>
      <c r="R67" s="192">
        <f t="shared" si="3"/>
        <v>0</v>
      </c>
      <c r="S67" s="192">
        <f t="shared" si="3"/>
        <v>0</v>
      </c>
      <c r="T67" s="192">
        <f t="shared" si="3"/>
        <v>0</v>
      </c>
      <c r="U67" s="192">
        <f t="shared" si="3"/>
        <v>16170</v>
      </c>
      <c r="V67" s="192">
        <f t="shared" si="3"/>
        <v>0</v>
      </c>
      <c r="W67" s="192">
        <f t="shared" si="3"/>
        <v>1791</v>
      </c>
      <c r="X67" s="192">
        <f t="shared" si="3"/>
        <v>6320</v>
      </c>
      <c r="Y67" s="192">
        <f t="shared" si="3"/>
        <v>17806</v>
      </c>
      <c r="Z67" s="192">
        <f t="shared" si="3"/>
        <v>0</v>
      </c>
      <c r="AA67" s="192">
        <f t="shared" si="3"/>
        <v>0</v>
      </c>
      <c r="AB67" s="192">
        <f t="shared" si="3"/>
        <v>6630</v>
      </c>
      <c r="AC67" s="192">
        <f t="shared" si="3"/>
        <v>7387</v>
      </c>
      <c r="AD67" s="192">
        <f t="shared" si="3"/>
        <v>0</v>
      </c>
      <c r="AE67" s="192">
        <f t="shared" si="3"/>
        <v>82433</v>
      </c>
      <c r="AF67" s="192">
        <f t="shared" si="3"/>
        <v>0</v>
      </c>
      <c r="AG67" s="192">
        <f t="shared" si="3"/>
        <v>27346</v>
      </c>
      <c r="AH67" s="192">
        <f t="shared" si="3"/>
        <v>0</v>
      </c>
      <c r="AI67" s="192">
        <f t="shared" si="3"/>
        <v>0</v>
      </c>
      <c r="AJ67" s="192">
        <f t="shared" si="3"/>
        <v>71085</v>
      </c>
      <c r="AK67" s="192">
        <f t="shared" si="3"/>
        <v>3117</v>
      </c>
      <c r="AL67" s="192">
        <f t="shared" si="3"/>
        <v>2342</v>
      </c>
      <c r="AM67" s="192">
        <f t="shared" si="3"/>
        <v>0</v>
      </c>
      <c r="AN67" s="192">
        <f t="shared" si="3"/>
        <v>0</v>
      </c>
      <c r="AO67" s="192">
        <f t="shared" si="3"/>
        <v>1033</v>
      </c>
      <c r="AP67" s="192">
        <f t="shared" si="3"/>
        <v>0</v>
      </c>
      <c r="AQ67" s="192">
        <f t="shared" si="3"/>
        <v>0</v>
      </c>
      <c r="AR67" s="192">
        <f t="shared" si="3"/>
        <v>0</v>
      </c>
      <c r="AS67" s="192">
        <f t="shared" si="3"/>
        <v>0</v>
      </c>
      <c r="AT67" s="192">
        <f t="shared" si="3"/>
        <v>0</v>
      </c>
      <c r="AU67" s="192">
        <f t="shared" si="3"/>
        <v>0</v>
      </c>
      <c r="AV67" s="192">
        <f t="shared" si="3"/>
        <v>0</v>
      </c>
      <c r="AW67" s="192">
        <f t="shared" si="3"/>
        <v>0</v>
      </c>
      <c r="AX67" s="192">
        <f t="shared" si="3"/>
        <v>0</v>
      </c>
      <c r="AY67" s="192">
        <f t="shared" si="3"/>
        <v>41638</v>
      </c>
      <c r="AZ67" s="192">
        <f>ROUND(AZ51+AZ52,0)</f>
        <v>0</v>
      </c>
      <c r="BA67" s="192">
        <f>ROUND(BA51+BA52,0)</f>
        <v>20148</v>
      </c>
      <c r="BB67" s="192">
        <f t="shared" si="3"/>
        <v>5046</v>
      </c>
      <c r="BC67" s="192">
        <f t="shared" si="3"/>
        <v>0</v>
      </c>
      <c r="BD67" s="192">
        <f t="shared" si="3"/>
        <v>0</v>
      </c>
      <c r="BE67" s="192">
        <f t="shared" si="3"/>
        <v>316093</v>
      </c>
      <c r="BF67" s="192">
        <f t="shared" si="3"/>
        <v>68192</v>
      </c>
      <c r="BG67" s="192">
        <f t="shared" si="3"/>
        <v>0</v>
      </c>
      <c r="BH67" s="192">
        <f t="shared" si="3"/>
        <v>0</v>
      </c>
      <c r="BI67" s="192">
        <f t="shared" si="3"/>
        <v>0</v>
      </c>
      <c r="BJ67" s="192">
        <f t="shared" si="3"/>
        <v>5752</v>
      </c>
      <c r="BK67" s="192">
        <f t="shared" si="3"/>
        <v>0</v>
      </c>
      <c r="BL67" s="192">
        <f t="shared" si="3"/>
        <v>0</v>
      </c>
      <c r="BM67" s="192">
        <f t="shared" si="3"/>
        <v>0</v>
      </c>
      <c r="BN67" s="192">
        <f t="shared" si="3"/>
        <v>101582</v>
      </c>
      <c r="BO67" s="192">
        <f t="shared" si="3"/>
        <v>0</v>
      </c>
      <c r="BP67" s="192">
        <f t="shared" si="3"/>
        <v>0</v>
      </c>
      <c r="BQ67" s="192">
        <f t="shared" ref="BQ67:CC67" si="4">ROUND(BQ51+BQ52,0)</f>
        <v>0</v>
      </c>
      <c r="BR67" s="192">
        <f t="shared" si="4"/>
        <v>0</v>
      </c>
      <c r="BS67" s="192">
        <f t="shared" si="4"/>
        <v>0</v>
      </c>
      <c r="BT67" s="192">
        <f t="shared" si="4"/>
        <v>0</v>
      </c>
      <c r="BU67" s="192">
        <f t="shared" si="4"/>
        <v>0</v>
      </c>
      <c r="BV67" s="192">
        <f t="shared" si="4"/>
        <v>34354</v>
      </c>
      <c r="BW67" s="192">
        <f t="shared" si="4"/>
        <v>0</v>
      </c>
      <c r="BX67" s="192">
        <f t="shared" si="4"/>
        <v>0</v>
      </c>
      <c r="BY67" s="192">
        <f t="shared" si="4"/>
        <v>3599</v>
      </c>
      <c r="BZ67" s="192">
        <f t="shared" si="4"/>
        <v>0</v>
      </c>
      <c r="CA67" s="192">
        <f t="shared" si="4"/>
        <v>0</v>
      </c>
      <c r="CB67" s="192">
        <f t="shared" si="4"/>
        <v>0</v>
      </c>
      <c r="CC67" s="192">
        <f t="shared" si="4"/>
        <v>0</v>
      </c>
      <c r="CD67" s="242" t="s">
        <v>221</v>
      </c>
      <c r="CE67" s="192">
        <f t="shared" si="0"/>
        <v>1048899</v>
      </c>
      <c r="CF67" s="245"/>
    </row>
    <row r="68" spans="1:84" ht="12.6" customHeight="1" x14ac:dyDescent="0.25">
      <c r="A68" s="171" t="s">
        <v>240</v>
      </c>
      <c r="B68" s="175"/>
      <c r="C68" s="303"/>
      <c r="D68" s="303"/>
      <c r="E68" s="303">
        <v>1081</v>
      </c>
      <c r="F68" s="303"/>
      <c r="G68" s="303"/>
      <c r="H68" s="303"/>
      <c r="I68" s="303"/>
      <c r="J68" s="303"/>
      <c r="K68" s="304">
        <v>5979</v>
      </c>
      <c r="L68" s="304">
        <v>17916</v>
      </c>
      <c r="M68" s="303"/>
      <c r="N68" s="303"/>
      <c r="O68" s="303"/>
      <c r="P68" s="304"/>
      <c r="Q68" s="304"/>
      <c r="R68" s="304"/>
      <c r="S68" s="304"/>
      <c r="T68" s="304"/>
      <c r="U68" s="304">
        <v>15756</v>
      </c>
      <c r="V68" s="304"/>
      <c r="W68" s="304"/>
      <c r="X68" s="304"/>
      <c r="Y68" s="304"/>
      <c r="Z68" s="304"/>
      <c r="AA68" s="304"/>
      <c r="AB68" s="304">
        <v>29049</v>
      </c>
      <c r="AC68" s="304"/>
      <c r="AD68" s="304"/>
      <c r="AE68" s="304"/>
      <c r="AF68" s="304"/>
      <c r="AG68" s="304">
        <v>4523</v>
      </c>
      <c r="AH68" s="304"/>
      <c r="AI68" s="304"/>
      <c r="AJ68" s="304">
        <v>11529</v>
      </c>
      <c r="AK68" s="304"/>
      <c r="AL68" s="304"/>
      <c r="AM68" s="304"/>
      <c r="AN68" s="304"/>
      <c r="AO68" s="304">
        <v>182</v>
      </c>
      <c r="AP68" s="304"/>
      <c r="AQ68" s="304"/>
      <c r="AR68" s="304"/>
      <c r="AS68" s="304"/>
      <c r="AT68" s="304"/>
      <c r="AU68" s="304"/>
      <c r="AV68" s="304"/>
      <c r="AW68" s="304"/>
      <c r="AX68" s="304"/>
      <c r="AY68" s="304"/>
      <c r="AZ68" s="304"/>
      <c r="BA68" s="304"/>
      <c r="BB68" s="304"/>
      <c r="BC68" s="304"/>
      <c r="BD68" s="304"/>
      <c r="BE68" s="304"/>
      <c r="BF68" s="304"/>
      <c r="BG68" s="304"/>
      <c r="BH68" s="304">
        <v>60</v>
      </c>
      <c r="BI68" s="304"/>
      <c r="BJ68" s="304"/>
      <c r="BK68" s="304">
        <v>5742</v>
      </c>
      <c r="BL68" s="304"/>
      <c r="BM68" s="304"/>
      <c r="BN68" s="304">
        <v>39763</v>
      </c>
      <c r="BO68" s="304"/>
      <c r="BP68" s="304">
        <v>5378</v>
      </c>
      <c r="BQ68" s="304"/>
      <c r="BR68" s="304"/>
      <c r="BS68" s="304"/>
      <c r="BT68" s="304"/>
      <c r="BU68" s="304"/>
      <c r="BV68" s="304">
        <v>2845</v>
      </c>
      <c r="BW68" s="304"/>
      <c r="BX68" s="304"/>
      <c r="BY68" s="304"/>
      <c r="BZ68" s="304"/>
      <c r="CA68" s="304"/>
      <c r="CB68" s="304"/>
      <c r="CC68" s="304"/>
      <c r="CD68" s="242" t="s">
        <v>221</v>
      </c>
      <c r="CE68" s="192">
        <f t="shared" si="0"/>
        <v>139803</v>
      </c>
      <c r="CF68" s="245"/>
    </row>
    <row r="69" spans="1:84" ht="12.6" customHeight="1" x14ac:dyDescent="0.25">
      <c r="A69" s="171" t="s">
        <v>1262</v>
      </c>
      <c r="B69" s="175"/>
      <c r="C69" s="242" t="s">
        <v>221</v>
      </c>
      <c r="D69" s="242" t="s">
        <v>221</v>
      </c>
      <c r="E69" s="242" t="s">
        <v>221</v>
      </c>
      <c r="F69" s="242" t="s">
        <v>221</v>
      </c>
      <c r="G69" s="242" t="s">
        <v>221</v>
      </c>
      <c r="H69" s="242" t="s">
        <v>221</v>
      </c>
      <c r="I69" s="242" t="s">
        <v>221</v>
      </c>
      <c r="J69" s="242" t="s">
        <v>221</v>
      </c>
      <c r="K69" s="242" t="s">
        <v>221</v>
      </c>
      <c r="L69" s="242"/>
      <c r="M69" s="242" t="s">
        <v>221</v>
      </c>
      <c r="N69" s="242" t="s">
        <v>221</v>
      </c>
      <c r="O69" s="242" t="s">
        <v>221</v>
      </c>
      <c r="P69" s="242" t="s">
        <v>221</v>
      </c>
      <c r="Q69" s="242" t="s">
        <v>221</v>
      </c>
      <c r="R69" s="242" t="s">
        <v>221</v>
      </c>
      <c r="S69" s="242" t="s">
        <v>221</v>
      </c>
      <c r="T69" s="242" t="s">
        <v>221</v>
      </c>
      <c r="U69" s="242" t="s">
        <v>221</v>
      </c>
      <c r="V69" s="242" t="s">
        <v>221</v>
      </c>
      <c r="W69" s="242" t="s">
        <v>221</v>
      </c>
      <c r="X69" s="242" t="s">
        <v>221</v>
      </c>
      <c r="Y69" s="242" t="s">
        <v>221</v>
      </c>
      <c r="Z69" s="242" t="s">
        <v>221</v>
      </c>
      <c r="AA69" s="242" t="s">
        <v>221</v>
      </c>
      <c r="AB69" s="242" t="s">
        <v>221</v>
      </c>
      <c r="AC69" s="242" t="s">
        <v>221</v>
      </c>
      <c r="AD69" s="242" t="s">
        <v>221</v>
      </c>
      <c r="AE69" s="242" t="s">
        <v>221</v>
      </c>
      <c r="AF69" s="242" t="s">
        <v>221</v>
      </c>
      <c r="AG69" s="242" t="s">
        <v>221</v>
      </c>
      <c r="AH69" s="242" t="s">
        <v>221</v>
      </c>
      <c r="AI69" s="242" t="s">
        <v>221</v>
      </c>
      <c r="AJ69" s="242" t="s">
        <v>221</v>
      </c>
      <c r="AK69" s="242" t="s">
        <v>221</v>
      </c>
      <c r="AL69" s="242" t="s">
        <v>221</v>
      </c>
      <c r="AM69" s="242" t="s">
        <v>221</v>
      </c>
      <c r="AN69" s="242" t="s">
        <v>221</v>
      </c>
      <c r="AO69" s="242" t="s">
        <v>221</v>
      </c>
      <c r="AP69" s="242" t="s">
        <v>221</v>
      </c>
      <c r="AQ69" s="242" t="s">
        <v>221</v>
      </c>
      <c r="AR69" s="242" t="s">
        <v>221</v>
      </c>
      <c r="AS69" s="242" t="s">
        <v>221</v>
      </c>
      <c r="AT69" s="242" t="s">
        <v>221</v>
      </c>
      <c r="AU69" s="242" t="s">
        <v>221</v>
      </c>
      <c r="AV69" s="242" t="s">
        <v>221</v>
      </c>
      <c r="AW69" s="242" t="s">
        <v>221</v>
      </c>
      <c r="AX69" s="242" t="s">
        <v>221</v>
      </c>
      <c r="AY69" s="242" t="s">
        <v>221</v>
      </c>
      <c r="AZ69" s="242" t="s">
        <v>221</v>
      </c>
      <c r="BA69" s="242" t="s">
        <v>221</v>
      </c>
      <c r="BB69" s="242" t="s">
        <v>221</v>
      </c>
      <c r="BC69" s="242" t="s">
        <v>221</v>
      </c>
      <c r="BD69" s="242" t="s">
        <v>221</v>
      </c>
      <c r="BE69" s="242" t="s">
        <v>221</v>
      </c>
      <c r="BF69" s="242" t="s">
        <v>221</v>
      </c>
      <c r="BG69" s="242" t="s">
        <v>221</v>
      </c>
      <c r="BH69" s="242" t="s">
        <v>221</v>
      </c>
      <c r="BI69" s="242" t="s">
        <v>221</v>
      </c>
      <c r="BJ69" s="242" t="s">
        <v>221</v>
      </c>
      <c r="BK69" s="242" t="s">
        <v>221</v>
      </c>
      <c r="BL69" s="242" t="s">
        <v>221</v>
      </c>
      <c r="BM69" s="242" t="s">
        <v>221</v>
      </c>
      <c r="BN69" s="242" t="s">
        <v>221</v>
      </c>
      <c r="BO69" s="242" t="s">
        <v>221</v>
      </c>
      <c r="BP69" s="242" t="s">
        <v>221</v>
      </c>
      <c r="BQ69" s="242" t="s">
        <v>221</v>
      </c>
      <c r="BR69" s="242" t="s">
        <v>221</v>
      </c>
      <c r="BS69" s="242" t="s">
        <v>221</v>
      </c>
      <c r="BT69" s="242" t="s">
        <v>221</v>
      </c>
      <c r="BU69" s="242" t="s">
        <v>221</v>
      </c>
      <c r="BV69" s="242" t="s">
        <v>221</v>
      </c>
      <c r="BW69" s="242" t="s">
        <v>221</v>
      </c>
      <c r="BX69" s="242" t="s">
        <v>221</v>
      </c>
      <c r="BY69" s="242" t="s">
        <v>221</v>
      </c>
      <c r="BZ69" s="242" t="s">
        <v>221</v>
      </c>
      <c r="CA69" s="242" t="s">
        <v>221</v>
      </c>
      <c r="CB69" s="242" t="s">
        <v>221</v>
      </c>
      <c r="CC69" s="242" t="s">
        <v>221</v>
      </c>
      <c r="CD69" s="365">
        <v>557109</v>
      </c>
      <c r="CE69" s="192">
        <f>CD69</f>
        <v>557109</v>
      </c>
      <c r="CF69" s="245"/>
    </row>
    <row r="70" spans="1:84" ht="12.6" customHeight="1" x14ac:dyDescent="0.25">
      <c r="A70" s="171" t="s">
        <v>241</v>
      </c>
      <c r="B70" s="175"/>
      <c r="C70" s="305"/>
      <c r="D70" s="305"/>
      <c r="E70" s="389">
        <v>955</v>
      </c>
      <c r="F70" s="390"/>
      <c r="G70" s="389"/>
      <c r="H70" s="389"/>
      <c r="I70" s="389"/>
      <c r="J70" s="390"/>
      <c r="K70" s="390">
        <v>8108</v>
      </c>
      <c r="L70" s="390">
        <v>15837</v>
      </c>
      <c r="M70" s="389"/>
      <c r="N70" s="389"/>
      <c r="O70" s="389"/>
      <c r="P70" s="389"/>
      <c r="Q70" s="389"/>
      <c r="R70" s="389"/>
      <c r="S70" s="389"/>
      <c r="T70" s="389"/>
      <c r="U70" s="390">
        <v>1137</v>
      </c>
      <c r="V70" s="389"/>
      <c r="W70" s="389"/>
      <c r="X70" s="390"/>
      <c r="Y70" s="390">
        <v>295</v>
      </c>
      <c r="Z70" s="390"/>
      <c r="AA70" s="390"/>
      <c r="AB70" s="390">
        <v>814</v>
      </c>
      <c r="AC70" s="390">
        <v>12149</v>
      </c>
      <c r="AD70" s="390"/>
      <c r="AE70" s="390">
        <v>5696</v>
      </c>
      <c r="AF70" s="390"/>
      <c r="AG70" s="390">
        <v>4055</v>
      </c>
      <c r="AH70" s="390"/>
      <c r="AI70" s="390"/>
      <c r="AJ70" s="390">
        <v>23669</v>
      </c>
      <c r="AK70" s="390">
        <v>472</v>
      </c>
      <c r="AL70" s="390">
        <v>15574</v>
      </c>
      <c r="AM70" s="390"/>
      <c r="AN70" s="390"/>
      <c r="AO70" s="390">
        <v>161</v>
      </c>
      <c r="AP70" s="390"/>
      <c r="AQ70" s="390"/>
      <c r="AR70" s="390"/>
      <c r="AS70" s="390"/>
      <c r="AT70" s="390"/>
      <c r="AU70" s="390"/>
      <c r="AV70" s="390"/>
      <c r="AW70" s="390"/>
      <c r="AX70" s="390"/>
      <c r="AY70" s="390">
        <v>2307</v>
      </c>
      <c r="AZ70" s="390"/>
      <c r="BA70" s="390">
        <v>137</v>
      </c>
      <c r="BB70" s="390">
        <v>375</v>
      </c>
      <c r="BC70" s="390"/>
      <c r="BD70" s="390"/>
      <c r="BE70" s="390"/>
      <c r="BF70" s="390">
        <v>1875</v>
      </c>
      <c r="BG70" s="390"/>
      <c r="BH70" s="390">
        <v>3356</v>
      </c>
      <c r="BI70" s="390"/>
      <c r="BJ70" s="390">
        <v>11952</v>
      </c>
      <c r="BK70" s="390">
        <v>5316</v>
      </c>
      <c r="BL70" s="390"/>
      <c r="BM70" s="390"/>
      <c r="BN70" s="390">
        <v>78928</v>
      </c>
      <c r="BO70" s="390"/>
      <c r="BP70" s="390">
        <v>21462</v>
      </c>
      <c r="BQ70" s="390"/>
      <c r="BR70" s="390"/>
      <c r="BS70" s="390"/>
      <c r="BT70" s="390"/>
      <c r="BU70" s="390"/>
      <c r="BV70" s="390">
        <v>733</v>
      </c>
      <c r="BW70" s="390"/>
      <c r="BX70" s="390"/>
      <c r="BY70" s="390">
        <v>6720</v>
      </c>
      <c r="BZ70" s="390"/>
      <c r="CA70" s="390"/>
      <c r="CB70" s="390"/>
      <c r="CC70" s="390"/>
      <c r="CD70" s="391">
        <v>643646</v>
      </c>
      <c r="CE70" s="192">
        <f t="shared" si="0"/>
        <v>865729</v>
      </c>
      <c r="CF70" s="245"/>
    </row>
    <row r="71" spans="1:84" ht="12.6" customHeight="1" x14ac:dyDescent="0.25">
      <c r="A71" s="171" t="s">
        <v>242</v>
      </c>
      <c r="B71" s="175"/>
      <c r="C71" s="305"/>
      <c r="D71" s="305"/>
      <c r="E71" s="389"/>
      <c r="F71" s="389"/>
      <c r="G71" s="389"/>
      <c r="H71" s="389"/>
      <c r="I71" s="389"/>
      <c r="J71" s="389"/>
      <c r="K71" s="389"/>
      <c r="L71" s="389"/>
      <c r="M71" s="389"/>
      <c r="N71" s="389"/>
      <c r="O71" s="389"/>
      <c r="P71" s="389"/>
      <c r="Q71" s="389"/>
      <c r="R71" s="389"/>
      <c r="S71" s="389"/>
      <c r="T71" s="389"/>
      <c r="U71" s="389"/>
      <c r="V71" s="389"/>
      <c r="W71" s="389"/>
      <c r="X71" s="389"/>
      <c r="Y71" s="389"/>
      <c r="Z71" s="389"/>
      <c r="AA71" s="389"/>
      <c r="AB71" s="389"/>
      <c r="AC71" s="389"/>
      <c r="AD71" s="389"/>
      <c r="AE71" s="389"/>
      <c r="AF71" s="389"/>
      <c r="AG71" s="389"/>
      <c r="AH71" s="389"/>
      <c r="AI71" s="389"/>
      <c r="AJ71" s="389"/>
      <c r="AK71" s="389"/>
      <c r="AL71" s="389"/>
      <c r="AM71" s="389"/>
      <c r="AN71" s="389"/>
      <c r="AO71" s="389"/>
      <c r="AP71" s="389"/>
      <c r="AQ71" s="389"/>
      <c r="AR71" s="389"/>
      <c r="AS71" s="389"/>
      <c r="AT71" s="389"/>
      <c r="AU71" s="389"/>
      <c r="AV71" s="389"/>
      <c r="AW71" s="389"/>
      <c r="AX71" s="389"/>
      <c r="AY71" s="389"/>
      <c r="AZ71" s="389"/>
      <c r="BA71" s="389"/>
      <c r="BB71" s="389"/>
      <c r="BC71" s="389"/>
      <c r="BD71" s="389"/>
      <c r="BE71" s="389"/>
      <c r="BF71" s="389"/>
      <c r="BG71" s="389"/>
      <c r="BH71" s="389"/>
      <c r="BI71" s="389"/>
      <c r="BJ71" s="389"/>
      <c r="BK71" s="389"/>
      <c r="BL71" s="389"/>
      <c r="BM71" s="389"/>
      <c r="BN71" s="389"/>
      <c r="BO71" s="389"/>
      <c r="BP71" s="389"/>
      <c r="BQ71" s="389"/>
      <c r="BR71" s="389"/>
      <c r="BS71" s="389"/>
      <c r="BT71" s="389"/>
      <c r="BU71" s="389"/>
      <c r="BV71" s="389"/>
      <c r="BW71" s="389"/>
      <c r="BX71" s="389"/>
      <c r="BY71" s="389"/>
      <c r="BZ71" s="389"/>
      <c r="CA71" s="389"/>
      <c r="CB71" s="389"/>
      <c r="CC71" s="389"/>
      <c r="CD71" s="306">
        <v>442935</v>
      </c>
      <c r="CE71" s="192">
        <f t="shared" si="0"/>
        <v>442935</v>
      </c>
      <c r="CF71" s="245"/>
    </row>
    <row r="72" spans="1:84" ht="12.6" customHeight="1" x14ac:dyDescent="0.25">
      <c r="A72" s="171" t="s">
        <v>243</v>
      </c>
      <c r="B72" s="175"/>
      <c r="C72" s="192">
        <f>SUM(C61:C68)+C70-C71</f>
        <v>0</v>
      </c>
      <c r="D72" s="192">
        <f t="shared" ref="D72:BO72" si="5">SUM(D61:D70)-D71</f>
        <v>0</v>
      </c>
      <c r="E72" s="192">
        <f t="shared" si="5"/>
        <v>188306</v>
      </c>
      <c r="F72" s="192">
        <f t="shared" si="5"/>
        <v>0</v>
      </c>
      <c r="G72" s="192">
        <f t="shared" si="5"/>
        <v>0</v>
      </c>
      <c r="H72" s="192">
        <f t="shared" si="5"/>
        <v>0</v>
      </c>
      <c r="I72" s="192">
        <f t="shared" si="5"/>
        <v>0</v>
      </c>
      <c r="J72" s="192">
        <f t="shared" si="5"/>
        <v>0</v>
      </c>
      <c r="K72" s="192">
        <f t="shared" si="5"/>
        <v>1291047</v>
      </c>
      <c r="L72" s="192">
        <f t="shared" si="5"/>
        <v>3122129</v>
      </c>
      <c r="M72" s="192">
        <f t="shared" si="5"/>
        <v>0</v>
      </c>
      <c r="N72" s="192">
        <f t="shared" si="5"/>
        <v>0</v>
      </c>
      <c r="O72" s="192">
        <f t="shared" si="5"/>
        <v>0</v>
      </c>
      <c r="P72" s="192">
        <f t="shared" si="5"/>
        <v>0</v>
      </c>
      <c r="Q72" s="192">
        <f t="shared" si="5"/>
        <v>0</v>
      </c>
      <c r="R72" s="192">
        <f t="shared" si="5"/>
        <v>0</v>
      </c>
      <c r="S72" s="192">
        <f t="shared" si="5"/>
        <v>49012</v>
      </c>
      <c r="T72" s="192">
        <f t="shared" si="5"/>
        <v>0</v>
      </c>
      <c r="U72" s="192">
        <f t="shared" si="5"/>
        <v>731388</v>
      </c>
      <c r="V72" s="192">
        <f t="shared" si="5"/>
        <v>0</v>
      </c>
      <c r="W72" s="192">
        <f t="shared" si="5"/>
        <v>165972</v>
      </c>
      <c r="X72" s="192">
        <f t="shared" si="5"/>
        <v>102550</v>
      </c>
      <c r="Y72" s="192">
        <f t="shared" si="5"/>
        <v>280531</v>
      </c>
      <c r="Z72" s="192">
        <f t="shared" si="5"/>
        <v>0</v>
      </c>
      <c r="AA72" s="192">
        <f t="shared" si="5"/>
        <v>0</v>
      </c>
      <c r="AB72" s="192">
        <f t="shared" si="5"/>
        <v>685295</v>
      </c>
      <c r="AC72" s="192">
        <f t="shared" si="5"/>
        <v>162834</v>
      </c>
      <c r="AD72" s="192">
        <f t="shared" si="5"/>
        <v>0</v>
      </c>
      <c r="AE72" s="192">
        <f t="shared" si="5"/>
        <v>1098579</v>
      </c>
      <c r="AF72" s="192">
        <f t="shared" si="5"/>
        <v>0</v>
      </c>
      <c r="AG72" s="192">
        <f t="shared" si="5"/>
        <v>916881</v>
      </c>
      <c r="AH72" s="192">
        <f t="shared" si="5"/>
        <v>0</v>
      </c>
      <c r="AI72" s="192">
        <f t="shared" si="5"/>
        <v>0</v>
      </c>
      <c r="AJ72" s="192">
        <f t="shared" si="5"/>
        <v>2660547</v>
      </c>
      <c r="AK72" s="192">
        <f t="shared" si="5"/>
        <v>164185</v>
      </c>
      <c r="AL72" s="192">
        <f t="shared" si="5"/>
        <v>144061</v>
      </c>
      <c r="AM72" s="192">
        <f t="shared" si="5"/>
        <v>0</v>
      </c>
      <c r="AN72" s="192">
        <f t="shared" si="5"/>
        <v>0</v>
      </c>
      <c r="AO72" s="192">
        <f t="shared" si="5"/>
        <v>31721</v>
      </c>
      <c r="AP72" s="192">
        <f t="shared" si="5"/>
        <v>0</v>
      </c>
      <c r="AQ72" s="192">
        <f t="shared" si="5"/>
        <v>0</v>
      </c>
      <c r="AR72" s="192">
        <f t="shared" si="5"/>
        <v>0</v>
      </c>
      <c r="AS72" s="192">
        <f t="shared" si="5"/>
        <v>0</v>
      </c>
      <c r="AT72" s="192">
        <f t="shared" si="5"/>
        <v>0</v>
      </c>
      <c r="AU72" s="192">
        <f t="shared" si="5"/>
        <v>0</v>
      </c>
      <c r="AV72" s="192">
        <f t="shared" si="5"/>
        <v>0</v>
      </c>
      <c r="AW72" s="192">
        <f t="shared" si="5"/>
        <v>0</v>
      </c>
      <c r="AX72" s="192">
        <f t="shared" si="5"/>
        <v>0</v>
      </c>
      <c r="AY72" s="192">
        <f t="shared" si="5"/>
        <v>920205</v>
      </c>
      <c r="AZ72" s="192">
        <f t="shared" si="5"/>
        <v>0</v>
      </c>
      <c r="BA72" s="192">
        <f t="shared" si="5"/>
        <v>144369</v>
      </c>
      <c r="BB72" s="192">
        <f t="shared" si="5"/>
        <v>160250</v>
      </c>
      <c r="BC72" s="192">
        <f t="shared" si="5"/>
        <v>0</v>
      </c>
      <c r="BD72" s="192">
        <f t="shared" si="5"/>
        <v>65242</v>
      </c>
      <c r="BE72" s="192">
        <f t="shared" si="5"/>
        <v>821878</v>
      </c>
      <c r="BF72" s="192">
        <f t="shared" si="5"/>
        <v>334892</v>
      </c>
      <c r="BG72" s="192">
        <f t="shared" si="5"/>
        <v>0</v>
      </c>
      <c r="BH72" s="192">
        <f t="shared" si="5"/>
        <v>667262</v>
      </c>
      <c r="BI72" s="192">
        <f t="shared" si="5"/>
        <v>0</v>
      </c>
      <c r="BJ72" s="192">
        <f t="shared" si="5"/>
        <v>446311</v>
      </c>
      <c r="BK72" s="192">
        <f t="shared" si="5"/>
        <v>909209</v>
      </c>
      <c r="BL72" s="192">
        <f t="shared" si="5"/>
        <v>0</v>
      </c>
      <c r="BM72" s="192">
        <f t="shared" si="5"/>
        <v>0</v>
      </c>
      <c r="BN72" s="192">
        <f t="shared" si="5"/>
        <v>945537</v>
      </c>
      <c r="BO72" s="192">
        <f t="shared" si="5"/>
        <v>0</v>
      </c>
      <c r="BP72" s="192">
        <f t="shared" ref="BP72:CC72" si="6">SUM(BP61:BP70)-BP71</f>
        <v>39007</v>
      </c>
      <c r="BQ72" s="192">
        <f t="shared" si="6"/>
        <v>0</v>
      </c>
      <c r="BR72" s="192">
        <f t="shared" si="6"/>
        <v>0</v>
      </c>
      <c r="BS72" s="192">
        <f t="shared" si="6"/>
        <v>0</v>
      </c>
      <c r="BT72" s="192">
        <f t="shared" si="6"/>
        <v>0</v>
      </c>
      <c r="BU72" s="192">
        <f t="shared" si="6"/>
        <v>0</v>
      </c>
      <c r="BV72" s="192">
        <f t="shared" si="6"/>
        <v>193043</v>
      </c>
      <c r="BW72" s="192">
        <f t="shared" si="6"/>
        <v>0</v>
      </c>
      <c r="BX72" s="192">
        <f t="shared" si="6"/>
        <v>0</v>
      </c>
      <c r="BY72" s="192">
        <f t="shared" si="6"/>
        <v>253265</v>
      </c>
      <c r="BZ72" s="192">
        <f t="shared" si="6"/>
        <v>0</v>
      </c>
      <c r="CA72" s="192">
        <f t="shared" si="6"/>
        <v>0</v>
      </c>
      <c r="CB72" s="192">
        <f t="shared" si="6"/>
        <v>0</v>
      </c>
      <c r="CC72" s="192">
        <f t="shared" si="6"/>
        <v>0</v>
      </c>
      <c r="CD72" s="238">
        <f>+CD69+CD70-CD71</f>
        <v>757820</v>
      </c>
      <c r="CE72" s="192">
        <f>SUM(CE61:CE70)-CE71</f>
        <v>18453328</v>
      </c>
      <c r="CF72" s="245"/>
    </row>
    <row r="73" spans="1:84" ht="12.6" customHeight="1" x14ac:dyDescent="0.25">
      <c r="A73" s="171" t="s">
        <v>244</v>
      </c>
      <c r="B73" s="175"/>
      <c r="C73" s="242" t="s">
        <v>221</v>
      </c>
      <c r="D73" s="242" t="s">
        <v>221</v>
      </c>
      <c r="E73" s="242" t="s">
        <v>221</v>
      </c>
      <c r="F73" s="242" t="s">
        <v>221</v>
      </c>
      <c r="G73" s="242" t="s">
        <v>221</v>
      </c>
      <c r="H73" s="242" t="s">
        <v>221</v>
      </c>
      <c r="I73" s="242" t="s">
        <v>221</v>
      </c>
      <c r="J73" s="242" t="s">
        <v>221</v>
      </c>
      <c r="K73" s="246" t="s">
        <v>221</v>
      </c>
      <c r="L73" s="242" t="s">
        <v>221</v>
      </c>
      <c r="M73" s="242" t="s">
        <v>221</v>
      </c>
      <c r="N73" s="242" t="s">
        <v>221</v>
      </c>
      <c r="O73" s="242" t="s">
        <v>221</v>
      </c>
      <c r="P73" s="242" t="s">
        <v>221</v>
      </c>
      <c r="Q73" s="242" t="s">
        <v>221</v>
      </c>
      <c r="R73" s="242" t="s">
        <v>221</v>
      </c>
      <c r="S73" s="242" t="s">
        <v>221</v>
      </c>
      <c r="T73" s="242" t="s">
        <v>221</v>
      </c>
      <c r="U73" s="242" t="s">
        <v>221</v>
      </c>
      <c r="V73" s="242" t="s">
        <v>221</v>
      </c>
      <c r="W73" s="242" t="s">
        <v>221</v>
      </c>
      <c r="X73" s="242" t="s">
        <v>221</v>
      </c>
      <c r="Y73" s="242" t="s">
        <v>221</v>
      </c>
      <c r="Z73" s="242" t="s">
        <v>221</v>
      </c>
      <c r="AA73" s="242" t="s">
        <v>221</v>
      </c>
      <c r="AB73" s="242" t="s">
        <v>221</v>
      </c>
      <c r="AC73" s="242" t="s">
        <v>221</v>
      </c>
      <c r="AD73" s="242" t="s">
        <v>221</v>
      </c>
      <c r="AE73" s="242" t="s">
        <v>221</v>
      </c>
      <c r="AF73" s="242" t="s">
        <v>221</v>
      </c>
      <c r="AG73" s="242" t="s">
        <v>221</v>
      </c>
      <c r="AH73" s="242" t="s">
        <v>221</v>
      </c>
      <c r="AI73" s="242" t="s">
        <v>221</v>
      </c>
      <c r="AJ73" s="242" t="s">
        <v>221</v>
      </c>
      <c r="AK73" s="242" t="s">
        <v>221</v>
      </c>
      <c r="AL73" s="242" t="s">
        <v>221</v>
      </c>
      <c r="AM73" s="242" t="s">
        <v>221</v>
      </c>
      <c r="AN73" s="242" t="s">
        <v>221</v>
      </c>
      <c r="AO73" s="242" t="s">
        <v>221</v>
      </c>
      <c r="AP73" s="242" t="s">
        <v>221</v>
      </c>
      <c r="AQ73" s="242" t="s">
        <v>221</v>
      </c>
      <c r="AR73" s="242" t="s">
        <v>221</v>
      </c>
      <c r="AS73" s="242" t="s">
        <v>221</v>
      </c>
      <c r="AT73" s="242" t="s">
        <v>221</v>
      </c>
      <c r="AU73" s="242" t="s">
        <v>221</v>
      </c>
      <c r="AV73" s="242" t="s">
        <v>221</v>
      </c>
      <c r="AW73" s="242" t="s">
        <v>221</v>
      </c>
      <c r="AX73" s="242" t="s">
        <v>221</v>
      </c>
      <c r="AY73" s="242" t="s">
        <v>221</v>
      </c>
      <c r="AZ73" s="242" t="s">
        <v>221</v>
      </c>
      <c r="BA73" s="242" t="s">
        <v>221</v>
      </c>
      <c r="BB73" s="242" t="s">
        <v>221</v>
      </c>
      <c r="BC73" s="242" t="s">
        <v>221</v>
      </c>
      <c r="BD73" s="242" t="s">
        <v>221</v>
      </c>
      <c r="BE73" s="242" t="s">
        <v>221</v>
      </c>
      <c r="BF73" s="242" t="s">
        <v>221</v>
      </c>
      <c r="BG73" s="242" t="s">
        <v>221</v>
      </c>
      <c r="BH73" s="242" t="s">
        <v>221</v>
      </c>
      <c r="BI73" s="242" t="s">
        <v>221</v>
      </c>
      <c r="BJ73" s="242" t="s">
        <v>221</v>
      </c>
      <c r="BK73" s="242" t="s">
        <v>221</v>
      </c>
      <c r="BL73" s="242" t="s">
        <v>221</v>
      </c>
      <c r="BM73" s="242" t="s">
        <v>221</v>
      </c>
      <c r="BN73" s="242" t="s">
        <v>221</v>
      </c>
      <c r="BO73" s="242" t="s">
        <v>221</v>
      </c>
      <c r="BP73" s="242" t="s">
        <v>221</v>
      </c>
      <c r="BQ73" s="242" t="s">
        <v>221</v>
      </c>
      <c r="BR73" s="242" t="s">
        <v>221</v>
      </c>
      <c r="BS73" s="242" t="s">
        <v>221</v>
      </c>
      <c r="BT73" s="242" t="s">
        <v>221</v>
      </c>
      <c r="BU73" s="242" t="s">
        <v>221</v>
      </c>
      <c r="BV73" s="242" t="s">
        <v>221</v>
      </c>
      <c r="BW73" s="242" t="s">
        <v>221</v>
      </c>
      <c r="BX73" s="242" t="s">
        <v>221</v>
      </c>
      <c r="BY73" s="242" t="s">
        <v>221</v>
      </c>
      <c r="BZ73" s="242" t="s">
        <v>221</v>
      </c>
      <c r="CA73" s="242" t="s">
        <v>221</v>
      </c>
      <c r="CB73" s="242" t="s">
        <v>221</v>
      </c>
      <c r="CC73" s="242" t="s">
        <v>221</v>
      </c>
      <c r="CD73" s="242" t="s">
        <v>221</v>
      </c>
      <c r="CE73" s="309">
        <v>1590611</v>
      </c>
      <c r="CF73" s="245"/>
    </row>
    <row r="74" spans="1:84" ht="12.6" customHeight="1" x14ac:dyDescent="0.25">
      <c r="A74" s="171" t="s">
        <v>245</v>
      </c>
      <c r="B74" s="175"/>
      <c r="C74" s="307"/>
      <c r="D74" s="307"/>
      <c r="E74" s="398">
        <v>719270</v>
      </c>
      <c r="F74" s="398"/>
      <c r="G74" s="397"/>
      <c r="H74" s="397"/>
      <c r="I74" s="398"/>
      <c r="J74" s="398"/>
      <c r="K74" s="398">
        <v>1639210</v>
      </c>
      <c r="L74" s="398">
        <v>1287225</v>
      </c>
      <c r="M74" s="397"/>
      <c r="N74" s="397"/>
      <c r="O74" s="397"/>
      <c r="P74" s="398"/>
      <c r="Q74" s="398"/>
      <c r="R74" s="398"/>
      <c r="S74" s="398">
        <v>94849</v>
      </c>
      <c r="T74" s="398"/>
      <c r="U74" s="398">
        <v>401659</v>
      </c>
      <c r="V74" s="398"/>
      <c r="W74" s="398">
        <v>29681</v>
      </c>
      <c r="X74" s="398">
        <v>207234</v>
      </c>
      <c r="Y74" s="398">
        <v>60989</v>
      </c>
      <c r="Z74" s="398"/>
      <c r="AA74" s="398"/>
      <c r="AB74" s="398">
        <v>887788</v>
      </c>
      <c r="AC74" s="398">
        <v>256856</v>
      </c>
      <c r="AD74" s="398"/>
      <c r="AE74" s="398">
        <v>438998</v>
      </c>
      <c r="AF74" s="398"/>
      <c r="AG74" s="398">
        <v>65024</v>
      </c>
      <c r="AH74" s="398"/>
      <c r="AI74" s="398"/>
      <c r="AJ74" s="398"/>
      <c r="AK74" s="398">
        <v>408761</v>
      </c>
      <c r="AL74" s="398">
        <v>141103</v>
      </c>
      <c r="AM74" s="398"/>
      <c r="AN74" s="398"/>
      <c r="AO74" s="398"/>
      <c r="AP74" s="308"/>
      <c r="AQ74" s="308"/>
      <c r="AR74" s="308"/>
      <c r="AS74" s="308"/>
      <c r="AT74" s="308"/>
      <c r="AU74" s="308"/>
      <c r="AV74" s="308"/>
      <c r="AW74" s="242" t="s">
        <v>221</v>
      </c>
      <c r="AX74" s="242" t="s">
        <v>221</v>
      </c>
      <c r="AY74" s="242" t="s">
        <v>221</v>
      </c>
      <c r="AZ74" s="242" t="s">
        <v>221</v>
      </c>
      <c r="BA74" s="242" t="s">
        <v>221</v>
      </c>
      <c r="BB74" s="242" t="s">
        <v>221</v>
      </c>
      <c r="BC74" s="242" t="s">
        <v>221</v>
      </c>
      <c r="BD74" s="242" t="s">
        <v>221</v>
      </c>
      <c r="BE74" s="242" t="s">
        <v>221</v>
      </c>
      <c r="BF74" s="242" t="s">
        <v>221</v>
      </c>
      <c r="BG74" s="242" t="s">
        <v>221</v>
      </c>
      <c r="BH74" s="242" t="s">
        <v>221</v>
      </c>
      <c r="BI74" s="242" t="s">
        <v>221</v>
      </c>
      <c r="BJ74" s="242" t="s">
        <v>221</v>
      </c>
      <c r="BK74" s="242" t="s">
        <v>221</v>
      </c>
      <c r="BL74" s="242" t="s">
        <v>221</v>
      </c>
      <c r="BM74" s="242" t="s">
        <v>221</v>
      </c>
      <c r="BN74" s="242" t="s">
        <v>221</v>
      </c>
      <c r="BO74" s="242" t="s">
        <v>221</v>
      </c>
      <c r="BP74" s="242" t="s">
        <v>221</v>
      </c>
      <c r="BQ74" s="242" t="s">
        <v>221</v>
      </c>
      <c r="BR74" s="242" t="s">
        <v>221</v>
      </c>
      <c r="BS74" s="242" t="s">
        <v>221</v>
      </c>
      <c r="BT74" s="242" t="s">
        <v>221</v>
      </c>
      <c r="BU74" s="242" t="s">
        <v>221</v>
      </c>
      <c r="BV74" s="242" t="s">
        <v>221</v>
      </c>
      <c r="BW74" s="242" t="s">
        <v>221</v>
      </c>
      <c r="BX74" s="242" t="s">
        <v>221</v>
      </c>
      <c r="BY74" s="242" t="s">
        <v>221</v>
      </c>
      <c r="BZ74" s="242" t="s">
        <v>221</v>
      </c>
      <c r="CA74" s="242" t="s">
        <v>221</v>
      </c>
      <c r="CB74" s="242" t="s">
        <v>221</v>
      </c>
      <c r="CC74" s="242" t="s">
        <v>221</v>
      </c>
      <c r="CD74" s="242" t="s">
        <v>221</v>
      </c>
      <c r="CE74" s="192">
        <f t="shared" ref="CE74:CE81" si="7">SUM(C74:CD74)</f>
        <v>6638647</v>
      </c>
      <c r="CF74" s="245"/>
    </row>
    <row r="75" spans="1:84" ht="12.6" customHeight="1" x14ac:dyDescent="0.25">
      <c r="A75" s="171" t="s">
        <v>246</v>
      </c>
      <c r="B75" s="175"/>
      <c r="C75" s="307"/>
      <c r="D75" s="307"/>
      <c r="E75" s="398"/>
      <c r="F75" s="398"/>
      <c r="G75" s="397"/>
      <c r="H75" s="397"/>
      <c r="I75" s="397"/>
      <c r="J75" s="398"/>
      <c r="K75" s="398"/>
      <c r="L75" s="398"/>
      <c r="M75" s="397"/>
      <c r="N75" s="397"/>
      <c r="O75" s="397"/>
      <c r="P75" s="398"/>
      <c r="Q75" s="398"/>
      <c r="R75" s="398"/>
      <c r="S75" s="398">
        <v>86953</v>
      </c>
      <c r="T75" s="398"/>
      <c r="U75" s="398">
        <v>2456834</v>
      </c>
      <c r="V75" s="398"/>
      <c r="W75" s="398">
        <v>333632</v>
      </c>
      <c r="X75" s="398">
        <v>1364403</v>
      </c>
      <c r="Y75" s="398">
        <v>848039</v>
      </c>
      <c r="Z75" s="398"/>
      <c r="AA75" s="398"/>
      <c r="AB75" s="398">
        <v>1159275</v>
      </c>
      <c r="AC75" s="398">
        <v>227367</v>
      </c>
      <c r="AD75" s="398"/>
      <c r="AE75" s="398">
        <v>2160165</v>
      </c>
      <c r="AF75" s="398"/>
      <c r="AG75" s="398">
        <v>2676006</v>
      </c>
      <c r="AH75" s="398"/>
      <c r="AI75" s="398"/>
      <c r="AJ75" s="398">
        <v>3079731</v>
      </c>
      <c r="AK75" s="398">
        <v>184227</v>
      </c>
      <c r="AL75" s="398">
        <v>127783</v>
      </c>
      <c r="AM75" s="398"/>
      <c r="AN75" s="398"/>
      <c r="AO75" s="398">
        <v>200711</v>
      </c>
      <c r="AP75" s="308"/>
      <c r="AQ75" s="308"/>
      <c r="AR75" s="308"/>
      <c r="AS75" s="308"/>
      <c r="AT75" s="308"/>
      <c r="AU75" s="308"/>
      <c r="AV75" s="308"/>
      <c r="AW75" s="242" t="s">
        <v>221</v>
      </c>
      <c r="AX75" s="242" t="s">
        <v>221</v>
      </c>
      <c r="AY75" s="242" t="s">
        <v>221</v>
      </c>
      <c r="AZ75" s="242" t="s">
        <v>221</v>
      </c>
      <c r="BA75" s="242" t="s">
        <v>221</v>
      </c>
      <c r="BB75" s="242" t="s">
        <v>221</v>
      </c>
      <c r="BC75" s="242" t="s">
        <v>221</v>
      </c>
      <c r="BD75" s="242" t="s">
        <v>221</v>
      </c>
      <c r="BE75" s="242" t="s">
        <v>221</v>
      </c>
      <c r="BF75" s="242" t="s">
        <v>221</v>
      </c>
      <c r="BG75" s="242" t="s">
        <v>221</v>
      </c>
      <c r="BH75" s="242" t="s">
        <v>221</v>
      </c>
      <c r="BI75" s="242" t="s">
        <v>221</v>
      </c>
      <c r="BJ75" s="242" t="s">
        <v>221</v>
      </c>
      <c r="BK75" s="242" t="s">
        <v>221</v>
      </c>
      <c r="BL75" s="242" t="s">
        <v>221</v>
      </c>
      <c r="BM75" s="242" t="s">
        <v>221</v>
      </c>
      <c r="BN75" s="242" t="s">
        <v>221</v>
      </c>
      <c r="BO75" s="242" t="s">
        <v>221</v>
      </c>
      <c r="BP75" s="242" t="s">
        <v>221</v>
      </c>
      <c r="BQ75" s="242" t="s">
        <v>221</v>
      </c>
      <c r="BR75" s="242" t="s">
        <v>221</v>
      </c>
      <c r="BS75" s="242" t="s">
        <v>221</v>
      </c>
      <c r="BT75" s="242" t="s">
        <v>221</v>
      </c>
      <c r="BU75" s="242" t="s">
        <v>221</v>
      </c>
      <c r="BV75" s="242" t="s">
        <v>221</v>
      </c>
      <c r="BW75" s="242" t="s">
        <v>221</v>
      </c>
      <c r="BX75" s="242" t="s">
        <v>221</v>
      </c>
      <c r="BY75" s="242" t="s">
        <v>221</v>
      </c>
      <c r="BZ75" s="242" t="s">
        <v>221</v>
      </c>
      <c r="CA75" s="242" t="s">
        <v>221</v>
      </c>
      <c r="CB75" s="242" t="s">
        <v>221</v>
      </c>
      <c r="CC75" s="242" t="s">
        <v>221</v>
      </c>
      <c r="CD75" s="242" t="s">
        <v>221</v>
      </c>
      <c r="CE75" s="192">
        <f t="shared" si="7"/>
        <v>14905126</v>
      </c>
      <c r="CF75" s="245"/>
    </row>
    <row r="76" spans="1:84" ht="12.6" customHeight="1" x14ac:dyDescent="0.25">
      <c r="A76" s="171" t="s">
        <v>247</v>
      </c>
      <c r="B76" s="175"/>
      <c r="C76" s="192">
        <f t="shared" ref="C76:AV76" si="8">SUM(C74:C75)</f>
        <v>0</v>
      </c>
      <c r="D76" s="192">
        <f t="shared" si="8"/>
        <v>0</v>
      </c>
      <c r="E76" s="192">
        <f t="shared" si="8"/>
        <v>719270</v>
      </c>
      <c r="F76" s="192">
        <f t="shared" si="8"/>
        <v>0</v>
      </c>
      <c r="G76" s="192">
        <f t="shared" si="8"/>
        <v>0</v>
      </c>
      <c r="H76" s="192">
        <f t="shared" si="8"/>
        <v>0</v>
      </c>
      <c r="I76" s="192">
        <f t="shared" si="8"/>
        <v>0</v>
      </c>
      <c r="J76" s="192">
        <f t="shared" si="8"/>
        <v>0</v>
      </c>
      <c r="K76" s="192">
        <f t="shared" si="8"/>
        <v>1639210</v>
      </c>
      <c r="L76" s="192">
        <f t="shared" si="8"/>
        <v>1287225</v>
      </c>
      <c r="M76" s="192">
        <f t="shared" si="8"/>
        <v>0</v>
      </c>
      <c r="N76" s="192">
        <f t="shared" si="8"/>
        <v>0</v>
      </c>
      <c r="O76" s="192">
        <f t="shared" si="8"/>
        <v>0</v>
      </c>
      <c r="P76" s="192">
        <f t="shared" si="8"/>
        <v>0</v>
      </c>
      <c r="Q76" s="192">
        <f t="shared" si="8"/>
        <v>0</v>
      </c>
      <c r="R76" s="192">
        <f t="shared" si="8"/>
        <v>0</v>
      </c>
      <c r="S76" s="192">
        <f t="shared" si="8"/>
        <v>181802</v>
      </c>
      <c r="T76" s="192">
        <f t="shared" si="8"/>
        <v>0</v>
      </c>
      <c r="U76" s="192">
        <f t="shared" si="8"/>
        <v>2858493</v>
      </c>
      <c r="V76" s="192">
        <f t="shared" si="8"/>
        <v>0</v>
      </c>
      <c r="W76" s="192">
        <f t="shared" si="8"/>
        <v>363313</v>
      </c>
      <c r="X76" s="192">
        <f t="shared" si="8"/>
        <v>1571637</v>
      </c>
      <c r="Y76" s="192">
        <f t="shared" si="8"/>
        <v>909028</v>
      </c>
      <c r="Z76" s="192">
        <f t="shared" si="8"/>
        <v>0</v>
      </c>
      <c r="AA76" s="192">
        <f t="shared" si="8"/>
        <v>0</v>
      </c>
      <c r="AB76" s="192">
        <f t="shared" si="8"/>
        <v>2047063</v>
      </c>
      <c r="AC76" s="192">
        <f t="shared" si="8"/>
        <v>484223</v>
      </c>
      <c r="AD76" s="192">
        <f t="shared" si="8"/>
        <v>0</v>
      </c>
      <c r="AE76" s="192">
        <f t="shared" si="8"/>
        <v>2599163</v>
      </c>
      <c r="AF76" s="192">
        <f t="shared" si="8"/>
        <v>0</v>
      </c>
      <c r="AG76" s="192">
        <f t="shared" si="8"/>
        <v>2741030</v>
      </c>
      <c r="AH76" s="192">
        <f t="shared" si="8"/>
        <v>0</v>
      </c>
      <c r="AI76" s="192">
        <f t="shared" si="8"/>
        <v>0</v>
      </c>
      <c r="AJ76" s="192">
        <f t="shared" si="8"/>
        <v>3079731</v>
      </c>
      <c r="AK76" s="192">
        <f t="shared" si="8"/>
        <v>592988</v>
      </c>
      <c r="AL76" s="192">
        <f t="shared" si="8"/>
        <v>268886</v>
      </c>
      <c r="AM76" s="192">
        <f t="shared" si="8"/>
        <v>0</v>
      </c>
      <c r="AN76" s="192">
        <f t="shared" si="8"/>
        <v>0</v>
      </c>
      <c r="AO76" s="192">
        <f t="shared" si="8"/>
        <v>200711</v>
      </c>
      <c r="AP76" s="192">
        <f t="shared" si="8"/>
        <v>0</v>
      </c>
      <c r="AQ76" s="192">
        <f t="shared" si="8"/>
        <v>0</v>
      </c>
      <c r="AR76" s="192">
        <f t="shared" si="8"/>
        <v>0</v>
      </c>
      <c r="AS76" s="192">
        <f t="shared" si="8"/>
        <v>0</v>
      </c>
      <c r="AT76" s="192">
        <f t="shared" si="8"/>
        <v>0</v>
      </c>
      <c r="AU76" s="192">
        <f t="shared" si="8"/>
        <v>0</v>
      </c>
      <c r="AV76" s="192">
        <f t="shared" si="8"/>
        <v>0</v>
      </c>
      <c r="AW76" s="242" t="s">
        <v>221</v>
      </c>
      <c r="AX76" s="242" t="s">
        <v>221</v>
      </c>
      <c r="AY76" s="242" t="s">
        <v>221</v>
      </c>
      <c r="AZ76" s="242" t="s">
        <v>221</v>
      </c>
      <c r="BA76" s="242" t="s">
        <v>221</v>
      </c>
      <c r="BB76" s="242" t="s">
        <v>221</v>
      </c>
      <c r="BC76" s="242" t="s">
        <v>221</v>
      </c>
      <c r="BD76" s="242" t="s">
        <v>221</v>
      </c>
      <c r="BE76" s="242" t="s">
        <v>221</v>
      </c>
      <c r="BF76" s="242" t="s">
        <v>221</v>
      </c>
      <c r="BG76" s="242" t="s">
        <v>221</v>
      </c>
      <c r="BH76" s="242" t="s">
        <v>221</v>
      </c>
      <c r="BI76" s="242" t="s">
        <v>221</v>
      </c>
      <c r="BJ76" s="242" t="s">
        <v>221</v>
      </c>
      <c r="BK76" s="242" t="s">
        <v>221</v>
      </c>
      <c r="BL76" s="242" t="s">
        <v>221</v>
      </c>
      <c r="BM76" s="242" t="s">
        <v>221</v>
      </c>
      <c r="BN76" s="242" t="s">
        <v>221</v>
      </c>
      <c r="BO76" s="242" t="s">
        <v>221</v>
      </c>
      <c r="BP76" s="242" t="s">
        <v>221</v>
      </c>
      <c r="BQ76" s="242" t="s">
        <v>221</v>
      </c>
      <c r="BR76" s="242" t="s">
        <v>221</v>
      </c>
      <c r="BS76" s="242" t="s">
        <v>221</v>
      </c>
      <c r="BT76" s="242" t="s">
        <v>221</v>
      </c>
      <c r="BU76" s="242" t="s">
        <v>221</v>
      </c>
      <c r="BV76" s="242" t="s">
        <v>221</v>
      </c>
      <c r="BW76" s="242" t="s">
        <v>221</v>
      </c>
      <c r="BX76" s="242" t="s">
        <v>221</v>
      </c>
      <c r="BY76" s="242" t="s">
        <v>221</v>
      </c>
      <c r="BZ76" s="242" t="s">
        <v>221</v>
      </c>
      <c r="CA76" s="242" t="s">
        <v>221</v>
      </c>
      <c r="CB76" s="242" t="s">
        <v>221</v>
      </c>
      <c r="CC76" s="242" t="s">
        <v>221</v>
      </c>
      <c r="CD76" s="242" t="s">
        <v>221</v>
      </c>
      <c r="CE76" s="192">
        <f t="shared" si="7"/>
        <v>21543773</v>
      </c>
      <c r="CF76" s="245"/>
    </row>
    <row r="77" spans="1:84" ht="12.6" customHeight="1" x14ac:dyDescent="0.25">
      <c r="A77" s="171" t="s">
        <v>248</v>
      </c>
      <c r="B77" s="175"/>
      <c r="C77" s="310"/>
      <c r="D77" s="310"/>
      <c r="E77" s="393">
        <v>356</v>
      </c>
      <c r="F77" s="393"/>
      <c r="G77" s="392"/>
      <c r="H77" s="392"/>
      <c r="I77" s="393"/>
      <c r="J77" s="393"/>
      <c r="K77" s="393">
        <v>5885</v>
      </c>
      <c r="L77" s="393">
        <v>5898</v>
      </c>
      <c r="M77" s="393"/>
      <c r="N77" s="393"/>
      <c r="O77" s="393"/>
      <c r="P77" s="393"/>
      <c r="Q77" s="393"/>
      <c r="R77" s="393"/>
      <c r="S77" s="393"/>
      <c r="T77" s="393"/>
      <c r="U77" s="393">
        <v>939</v>
      </c>
      <c r="V77" s="393"/>
      <c r="W77" s="393">
        <v>104</v>
      </c>
      <c r="X77" s="393">
        <v>367</v>
      </c>
      <c r="Y77" s="393">
        <v>1034</v>
      </c>
      <c r="Z77" s="393"/>
      <c r="AA77" s="393"/>
      <c r="AB77" s="393">
        <v>385</v>
      </c>
      <c r="AC77" s="393">
        <v>429</v>
      </c>
      <c r="AD77" s="393"/>
      <c r="AE77" s="393">
        <v>4787</v>
      </c>
      <c r="AF77" s="393"/>
      <c r="AG77" s="393">
        <v>1588</v>
      </c>
      <c r="AH77" s="393"/>
      <c r="AI77" s="393"/>
      <c r="AJ77" s="393">
        <v>4128</v>
      </c>
      <c r="AK77" s="393">
        <v>181</v>
      </c>
      <c r="AL77" s="393">
        <v>136</v>
      </c>
      <c r="AM77" s="393"/>
      <c r="AN77" s="393"/>
      <c r="AO77" s="393">
        <v>60</v>
      </c>
      <c r="AP77" s="393"/>
      <c r="AQ77" s="393"/>
      <c r="AR77" s="393"/>
      <c r="AS77" s="393"/>
      <c r="AT77" s="393"/>
      <c r="AU77" s="393"/>
      <c r="AV77" s="393"/>
      <c r="AW77" s="393"/>
      <c r="AX77" s="393"/>
      <c r="AY77" s="393">
        <v>2418</v>
      </c>
      <c r="AZ77" s="393"/>
      <c r="BA77" s="393">
        <v>1170</v>
      </c>
      <c r="BB77" s="393">
        <v>293</v>
      </c>
      <c r="BC77" s="393"/>
      <c r="BD77" s="393"/>
      <c r="BE77" s="393">
        <v>18356</v>
      </c>
      <c r="BF77" s="393">
        <v>3960</v>
      </c>
      <c r="BG77" s="393"/>
      <c r="BH77" s="393"/>
      <c r="BI77" s="393"/>
      <c r="BJ77" s="393">
        <v>334</v>
      </c>
      <c r="BK77" s="393"/>
      <c r="BL77" s="393"/>
      <c r="BM77" s="393"/>
      <c r="BN77" s="393">
        <v>5899</v>
      </c>
      <c r="BO77" s="393"/>
      <c r="BP77" s="393"/>
      <c r="BQ77" s="393"/>
      <c r="BR77" s="393"/>
      <c r="BS77" s="393"/>
      <c r="BT77" s="393"/>
      <c r="BU77" s="393"/>
      <c r="BV77" s="393">
        <v>1995</v>
      </c>
      <c r="BW77" s="393"/>
      <c r="BX77" s="393"/>
      <c r="BY77" s="393">
        <v>209</v>
      </c>
      <c r="BZ77" s="311"/>
      <c r="CA77" s="311"/>
      <c r="CB77" s="311"/>
      <c r="CC77" s="311"/>
      <c r="CD77" s="242" t="s">
        <v>221</v>
      </c>
      <c r="CE77" s="192">
        <f t="shared" si="7"/>
        <v>60911</v>
      </c>
      <c r="CF77" s="192">
        <f>BE59-CE77</f>
        <v>0</v>
      </c>
    </row>
    <row r="78" spans="1:84" ht="12.6" customHeight="1" x14ac:dyDescent="0.25">
      <c r="A78" s="171" t="s">
        <v>249</v>
      </c>
      <c r="B78" s="175"/>
      <c r="C78" s="312"/>
      <c r="D78" s="312"/>
      <c r="E78" s="394">
        <v>928</v>
      </c>
      <c r="F78" s="394"/>
      <c r="G78" s="394"/>
      <c r="H78" s="394"/>
      <c r="I78" s="394"/>
      <c r="J78" s="394"/>
      <c r="K78" s="394">
        <v>18741</v>
      </c>
      <c r="L78" s="394">
        <v>15389</v>
      </c>
      <c r="M78" s="312"/>
      <c r="N78" s="312"/>
      <c r="O78" s="312"/>
      <c r="P78" s="312"/>
      <c r="Q78" s="312"/>
      <c r="R78" s="396"/>
      <c r="S78" s="399"/>
      <c r="T78" s="399"/>
      <c r="U78" s="399"/>
      <c r="V78" s="399"/>
      <c r="W78" s="399"/>
      <c r="X78" s="399"/>
      <c r="Y78" s="399"/>
      <c r="Z78" s="399"/>
      <c r="AA78" s="399"/>
      <c r="AB78" s="399"/>
      <c r="AC78" s="399"/>
      <c r="AD78" s="399"/>
      <c r="AE78" s="399"/>
      <c r="AF78" s="399"/>
      <c r="AG78" s="399"/>
      <c r="AH78" s="399"/>
      <c r="AI78" s="399"/>
      <c r="AJ78" s="399"/>
      <c r="AK78" s="399"/>
      <c r="AL78" s="399"/>
      <c r="AM78" s="399"/>
      <c r="AN78" s="399"/>
      <c r="AO78" s="399">
        <v>157</v>
      </c>
      <c r="AP78" s="399"/>
      <c r="AQ78" s="399"/>
      <c r="AR78" s="399"/>
      <c r="AS78" s="399"/>
      <c r="AT78" s="399"/>
      <c r="AU78" s="399"/>
      <c r="AV78" s="399"/>
      <c r="AW78" s="184"/>
      <c r="AX78" s="242"/>
      <c r="AY78" s="242"/>
      <c r="AZ78" s="184">
        <v>30901</v>
      </c>
      <c r="BA78" s="184"/>
      <c r="BB78" s="184"/>
      <c r="BC78" s="184"/>
      <c r="BD78" s="242"/>
      <c r="BE78" s="242"/>
      <c r="BF78" s="184"/>
      <c r="BG78" s="242"/>
      <c r="BH78" s="315"/>
      <c r="BI78" s="184"/>
      <c r="BJ78" s="242"/>
      <c r="BK78" s="316"/>
      <c r="BL78" s="317"/>
      <c r="BM78" s="184"/>
      <c r="BN78" s="242"/>
      <c r="BO78" s="242"/>
      <c r="BP78" s="242"/>
      <c r="BQ78" s="242"/>
      <c r="BR78" s="184"/>
      <c r="BS78" s="184"/>
      <c r="BT78" s="184"/>
      <c r="BU78" s="184"/>
      <c r="BV78" s="184"/>
      <c r="BW78" s="184"/>
      <c r="BX78" s="318"/>
      <c r="BY78" s="318"/>
      <c r="BZ78" s="184"/>
      <c r="CA78" s="184"/>
      <c r="CB78" s="184"/>
      <c r="CC78" s="242" t="s">
        <v>221</v>
      </c>
      <c r="CD78" s="242" t="s">
        <v>221</v>
      </c>
      <c r="CE78" s="192">
        <f>SUM(C78:CD78)</f>
        <v>66116</v>
      </c>
      <c r="CF78" s="192">
        <f>AY59-CE78</f>
        <v>0</v>
      </c>
    </row>
    <row r="79" spans="1:84" ht="12.6" customHeight="1" x14ac:dyDescent="0.25">
      <c r="A79" s="171" t="s">
        <v>250</v>
      </c>
      <c r="B79" s="175"/>
      <c r="C79" s="312"/>
      <c r="D79" s="312"/>
      <c r="E79" s="394">
        <v>92</v>
      </c>
      <c r="F79" s="394"/>
      <c r="G79" s="394"/>
      <c r="H79" s="394"/>
      <c r="I79" s="394"/>
      <c r="J79" s="394"/>
      <c r="K79" s="394">
        <v>1520</v>
      </c>
      <c r="L79" s="394">
        <v>1524</v>
      </c>
      <c r="M79" s="312"/>
      <c r="N79" s="312"/>
      <c r="O79" s="394"/>
      <c r="P79" s="394"/>
      <c r="Q79" s="394"/>
      <c r="R79" s="397"/>
      <c r="S79" s="399"/>
      <c r="T79" s="399"/>
      <c r="U79" s="399">
        <v>242</v>
      </c>
      <c r="V79" s="399"/>
      <c r="W79" s="399">
        <v>27</v>
      </c>
      <c r="X79" s="399">
        <v>95</v>
      </c>
      <c r="Y79" s="399">
        <v>267</v>
      </c>
      <c r="Z79" s="399"/>
      <c r="AA79" s="399"/>
      <c r="AB79" s="399">
        <v>100</v>
      </c>
      <c r="AC79" s="399">
        <v>111</v>
      </c>
      <c r="AD79" s="399"/>
      <c r="AE79" s="399">
        <v>1237</v>
      </c>
      <c r="AF79" s="399"/>
      <c r="AG79" s="399">
        <v>410</v>
      </c>
      <c r="AH79" s="399"/>
      <c r="AI79" s="399"/>
      <c r="AJ79" s="399">
        <v>1066</v>
      </c>
      <c r="AK79" s="399">
        <v>47</v>
      </c>
      <c r="AL79" s="399">
        <v>35</v>
      </c>
      <c r="AM79" s="399"/>
      <c r="AN79" s="399"/>
      <c r="AO79" s="399">
        <v>15</v>
      </c>
      <c r="AP79" s="399"/>
      <c r="AQ79" s="399"/>
      <c r="AR79" s="399"/>
      <c r="AS79" s="399"/>
      <c r="AT79" s="399"/>
      <c r="AU79" s="399"/>
      <c r="AV79" s="399"/>
      <c r="AW79" s="184"/>
      <c r="AX79" s="242"/>
      <c r="AY79" s="242"/>
      <c r="AZ79" s="242"/>
      <c r="BA79" s="184">
        <v>302</v>
      </c>
      <c r="BB79" s="184"/>
      <c r="BC79" s="184"/>
      <c r="BD79" s="242"/>
      <c r="BE79" s="242"/>
      <c r="BF79" s="242"/>
      <c r="BG79" s="242"/>
      <c r="BH79" s="394"/>
      <c r="BI79" s="184"/>
      <c r="BJ79" s="242"/>
      <c r="BK79" s="394"/>
      <c r="BL79" s="394"/>
      <c r="BM79" s="184"/>
      <c r="BN79" s="242"/>
      <c r="BO79" s="242"/>
      <c r="BP79" s="242"/>
      <c r="BQ79" s="242"/>
      <c r="BR79" s="242"/>
      <c r="BS79" s="184"/>
      <c r="BT79" s="184"/>
      <c r="BU79" s="184"/>
      <c r="BV79" s="184">
        <v>515</v>
      </c>
      <c r="BW79" s="184"/>
      <c r="BX79" s="394"/>
      <c r="BY79" s="394">
        <v>55</v>
      </c>
      <c r="BZ79" s="184"/>
      <c r="CA79" s="184"/>
      <c r="CB79" s="184"/>
      <c r="CC79" s="242" t="s">
        <v>221</v>
      </c>
      <c r="CD79" s="242" t="s">
        <v>221</v>
      </c>
      <c r="CE79" s="192">
        <f t="shared" si="7"/>
        <v>7660</v>
      </c>
      <c r="CF79" s="192"/>
    </row>
    <row r="80" spans="1:84" ht="12.6" customHeight="1" x14ac:dyDescent="0.25">
      <c r="A80" s="171" t="s">
        <v>251</v>
      </c>
      <c r="B80" s="175"/>
      <c r="C80" s="314"/>
      <c r="D80" s="314"/>
      <c r="E80" s="394">
        <v>2785</v>
      </c>
      <c r="F80" s="394"/>
      <c r="G80" s="394"/>
      <c r="H80" s="394"/>
      <c r="I80" s="394"/>
      <c r="J80" s="394"/>
      <c r="K80" s="394">
        <v>73973</v>
      </c>
      <c r="L80" s="394">
        <v>46184</v>
      </c>
      <c r="M80" s="312"/>
      <c r="N80" s="312"/>
      <c r="O80" s="394"/>
      <c r="P80" s="394"/>
      <c r="Q80" s="394"/>
      <c r="R80" s="397"/>
      <c r="S80" s="399">
        <v>33</v>
      </c>
      <c r="T80" s="399"/>
      <c r="U80" s="399">
        <v>9</v>
      </c>
      <c r="V80" s="399"/>
      <c r="W80" s="399">
        <v>202</v>
      </c>
      <c r="X80" s="399">
        <v>712</v>
      </c>
      <c r="Y80" s="399">
        <v>2000</v>
      </c>
      <c r="Z80" s="399"/>
      <c r="AA80" s="399"/>
      <c r="AB80" s="399"/>
      <c r="AC80" s="399">
        <v>11</v>
      </c>
      <c r="AD80" s="399"/>
      <c r="AE80" s="399">
        <v>10507</v>
      </c>
      <c r="AF80" s="399"/>
      <c r="AG80" s="399">
        <v>2460</v>
      </c>
      <c r="AH80" s="399"/>
      <c r="AI80" s="399"/>
      <c r="AJ80" s="399">
        <v>329</v>
      </c>
      <c r="AK80" s="399"/>
      <c r="AL80" s="399"/>
      <c r="AM80" s="399"/>
      <c r="AN80" s="399"/>
      <c r="AO80" s="399">
        <v>470</v>
      </c>
      <c r="AP80" s="399"/>
      <c r="AQ80" s="399"/>
      <c r="AR80" s="399"/>
      <c r="AS80" s="399"/>
      <c r="AT80" s="399"/>
      <c r="AU80" s="399"/>
      <c r="AV80" s="399"/>
      <c r="AW80" s="184"/>
      <c r="AX80" s="242"/>
      <c r="AY80" s="242"/>
      <c r="AZ80" s="242"/>
      <c r="BA80" s="242"/>
      <c r="BB80" s="184"/>
      <c r="BC80" s="184"/>
      <c r="BD80" s="242"/>
      <c r="BE80" s="242"/>
      <c r="BF80" s="242"/>
      <c r="BG80" s="242"/>
      <c r="BH80" s="315"/>
      <c r="BI80" s="184"/>
      <c r="BJ80" s="242"/>
      <c r="BK80" s="316"/>
      <c r="BL80" s="317"/>
      <c r="BM80" s="184"/>
      <c r="BN80" s="242"/>
      <c r="BO80" s="242"/>
      <c r="BP80" s="242"/>
      <c r="BQ80" s="242"/>
      <c r="BR80" s="242"/>
      <c r="BS80" s="184"/>
      <c r="BT80" s="184"/>
      <c r="BU80" s="184"/>
      <c r="BV80" s="184"/>
      <c r="BW80" s="184"/>
      <c r="BX80" s="318"/>
      <c r="BY80" s="318"/>
      <c r="BZ80" s="184"/>
      <c r="CA80" s="184"/>
      <c r="CB80" s="184"/>
      <c r="CC80" s="242" t="s">
        <v>221</v>
      </c>
      <c r="CD80" s="242" t="s">
        <v>221</v>
      </c>
      <c r="CE80" s="192">
        <f t="shared" si="7"/>
        <v>139675</v>
      </c>
      <c r="CF80" s="192">
        <f>BA59</f>
        <v>0</v>
      </c>
    </row>
    <row r="81" spans="1:84" ht="21" customHeight="1" x14ac:dyDescent="0.25">
      <c r="A81" s="171" t="s">
        <v>252</v>
      </c>
      <c r="B81" s="175"/>
      <c r="C81" s="313"/>
      <c r="D81" s="313"/>
      <c r="E81" s="395">
        <v>1.48</v>
      </c>
      <c r="F81" s="395"/>
      <c r="G81" s="395"/>
      <c r="H81" s="395"/>
      <c r="I81" s="395"/>
      <c r="J81" s="395"/>
      <c r="K81" s="395">
        <v>17.34</v>
      </c>
      <c r="L81" s="395">
        <v>24.47</v>
      </c>
      <c r="M81" s="313"/>
      <c r="N81" s="313"/>
      <c r="O81" s="394"/>
      <c r="P81" s="394"/>
      <c r="Q81" s="394"/>
      <c r="R81" s="397"/>
      <c r="S81" s="400"/>
      <c r="T81" s="400"/>
      <c r="U81" s="400"/>
      <c r="V81" s="400"/>
      <c r="W81" s="400"/>
      <c r="X81" s="400"/>
      <c r="Y81" s="400"/>
      <c r="Z81" s="400"/>
      <c r="AA81" s="400"/>
      <c r="AB81" s="400"/>
      <c r="AC81" s="400"/>
      <c r="AD81" s="400"/>
      <c r="AE81" s="400"/>
      <c r="AF81" s="400"/>
      <c r="AG81" s="400">
        <v>0.74</v>
      </c>
      <c r="AH81" s="400"/>
      <c r="AI81" s="400"/>
      <c r="AJ81" s="400">
        <v>12.44</v>
      </c>
      <c r="AK81" s="400"/>
      <c r="AL81" s="400"/>
      <c r="AM81" s="400"/>
      <c r="AN81" s="400"/>
      <c r="AO81" s="400">
        <v>0.25</v>
      </c>
      <c r="AP81" s="400"/>
      <c r="AQ81" s="400"/>
      <c r="AR81" s="400"/>
      <c r="AS81" s="400"/>
      <c r="AT81" s="400"/>
      <c r="AU81" s="400"/>
      <c r="AV81" s="400"/>
      <c r="AW81" s="242"/>
      <c r="AX81" s="242"/>
      <c r="AY81" s="242"/>
      <c r="AZ81" s="242"/>
      <c r="BA81" s="242"/>
      <c r="BB81" s="242"/>
      <c r="BC81" s="242"/>
      <c r="BD81" s="242"/>
      <c r="BE81" s="242"/>
      <c r="BF81" s="242"/>
      <c r="BG81" s="242"/>
      <c r="BH81" s="242"/>
      <c r="BI81" s="242"/>
      <c r="BJ81" s="242"/>
      <c r="BK81" s="242"/>
      <c r="BL81" s="242"/>
      <c r="BM81" s="242"/>
      <c r="BN81" s="242"/>
      <c r="BO81" s="242"/>
      <c r="BP81" s="242"/>
      <c r="BQ81" s="242"/>
      <c r="BR81" s="242"/>
      <c r="BS81" s="242"/>
      <c r="BT81" s="242"/>
      <c r="BU81" s="247"/>
      <c r="BV81" s="247"/>
      <c r="BW81" s="247"/>
      <c r="BX81" s="247"/>
      <c r="BY81" s="247"/>
      <c r="BZ81" s="247"/>
      <c r="CA81" s="247"/>
      <c r="CB81" s="247"/>
      <c r="CC81" s="242" t="s">
        <v>221</v>
      </c>
      <c r="CD81" s="242" t="s">
        <v>221</v>
      </c>
      <c r="CE81" s="248">
        <f t="shared" si="7"/>
        <v>56.72</v>
      </c>
      <c r="CF81" s="248"/>
    </row>
    <row r="82" spans="1:84" ht="12.6" customHeight="1" x14ac:dyDescent="0.25">
      <c r="A82" s="205" t="s">
        <v>253</v>
      </c>
      <c r="B82" s="205"/>
      <c r="C82" s="205"/>
      <c r="D82" s="205"/>
      <c r="E82" s="205"/>
    </row>
    <row r="83" spans="1:84" ht="12.6" customHeight="1" x14ac:dyDescent="0.25">
      <c r="A83" s="171" t="s">
        <v>254</v>
      </c>
      <c r="B83" s="172"/>
      <c r="C83" s="324" t="s">
        <v>1270</v>
      </c>
      <c r="D83" s="249"/>
      <c r="E83" s="175"/>
    </row>
    <row r="84" spans="1:84" ht="12.6" customHeight="1" x14ac:dyDescent="0.25">
      <c r="A84" s="173" t="s">
        <v>255</v>
      </c>
      <c r="B84" s="172" t="s">
        <v>256</v>
      </c>
      <c r="C84" s="320">
        <v>141</v>
      </c>
      <c r="D84" s="249"/>
      <c r="E84" s="175"/>
    </row>
    <row r="85" spans="1:84" ht="12.6" customHeight="1" x14ac:dyDescent="0.25">
      <c r="A85" s="173" t="s">
        <v>257</v>
      </c>
      <c r="B85" s="172" t="s">
        <v>256</v>
      </c>
      <c r="C85" s="321" t="s">
        <v>1271</v>
      </c>
      <c r="D85" s="202"/>
      <c r="E85" s="201"/>
    </row>
    <row r="86" spans="1:84" ht="12.6" customHeight="1" x14ac:dyDescent="0.25">
      <c r="A86" s="173" t="s">
        <v>1251</v>
      </c>
      <c r="B86" s="172"/>
      <c r="C86" s="323" t="s">
        <v>1272</v>
      </c>
      <c r="D86" s="202"/>
      <c r="E86" s="201"/>
    </row>
    <row r="87" spans="1:84" ht="12.6" customHeight="1" x14ac:dyDescent="0.25">
      <c r="A87" s="173" t="s">
        <v>1252</v>
      </c>
      <c r="B87" s="172" t="s">
        <v>256</v>
      </c>
      <c r="C87" s="322" t="s">
        <v>1272</v>
      </c>
      <c r="D87" s="202"/>
      <c r="E87" s="201"/>
    </row>
    <row r="88" spans="1:84" ht="12.6" customHeight="1" x14ac:dyDescent="0.25">
      <c r="A88" s="173" t="s">
        <v>258</v>
      </c>
      <c r="B88" s="172" t="s">
        <v>256</v>
      </c>
      <c r="C88" s="321" t="s">
        <v>1273</v>
      </c>
      <c r="D88" s="202"/>
      <c r="E88" s="201"/>
    </row>
    <row r="89" spans="1:84" ht="12.6" customHeight="1" x14ac:dyDescent="0.25">
      <c r="A89" s="173" t="s">
        <v>259</v>
      </c>
      <c r="B89" s="172" t="s">
        <v>256</v>
      </c>
      <c r="C89" s="321" t="s">
        <v>1274</v>
      </c>
      <c r="D89" s="202"/>
      <c r="E89" s="201"/>
    </row>
    <row r="90" spans="1:84" ht="12.6" customHeight="1" x14ac:dyDescent="0.25">
      <c r="A90" s="173" t="s">
        <v>260</v>
      </c>
      <c r="B90" s="172" t="s">
        <v>256</v>
      </c>
      <c r="C90" s="321" t="s">
        <v>1275</v>
      </c>
      <c r="D90" s="202"/>
      <c r="E90" s="201"/>
    </row>
    <row r="91" spans="1:84" ht="12.6" customHeight="1" x14ac:dyDescent="0.25">
      <c r="A91" s="173" t="s">
        <v>261</v>
      </c>
      <c r="B91" s="172" t="s">
        <v>256</v>
      </c>
      <c r="C91" s="321" t="s">
        <v>1276</v>
      </c>
      <c r="D91" s="202"/>
      <c r="E91" s="201"/>
    </row>
    <row r="92" spans="1:84" ht="12.6" customHeight="1" x14ac:dyDescent="0.25">
      <c r="A92" s="173" t="s">
        <v>262</v>
      </c>
      <c r="B92" s="172" t="s">
        <v>256</v>
      </c>
      <c r="C92" s="321" t="s">
        <v>1277</v>
      </c>
      <c r="D92" s="202"/>
      <c r="E92" s="201"/>
    </row>
    <row r="93" spans="1:84" ht="12.6" customHeight="1" x14ac:dyDescent="0.25">
      <c r="A93" s="173" t="s">
        <v>263</v>
      </c>
      <c r="B93" s="172" t="s">
        <v>256</v>
      </c>
      <c r="C93" s="319" t="s">
        <v>1278</v>
      </c>
      <c r="D93" s="249"/>
      <c r="E93" s="175"/>
    </row>
    <row r="94" spans="1:84" ht="12.6" customHeight="1" x14ac:dyDescent="0.25">
      <c r="A94" s="173" t="s">
        <v>264</v>
      </c>
      <c r="B94" s="172" t="s">
        <v>256</v>
      </c>
      <c r="C94" s="325" t="s">
        <v>1279</v>
      </c>
      <c r="D94" s="249"/>
      <c r="E94" s="175"/>
    </row>
    <row r="95" spans="1:84" ht="12.6" customHeight="1" x14ac:dyDescent="0.25">
      <c r="A95" s="173"/>
      <c r="B95" s="173"/>
      <c r="C95" s="188"/>
      <c r="D95" s="175"/>
      <c r="E95" s="175"/>
    </row>
    <row r="96" spans="1:84" ht="12.6" customHeight="1" x14ac:dyDescent="0.25">
      <c r="A96" s="205" t="s">
        <v>265</v>
      </c>
      <c r="B96" s="205"/>
      <c r="C96" s="205"/>
      <c r="D96" s="205"/>
      <c r="E96" s="205"/>
    </row>
    <row r="97" spans="1:5" ht="12.6" customHeight="1" x14ac:dyDescent="0.25">
      <c r="A97" s="250" t="s">
        <v>266</v>
      </c>
      <c r="B97" s="250"/>
      <c r="C97" s="250"/>
      <c r="D97" s="250"/>
      <c r="E97" s="250"/>
    </row>
    <row r="98" spans="1:5" ht="12.6" customHeight="1" x14ac:dyDescent="0.25">
      <c r="A98" s="173" t="s">
        <v>267</v>
      </c>
      <c r="B98" s="172" t="s">
        <v>256</v>
      </c>
      <c r="C98" s="186"/>
      <c r="D98" s="175"/>
      <c r="E98" s="175"/>
    </row>
    <row r="99" spans="1:5" ht="12.6" customHeight="1" x14ac:dyDescent="0.25">
      <c r="A99" s="173" t="s">
        <v>259</v>
      </c>
      <c r="B99" s="172" t="s">
        <v>256</v>
      </c>
      <c r="C99" s="186"/>
      <c r="D99" s="175"/>
      <c r="E99" s="175"/>
    </row>
    <row r="100" spans="1:5" ht="12.6" customHeight="1" x14ac:dyDescent="0.25">
      <c r="A100" s="173" t="s">
        <v>268</v>
      </c>
      <c r="B100" s="172" t="s">
        <v>256</v>
      </c>
      <c r="C100" s="326">
        <v>1</v>
      </c>
      <c r="D100" s="175"/>
      <c r="E100" s="175"/>
    </row>
    <row r="101" spans="1:5" ht="12.6" customHeight="1" x14ac:dyDescent="0.25">
      <c r="A101" s="250" t="s">
        <v>269</v>
      </c>
      <c r="B101" s="250"/>
      <c r="C101" s="250"/>
      <c r="D101" s="250"/>
      <c r="E101" s="250"/>
    </row>
    <row r="102" spans="1:5" ht="12.6" customHeight="1" x14ac:dyDescent="0.25">
      <c r="A102" s="173" t="s">
        <v>270</v>
      </c>
      <c r="B102" s="172" t="s">
        <v>256</v>
      </c>
      <c r="C102" s="186"/>
      <c r="D102" s="175"/>
      <c r="E102" s="175"/>
    </row>
    <row r="103" spans="1:5" ht="12.6" customHeight="1" x14ac:dyDescent="0.25">
      <c r="A103" s="173" t="s">
        <v>132</v>
      </c>
      <c r="B103" s="172" t="s">
        <v>256</v>
      </c>
      <c r="C103" s="219"/>
      <c r="D103" s="175"/>
      <c r="E103" s="175"/>
    </row>
    <row r="104" spans="1:5" ht="12.6" customHeight="1" x14ac:dyDescent="0.25">
      <c r="A104" s="250" t="s">
        <v>271</v>
      </c>
      <c r="B104" s="250"/>
      <c r="C104" s="250"/>
      <c r="D104" s="250"/>
      <c r="E104" s="250"/>
    </row>
    <row r="105" spans="1:5" ht="12.6" customHeight="1" x14ac:dyDescent="0.25">
      <c r="A105" s="173" t="s">
        <v>272</v>
      </c>
      <c r="B105" s="172" t="s">
        <v>256</v>
      </c>
      <c r="C105" s="186"/>
      <c r="D105" s="175"/>
      <c r="E105" s="175"/>
    </row>
    <row r="106" spans="1:5" ht="12.6" customHeight="1" x14ac:dyDescent="0.25">
      <c r="A106" s="173" t="s">
        <v>273</v>
      </c>
      <c r="B106" s="172" t="s">
        <v>256</v>
      </c>
      <c r="C106" s="186"/>
      <c r="D106" s="175"/>
      <c r="E106" s="175"/>
    </row>
    <row r="107" spans="1:5" ht="12.6" customHeight="1" x14ac:dyDescent="0.25">
      <c r="A107" s="173" t="s">
        <v>274</v>
      </c>
      <c r="B107" s="172" t="s">
        <v>256</v>
      </c>
      <c r="C107" s="186"/>
      <c r="D107" s="175"/>
      <c r="E107" s="175"/>
    </row>
    <row r="108" spans="1:5" ht="21.75" customHeight="1" x14ac:dyDescent="0.25">
      <c r="A108" s="173"/>
      <c r="B108" s="172"/>
      <c r="C108" s="187"/>
      <c r="D108" s="175"/>
      <c r="E108" s="175"/>
    </row>
    <row r="109" spans="1:5" ht="13.5" customHeight="1" x14ac:dyDescent="0.25">
      <c r="A109" s="204" t="s">
        <v>275</v>
      </c>
      <c r="B109" s="205"/>
      <c r="C109" s="205"/>
      <c r="D109" s="205"/>
      <c r="E109" s="205"/>
    </row>
    <row r="110" spans="1:5" ht="13.5" customHeight="1" x14ac:dyDescent="0.25">
      <c r="A110" s="173"/>
      <c r="B110" s="172"/>
      <c r="C110" s="187"/>
      <c r="D110" s="175"/>
      <c r="E110" s="175"/>
    </row>
    <row r="111" spans="1:5" ht="12.6" customHeight="1" x14ac:dyDescent="0.25">
      <c r="A111" s="171" t="s">
        <v>276</v>
      </c>
      <c r="B111" s="175"/>
      <c r="C111" s="182" t="s">
        <v>277</v>
      </c>
      <c r="D111" s="170" t="s">
        <v>215</v>
      </c>
      <c r="E111" s="175"/>
    </row>
    <row r="112" spans="1:5" ht="12.6" customHeight="1" x14ac:dyDescent="0.25">
      <c r="A112" s="173" t="s">
        <v>278</v>
      </c>
      <c r="B112" s="172" t="s">
        <v>256</v>
      </c>
      <c r="C112" s="328">
        <v>90</v>
      </c>
      <c r="D112" s="327">
        <v>279</v>
      </c>
      <c r="E112" s="175"/>
    </row>
    <row r="113" spans="1:5" ht="12.6" customHeight="1" x14ac:dyDescent="0.25">
      <c r="A113" s="173" t="s">
        <v>279</v>
      </c>
      <c r="B113" s="172" t="s">
        <v>256</v>
      </c>
      <c r="C113" s="328">
        <v>172</v>
      </c>
      <c r="D113" s="327">
        <v>11753</v>
      </c>
      <c r="E113" s="175"/>
    </row>
    <row r="114" spans="1:5" ht="12.6" customHeight="1" x14ac:dyDescent="0.25">
      <c r="A114" s="173" t="s">
        <v>280</v>
      </c>
      <c r="B114" s="172" t="s">
        <v>256</v>
      </c>
      <c r="C114" s="328"/>
      <c r="D114" s="327"/>
      <c r="E114" s="175"/>
    </row>
    <row r="115" spans="1:5" ht="12.6" customHeight="1" x14ac:dyDescent="0.25">
      <c r="A115" s="173" t="s">
        <v>281</v>
      </c>
      <c r="B115" s="172" t="s">
        <v>256</v>
      </c>
      <c r="C115" s="328"/>
      <c r="D115" s="327"/>
      <c r="E115" s="175"/>
    </row>
    <row r="116" spans="1:5" ht="12.6" customHeight="1" x14ac:dyDescent="0.25">
      <c r="A116" s="171" t="s">
        <v>282</v>
      </c>
      <c r="B116" s="175"/>
      <c r="C116" s="182" t="s">
        <v>167</v>
      </c>
      <c r="D116" s="175"/>
      <c r="E116" s="175"/>
    </row>
    <row r="117" spans="1:5" ht="12.6" customHeight="1" x14ac:dyDescent="0.25">
      <c r="A117" s="173" t="s">
        <v>283</v>
      </c>
      <c r="B117" s="172" t="s">
        <v>256</v>
      </c>
      <c r="C117" s="329"/>
      <c r="D117" s="175"/>
      <c r="E117" s="175"/>
    </row>
    <row r="118" spans="1:5" ht="12.6" customHeight="1" x14ac:dyDescent="0.25">
      <c r="A118" s="173" t="s">
        <v>284</v>
      </c>
      <c r="B118" s="172" t="s">
        <v>256</v>
      </c>
      <c r="C118" s="329"/>
      <c r="D118" s="175"/>
      <c r="E118" s="175"/>
    </row>
    <row r="119" spans="1:5" ht="12.6" customHeight="1" x14ac:dyDescent="0.25">
      <c r="A119" s="173" t="s">
        <v>1239</v>
      </c>
      <c r="B119" s="172" t="s">
        <v>256</v>
      </c>
      <c r="C119" s="329">
        <v>25</v>
      </c>
      <c r="D119" s="175"/>
      <c r="E119" s="175"/>
    </row>
    <row r="120" spans="1:5" ht="12.6" customHeight="1" x14ac:dyDescent="0.25">
      <c r="A120" s="173" t="s">
        <v>285</v>
      </c>
      <c r="B120" s="172" t="s">
        <v>256</v>
      </c>
      <c r="C120" s="329"/>
      <c r="D120" s="175"/>
      <c r="E120" s="175"/>
    </row>
    <row r="121" spans="1:5" ht="12.6" customHeight="1" x14ac:dyDescent="0.25">
      <c r="A121" s="173" t="s">
        <v>286</v>
      </c>
      <c r="B121" s="172" t="s">
        <v>256</v>
      </c>
      <c r="C121" s="329"/>
      <c r="D121" s="175"/>
      <c r="E121" s="175"/>
    </row>
    <row r="122" spans="1:5" ht="12.6" customHeight="1" x14ac:dyDescent="0.25">
      <c r="A122" s="173" t="s">
        <v>287</v>
      </c>
      <c r="B122" s="172" t="s">
        <v>256</v>
      </c>
      <c r="C122" s="329"/>
      <c r="D122" s="175"/>
      <c r="E122" s="175"/>
    </row>
    <row r="123" spans="1:5" ht="12.6" customHeight="1" x14ac:dyDescent="0.25">
      <c r="A123" s="173" t="s">
        <v>97</v>
      </c>
      <c r="B123" s="172" t="s">
        <v>256</v>
      </c>
      <c r="C123" s="329"/>
      <c r="D123" s="175"/>
      <c r="E123" s="175"/>
    </row>
    <row r="124" spans="1:5" ht="12.6" customHeight="1" x14ac:dyDescent="0.25">
      <c r="A124" s="173" t="s">
        <v>288</v>
      </c>
      <c r="B124" s="172" t="s">
        <v>256</v>
      </c>
      <c r="C124" s="329">
        <v>23</v>
      </c>
      <c r="D124" s="175"/>
      <c r="E124" s="175"/>
    </row>
    <row r="125" spans="1:5" ht="12.6" customHeight="1" x14ac:dyDescent="0.25">
      <c r="A125" s="173" t="s">
        <v>289</v>
      </c>
      <c r="B125" s="172"/>
      <c r="C125" s="329"/>
      <c r="D125" s="175"/>
      <c r="E125" s="175"/>
    </row>
    <row r="126" spans="1:5" ht="12.6" customHeight="1" x14ac:dyDescent="0.25">
      <c r="A126" s="173" t="s">
        <v>280</v>
      </c>
      <c r="B126" s="172" t="s">
        <v>256</v>
      </c>
      <c r="C126" s="329"/>
      <c r="D126" s="175"/>
      <c r="E126" s="175"/>
    </row>
    <row r="127" spans="1:5" ht="12.6" customHeight="1" x14ac:dyDescent="0.25">
      <c r="A127" s="173" t="s">
        <v>290</v>
      </c>
      <c r="B127" s="172" t="s">
        <v>256</v>
      </c>
      <c r="C127" s="329"/>
      <c r="D127" s="175"/>
      <c r="E127" s="175"/>
    </row>
    <row r="128" spans="1:5" ht="12.6" customHeight="1" x14ac:dyDescent="0.25">
      <c r="A128" s="173" t="s">
        <v>291</v>
      </c>
      <c r="B128" s="175"/>
      <c r="C128" s="188"/>
      <c r="D128" s="175"/>
      <c r="E128" s="175">
        <f>SUM(C117:C127)</f>
        <v>48</v>
      </c>
    </row>
    <row r="129" spans="1:6" ht="12.6" customHeight="1" x14ac:dyDescent="0.25">
      <c r="A129" s="173" t="s">
        <v>292</v>
      </c>
      <c r="B129" s="172" t="s">
        <v>256</v>
      </c>
      <c r="C129" s="330"/>
      <c r="D129" s="175"/>
      <c r="E129" s="175"/>
    </row>
    <row r="130" spans="1:6" ht="12.6" customHeight="1" x14ac:dyDescent="0.25">
      <c r="A130" s="173" t="s">
        <v>293</v>
      </c>
      <c r="B130" s="172" t="s">
        <v>256</v>
      </c>
      <c r="C130" s="330"/>
      <c r="D130" s="175"/>
      <c r="E130" s="175"/>
    </row>
    <row r="131" spans="1:6" ht="12.6" customHeight="1" x14ac:dyDescent="0.25">
      <c r="A131" s="173"/>
      <c r="B131" s="175"/>
      <c r="C131" s="188"/>
      <c r="D131" s="175"/>
      <c r="E131" s="175"/>
    </row>
    <row r="132" spans="1:6" ht="12.6" customHeight="1" x14ac:dyDescent="0.25">
      <c r="A132" s="173" t="s">
        <v>294</v>
      </c>
      <c r="B132" s="172" t="s">
        <v>256</v>
      </c>
      <c r="C132" s="186"/>
      <c r="D132" s="175"/>
      <c r="E132" s="175"/>
    </row>
    <row r="133" spans="1:6" ht="12.6" customHeight="1" x14ac:dyDescent="0.25">
      <c r="A133" s="173"/>
      <c r="B133" s="173"/>
      <c r="C133" s="188"/>
      <c r="D133" s="175"/>
      <c r="E133" s="175"/>
    </row>
    <row r="134" spans="1:6" ht="12.6" customHeight="1" x14ac:dyDescent="0.25">
      <c r="A134" s="173"/>
      <c r="B134" s="173"/>
      <c r="C134" s="188"/>
      <c r="D134" s="175"/>
      <c r="E134" s="175"/>
    </row>
    <row r="135" spans="1:6" ht="12.6" customHeight="1" x14ac:dyDescent="0.25">
      <c r="A135" s="173"/>
      <c r="B135" s="173"/>
      <c r="C135" s="188"/>
      <c r="D135" s="175"/>
      <c r="E135" s="175"/>
    </row>
    <row r="136" spans="1:6" ht="18" customHeight="1" x14ac:dyDescent="0.25">
      <c r="A136" s="173"/>
      <c r="B136" s="173"/>
      <c r="C136" s="188"/>
      <c r="D136" s="175"/>
      <c r="E136" s="175"/>
    </row>
    <row r="137" spans="1:6" ht="12.6" customHeight="1" x14ac:dyDescent="0.25">
      <c r="A137" s="205" t="s">
        <v>1240</v>
      </c>
      <c r="B137" s="204"/>
      <c r="C137" s="204"/>
      <c r="D137" s="204"/>
      <c r="E137" s="204"/>
    </row>
    <row r="138" spans="1:6" ht="12.6" customHeight="1" x14ac:dyDescent="0.25">
      <c r="A138" s="251" t="s">
        <v>295</v>
      </c>
      <c r="B138" s="176" t="s">
        <v>296</v>
      </c>
      <c r="C138" s="189" t="s">
        <v>297</v>
      </c>
      <c r="D138" s="176" t="s">
        <v>132</v>
      </c>
      <c r="E138" s="176" t="s">
        <v>203</v>
      </c>
    </row>
    <row r="139" spans="1:6" ht="12.6" customHeight="1" x14ac:dyDescent="0.25">
      <c r="A139" s="173" t="s">
        <v>277</v>
      </c>
      <c r="B139" s="331">
        <v>67</v>
      </c>
      <c r="C139" s="332">
        <v>1</v>
      </c>
      <c r="D139" s="331">
        <v>22</v>
      </c>
      <c r="E139" s="175">
        <f>SUM(B139:D139)</f>
        <v>90</v>
      </c>
    </row>
    <row r="140" spans="1:6" ht="12.6" customHeight="1" x14ac:dyDescent="0.25">
      <c r="A140" s="173" t="s">
        <v>215</v>
      </c>
      <c r="B140" s="331">
        <v>201</v>
      </c>
      <c r="C140" s="332">
        <v>2</v>
      </c>
      <c r="D140" s="331">
        <v>76</v>
      </c>
      <c r="E140" s="175">
        <f>SUM(B140:D140)</f>
        <v>279</v>
      </c>
    </row>
    <row r="141" spans="1:6" ht="12.6" customHeight="1" x14ac:dyDescent="0.25">
      <c r="A141" s="173" t="s">
        <v>298</v>
      </c>
      <c r="B141" s="331">
        <v>15025</v>
      </c>
      <c r="C141" s="331">
        <v>1939</v>
      </c>
      <c r="D141" s="331">
        <v>14236</v>
      </c>
      <c r="E141" s="175">
        <f>SUM(B141:D141)</f>
        <v>31200</v>
      </c>
    </row>
    <row r="142" spans="1:6" ht="12.6" customHeight="1" x14ac:dyDescent="0.25">
      <c r="A142" s="173" t="s">
        <v>245</v>
      </c>
      <c r="B142" s="331">
        <v>1751437</v>
      </c>
      <c r="C142" s="332">
        <v>226080</v>
      </c>
      <c r="D142" s="331">
        <v>1734694</v>
      </c>
      <c r="E142" s="175">
        <f>SUM(B142:D142)</f>
        <v>3712211</v>
      </c>
      <c r="F142" s="196"/>
    </row>
    <row r="143" spans="1:6" ht="12.6" customHeight="1" x14ac:dyDescent="0.25">
      <c r="A143" s="173" t="s">
        <v>246</v>
      </c>
      <c r="B143" s="331">
        <v>7213774</v>
      </c>
      <c r="C143" s="332">
        <v>931172</v>
      </c>
      <c r="D143" s="331">
        <v>6760180</v>
      </c>
      <c r="E143" s="175">
        <f>SUM(B143:D143)</f>
        <v>14905126</v>
      </c>
      <c r="F143" s="196"/>
    </row>
    <row r="144" spans="1:6" ht="12.6" customHeight="1" x14ac:dyDescent="0.25">
      <c r="A144" s="251" t="s">
        <v>299</v>
      </c>
      <c r="B144" s="176" t="s">
        <v>296</v>
      </c>
      <c r="C144" s="189" t="s">
        <v>297</v>
      </c>
      <c r="D144" s="176" t="s">
        <v>132</v>
      </c>
      <c r="E144" s="176" t="s">
        <v>203</v>
      </c>
    </row>
    <row r="145" spans="1:5" ht="12.6" customHeight="1" x14ac:dyDescent="0.25">
      <c r="A145" s="173" t="s">
        <v>277</v>
      </c>
      <c r="B145" s="333">
        <v>83</v>
      </c>
      <c r="C145" s="186">
        <v>11</v>
      </c>
      <c r="D145" s="174">
        <v>78</v>
      </c>
      <c r="E145" s="175">
        <f>SUM(B145:D145)</f>
        <v>172</v>
      </c>
    </row>
    <row r="146" spans="1:5" ht="12.6" customHeight="1" x14ac:dyDescent="0.25">
      <c r="A146" s="173" t="s">
        <v>215</v>
      </c>
      <c r="B146" s="333">
        <v>1353</v>
      </c>
      <c r="C146" s="186">
        <v>4978</v>
      </c>
      <c r="D146" s="174">
        <v>5422</v>
      </c>
      <c r="E146" s="175">
        <f>SUM(B146:D146)</f>
        <v>11753</v>
      </c>
    </row>
    <row r="147" spans="1:5" ht="12.6" customHeight="1" x14ac:dyDescent="0.25">
      <c r="A147" s="173" t="s">
        <v>298</v>
      </c>
      <c r="B147" s="333"/>
      <c r="C147" s="186"/>
      <c r="D147" s="174"/>
      <c r="E147" s="175">
        <f>SUM(B147:D147)</f>
        <v>0</v>
      </c>
    </row>
    <row r="148" spans="1:5" ht="12.6" customHeight="1" x14ac:dyDescent="0.25">
      <c r="A148" s="173" t="s">
        <v>245</v>
      </c>
      <c r="B148" s="333">
        <v>534436</v>
      </c>
      <c r="C148" s="186">
        <v>1190310</v>
      </c>
      <c r="D148" s="174">
        <v>1201690</v>
      </c>
      <c r="E148" s="175">
        <f>SUM(B148:D148)</f>
        <v>2926436</v>
      </c>
    </row>
    <row r="149" spans="1:5" ht="12.6" customHeight="1" x14ac:dyDescent="0.25">
      <c r="A149" s="173" t="s">
        <v>246</v>
      </c>
      <c r="B149" s="333"/>
      <c r="C149" s="186"/>
      <c r="D149" s="174"/>
      <c r="E149" s="175">
        <f>SUM(B149:D149)</f>
        <v>0</v>
      </c>
    </row>
    <row r="150" spans="1:5" ht="12.6" customHeight="1" x14ac:dyDescent="0.25">
      <c r="A150" s="251" t="s">
        <v>300</v>
      </c>
      <c r="B150" s="176" t="s">
        <v>296</v>
      </c>
      <c r="C150" s="189" t="s">
        <v>297</v>
      </c>
      <c r="D150" s="176" t="s">
        <v>132</v>
      </c>
      <c r="E150" s="176" t="s">
        <v>203</v>
      </c>
    </row>
    <row r="151" spans="1:5" ht="12.6" customHeight="1" x14ac:dyDescent="0.25">
      <c r="A151" s="173" t="s">
        <v>277</v>
      </c>
      <c r="B151" s="174"/>
      <c r="C151" s="186"/>
      <c r="D151" s="174"/>
      <c r="E151" s="175">
        <f>SUM(B151:D151)</f>
        <v>0</v>
      </c>
    </row>
    <row r="152" spans="1:5" ht="12.6" customHeight="1" x14ac:dyDescent="0.25">
      <c r="A152" s="173" t="s">
        <v>215</v>
      </c>
      <c r="B152" s="174"/>
      <c r="C152" s="186"/>
      <c r="D152" s="174"/>
      <c r="E152" s="175">
        <f>SUM(B152:D152)</f>
        <v>0</v>
      </c>
    </row>
    <row r="153" spans="1:5" ht="12.6" customHeight="1" x14ac:dyDescent="0.25">
      <c r="A153" s="173" t="s">
        <v>298</v>
      </c>
      <c r="B153" s="174"/>
      <c r="C153" s="186"/>
      <c r="D153" s="174"/>
      <c r="E153" s="175">
        <f>SUM(B153:D153)</f>
        <v>0</v>
      </c>
    </row>
    <row r="154" spans="1:5" ht="12.6" customHeight="1" x14ac:dyDescent="0.25">
      <c r="A154" s="173" t="s">
        <v>245</v>
      </c>
      <c r="B154" s="174"/>
      <c r="C154" s="186"/>
      <c r="D154" s="174"/>
      <c r="E154" s="175">
        <f>SUM(B154:D154)</f>
        <v>0</v>
      </c>
    </row>
    <row r="155" spans="1:5" ht="12.6" customHeight="1" x14ac:dyDescent="0.25">
      <c r="A155" s="173" t="s">
        <v>246</v>
      </c>
      <c r="B155" s="174"/>
      <c r="C155" s="186"/>
      <c r="D155" s="174"/>
      <c r="E155" s="175">
        <f>SUM(B155:D155)</f>
        <v>0</v>
      </c>
    </row>
    <row r="156" spans="1:5" ht="12.6" customHeight="1" x14ac:dyDescent="0.25">
      <c r="A156" s="177"/>
      <c r="B156" s="177"/>
      <c r="C156" s="190"/>
      <c r="D156" s="178"/>
      <c r="E156" s="175"/>
    </row>
    <row r="157" spans="1:5" ht="12.6" customHeight="1" x14ac:dyDescent="0.25">
      <c r="A157" s="251" t="s">
        <v>301</v>
      </c>
      <c r="B157" s="176" t="s">
        <v>302</v>
      </c>
      <c r="C157" s="189" t="s">
        <v>303</v>
      </c>
      <c r="D157" s="175"/>
      <c r="E157" s="175"/>
    </row>
    <row r="158" spans="1:5" ht="12.6" customHeight="1" x14ac:dyDescent="0.25">
      <c r="A158" s="177" t="s">
        <v>304</v>
      </c>
      <c r="B158" s="334">
        <v>1164236</v>
      </c>
      <c r="C158" s="334">
        <v>166060</v>
      </c>
      <c r="D158" s="175"/>
      <c r="E158" s="175"/>
    </row>
    <row r="159" spans="1:5" ht="12.6" customHeight="1" x14ac:dyDescent="0.25">
      <c r="A159" s="177"/>
      <c r="B159" s="178"/>
      <c r="C159" s="190"/>
      <c r="D159" s="175"/>
      <c r="E159" s="175"/>
    </row>
    <row r="160" spans="1:5" ht="12.6" customHeight="1" x14ac:dyDescent="0.25">
      <c r="A160" s="177"/>
      <c r="B160" s="177"/>
      <c r="C160" s="190"/>
      <c r="D160" s="178"/>
      <c r="E160" s="175"/>
    </row>
    <row r="161" spans="1:5" ht="12.6" customHeight="1" x14ac:dyDescent="0.25">
      <c r="A161" s="177"/>
      <c r="B161" s="177"/>
      <c r="C161" s="190"/>
      <c r="D161" s="178"/>
      <c r="E161" s="175"/>
    </row>
    <row r="162" spans="1:5" ht="12.6" customHeight="1" x14ac:dyDescent="0.25">
      <c r="A162" s="177"/>
      <c r="B162" s="177"/>
      <c r="C162" s="190"/>
      <c r="D162" s="178"/>
      <c r="E162" s="175"/>
    </row>
    <row r="163" spans="1:5" ht="21.75" customHeight="1" x14ac:dyDescent="0.25">
      <c r="A163" s="177"/>
      <c r="B163" s="177"/>
      <c r="C163" s="190"/>
      <c r="D163" s="178"/>
      <c r="E163" s="175"/>
    </row>
    <row r="164" spans="1:5" ht="11.4" customHeight="1" x14ac:dyDescent="0.25">
      <c r="A164" s="204" t="s">
        <v>305</v>
      </c>
      <c r="B164" s="205"/>
      <c r="C164" s="205"/>
      <c r="D164" s="205"/>
      <c r="E164" s="205"/>
    </row>
    <row r="165" spans="1:5" ht="11.4" customHeight="1" x14ac:dyDescent="0.25">
      <c r="A165" s="250" t="s">
        <v>306</v>
      </c>
      <c r="B165" s="250"/>
      <c r="C165" s="250"/>
      <c r="D165" s="250"/>
      <c r="E165" s="250"/>
    </row>
    <row r="166" spans="1:5" ht="11.4" customHeight="1" x14ac:dyDescent="0.25">
      <c r="A166" s="173" t="s">
        <v>307</v>
      </c>
      <c r="B166" s="172" t="s">
        <v>256</v>
      </c>
      <c r="C166" s="335">
        <v>541758</v>
      </c>
      <c r="D166" s="175"/>
      <c r="E166" s="175"/>
    </row>
    <row r="167" spans="1:5" ht="11.4" customHeight="1" x14ac:dyDescent="0.25">
      <c r="A167" s="173" t="s">
        <v>308</v>
      </c>
      <c r="B167" s="172" t="s">
        <v>256</v>
      </c>
      <c r="C167" s="335">
        <v>22801</v>
      </c>
      <c r="D167" s="175"/>
      <c r="E167" s="175"/>
    </row>
    <row r="168" spans="1:5" ht="11.4" customHeight="1" x14ac:dyDescent="0.25">
      <c r="A168" s="177" t="s">
        <v>309</v>
      </c>
      <c r="B168" s="172" t="s">
        <v>256</v>
      </c>
      <c r="C168" s="335">
        <v>47546</v>
      </c>
      <c r="D168" s="175"/>
      <c r="E168" s="175"/>
    </row>
    <row r="169" spans="1:5" ht="11.4" customHeight="1" x14ac:dyDescent="0.25">
      <c r="A169" s="173" t="s">
        <v>310</v>
      </c>
      <c r="B169" s="172" t="s">
        <v>256</v>
      </c>
      <c r="C169" s="335">
        <v>641260</v>
      </c>
      <c r="D169" s="175"/>
      <c r="E169" s="175"/>
    </row>
    <row r="170" spans="1:5" ht="11.4" customHeight="1" x14ac:dyDescent="0.25">
      <c r="A170" s="173" t="s">
        <v>311</v>
      </c>
      <c r="B170" s="172" t="s">
        <v>256</v>
      </c>
      <c r="C170" s="335"/>
      <c r="D170" s="175"/>
      <c r="E170" s="175"/>
    </row>
    <row r="171" spans="1:5" ht="11.4" customHeight="1" x14ac:dyDescent="0.25">
      <c r="A171" s="173" t="s">
        <v>312</v>
      </c>
      <c r="B171" s="172" t="s">
        <v>256</v>
      </c>
      <c r="C171" s="335">
        <v>85963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335">
        <v>27385</v>
      </c>
      <c r="D172" s="175"/>
      <c r="E172" s="175"/>
    </row>
    <row r="173" spans="1:5" ht="11.4" customHeight="1" x14ac:dyDescent="0.25">
      <c r="A173" s="173" t="s">
        <v>313</v>
      </c>
      <c r="B173" s="172" t="s">
        <v>256</v>
      </c>
      <c r="C173" s="335"/>
      <c r="D173" s="175"/>
      <c r="E173" s="175"/>
    </row>
    <row r="174" spans="1:5" ht="11.4" customHeight="1" x14ac:dyDescent="0.25">
      <c r="A174" s="173" t="s">
        <v>203</v>
      </c>
      <c r="B174" s="175"/>
      <c r="C174" s="188"/>
      <c r="D174" s="175">
        <f>SUM(C166:C173)</f>
        <v>1366713</v>
      </c>
      <c r="E174" s="175"/>
    </row>
    <row r="175" spans="1:5" ht="11.4" customHeight="1" x14ac:dyDescent="0.25">
      <c r="A175" s="250" t="s">
        <v>314</v>
      </c>
      <c r="B175" s="250"/>
      <c r="C175" s="250"/>
      <c r="D175" s="250"/>
      <c r="E175" s="250"/>
    </row>
    <row r="176" spans="1:5" ht="11.4" customHeight="1" x14ac:dyDescent="0.25">
      <c r="A176" s="173" t="s">
        <v>315</v>
      </c>
      <c r="B176" s="172" t="s">
        <v>256</v>
      </c>
      <c r="C176" s="336">
        <v>28880</v>
      </c>
      <c r="D176" s="175"/>
      <c r="E176" s="175"/>
    </row>
    <row r="177" spans="1:5" ht="11.4" customHeight="1" x14ac:dyDescent="0.25">
      <c r="A177" s="173" t="s">
        <v>316</v>
      </c>
      <c r="B177" s="172" t="s">
        <v>256</v>
      </c>
      <c r="C177" s="336">
        <v>110923</v>
      </c>
      <c r="D177" s="175"/>
      <c r="E177" s="175"/>
    </row>
    <row r="178" spans="1:5" ht="11.4" customHeight="1" x14ac:dyDescent="0.25">
      <c r="A178" s="173" t="s">
        <v>203</v>
      </c>
      <c r="B178" s="175"/>
      <c r="C178" s="188"/>
      <c r="D178" s="175">
        <f>SUM(C176:C177)</f>
        <v>139803</v>
      </c>
      <c r="E178" s="175"/>
    </row>
    <row r="179" spans="1:5" ht="11.4" customHeight="1" x14ac:dyDescent="0.25">
      <c r="A179" s="250" t="s">
        <v>317</v>
      </c>
      <c r="B179" s="250"/>
      <c r="C179" s="250"/>
      <c r="D179" s="250"/>
      <c r="E179" s="250"/>
    </row>
    <row r="180" spans="1:5" ht="11.4" customHeight="1" x14ac:dyDescent="0.25">
      <c r="A180" s="173" t="s">
        <v>318</v>
      </c>
      <c r="B180" s="172" t="s">
        <v>256</v>
      </c>
      <c r="C180" s="337">
        <v>82018</v>
      </c>
      <c r="D180" s="175"/>
      <c r="E180" s="175"/>
    </row>
    <row r="181" spans="1:5" ht="11.4" customHeight="1" x14ac:dyDescent="0.25">
      <c r="A181" s="173" t="s">
        <v>319</v>
      </c>
      <c r="B181" s="172" t="s">
        <v>256</v>
      </c>
      <c r="C181" s="337">
        <v>56058</v>
      </c>
      <c r="D181" s="175"/>
      <c r="E181" s="175"/>
    </row>
    <row r="182" spans="1:5" ht="11.4" customHeight="1" x14ac:dyDescent="0.25">
      <c r="A182" s="173" t="s">
        <v>203</v>
      </c>
      <c r="B182" s="175"/>
      <c r="C182" s="188"/>
      <c r="D182" s="175">
        <f>SUM(C180:C181)</f>
        <v>138076</v>
      </c>
      <c r="E182" s="175"/>
    </row>
    <row r="183" spans="1:5" ht="11.4" customHeight="1" x14ac:dyDescent="0.25">
      <c r="A183" s="250" t="s">
        <v>320</v>
      </c>
      <c r="B183" s="250"/>
      <c r="C183" s="250"/>
      <c r="D183" s="250"/>
      <c r="E183" s="250"/>
    </row>
    <row r="184" spans="1:5" ht="11.4" customHeight="1" x14ac:dyDescent="0.25">
      <c r="A184" s="173" t="s">
        <v>321</v>
      </c>
      <c r="B184" s="172" t="s">
        <v>256</v>
      </c>
      <c r="C184" s="338">
        <v>32741</v>
      </c>
      <c r="D184" s="175"/>
      <c r="E184" s="175"/>
    </row>
    <row r="185" spans="1:5" ht="11.4" customHeight="1" x14ac:dyDescent="0.25">
      <c r="A185" s="173" t="s">
        <v>322</v>
      </c>
      <c r="B185" s="172" t="s">
        <v>256</v>
      </c>
      <c r="C185" s="338">
        <v>110170</v>
      </c>
      <c r="D185" s="175"/>
      <c r="E185" s="175"/>
    </row>
    <row r="186" spans="1:5" ht="11.4" customHeight="1" x14ac:dyDescent="0.25">
      <c r="A186" s="173" t="s">
        <v>132</v>
      </c>
      <c r="B186" s="172" t="s">
        <v>256</v>
      </c>
      <c r="C186" s="338"/>
      <c r="D186" s="175"/>
      <c r="E186" s="175"/>
    </row>
    <row r="187" spans="1:5" ht="11.4" customHeight="1" x14ac:dyDescent="0.25">
      <c r="A187" s="173" t="s">
        <v>203</v>
      </c>
      <c r="B187" s="175"/>
      <c r="C187" s="188"/>
      <c r="D187" s="175">
        <f>SUM(C184:C186)</f>
        <v>142911</v>
      </c>
      <c r="E187" s="175"/>
    </row>
    <row r="188" spans="1:5" ht="11.4" customHeight="1" x14ac:dyDescent="0.25">
      <c r="A188" s="250" t="s">
        <v>323</v>
      </c>
      <c r="B188" s="250"/>
      <c r="C188" s="250"/>
      <c r="D188" s="250"/>
      <c r="E188" s="250"/>
    </row>
    <row r="189" spans="1:5" ht="11.4" customHeight="1" x14ac:dyDescent="0.25">
      <c r="A189" s="173" t="s">
        <v>324</v>
      </c>
      <c r="B189" s="172" t="s">
        <v>256</v>
      </c>
      <c r="C189" s="339">
        <v>328488</v>
      </c>
      <c r="D189" s="175"/>
      <c r="E189" s="175"/>
    </row>
    <row r="190" spans="1:5" ht="11.4" customHeight="1" x14ac:dyDescent="0.25">
      <c r="A190" s="173" t="s">
        <v>325</v>
      </c>
      <c r="B190" s="172" t="s">
        <v>256</v>
      </c>
      <c r="C190" s="339">
        <v>34171</v>
      </c>
      <c r="D190" s="175"/>
      <c r="E190" s="175"/>
    </row>
    <row r="191" spans="1:5" ht="11.4" customHeight="1" x14ac:dyDescent="0.25">
      <c r="A191" s="173" t="s">
        <v>203</v>
      </c>
      <c r="B191" s="175"/>
      <c r="C191" s="188"/>
      <c r="D191" s="175">
        <f>SUM(C189:C190)</f>
        <v>362659</v>
      </c>
      <c r="E191" s="175"/>
    </row>
    <row r="192" spans="1:5" ht="18" customHeight="1" x14ac:dyDescent="0.25">
      <c r="A192" s="173"/>
      <c r="B192" s="175"/>
      <c r="C192" s="188"/>
      <c r="D192" s="175"/>
      <c r="E192" s="175"/>
    </row>
    <row r="193" spans="1:8" ht="12.6" customHeight="1" x14ac:dyDescent="0.25">
      <c r="A193" s="205" t="s">
        <v>326</v>
      </c>
      <c r="B193" s="205"/>
      <c r="C193" s="205"/>
      <c r="D193" s="205"/>
      <c r="E193" s="205"/>
    </row>
    <row r="194" spans="1:8" ht="12.6" customHeight="1" x14ac:dyDescent="0.25">
      <c r="A194" s="204" t="s">
        <v>327</v>
      </c>
      <c r="B194" s="205"/>
      <c r="C194" s="205"/>
      <c r="D194" s="205"/>
      <c r="E194" s="205"/>
    </row>
    <row r="195" spans="1:8" ht="12.6" customHeight="1" x14ac:dyDescent="0.25">
      <c r="A195" s="171"/>
      <c r="B195" s="170" t="s">
        <v>328</v>
      </c>
      <c r="C195" s="182" t="s">
        <v>329</v>
      </c>
      <c r="D195" s="170" t="s">
        <v>330</v>
      </c>
      <c r="E195" s="170" t="s">
        <v>331</v>
      </c>
    </row>
    <row r="196" spans="1:8" ht="12.6" customHeight="1" x14ac:dyDescent="0.25">
      <c r="A196" s="173" t="s">
        <v>332</v>
      </c>
      <c r="B196" s="340">
        <v>204226</v>
      </c>
      <c r="C196" s="341"/>
      <c r="D196" s="340"/>
      <c r="E196" s="175">
        <f t="shared" ref="E196:E204" si="9">SUM(B196:C196)-D196</f>
        <v>204226</v>
      </c>
    </row>
    <row r="197" spans="1:8" ht="12.6" customHeight="1" x14ac:dyDescent="0.25">
      <c r="A197" s="173" t="s">
        <v>333</v>
      </c>
      <c r="B197" s="340">
        <v>314052</v>
      </c>
      <c r="C197" s="341">
        <v>138902</v>
      </c>
      <c r="D197" s="340"/>
      <c r="E197" s="175">
        <f t="shared" si="9"/>
        <v>452954</v>
      </c>
    </row>
    <row r="198" spans="1:8" ht="12.6" customHeight="1" x14ac:dyDescent="0.25">
      <c r="A198" s="173" t="s">
        <v>334</v>
      </c>
      <c r="B198" s="340">
        <v>6386786</v>
      </c>
      <c r="C198" s="341">
        <v>3658636</v>
      </c>
      <c r="D198" s="340">
        <v>64879</v>
      </c>
      <c r="E198" s="175">
        <f t="shared" si="9"/>
        <v>9980543</v>
      </c>
    </row>
    <row r="199" spans="1:8" ht="12.6" customHeight="1" x14ac:dyDescent="0.25">
      <c r="A199" s="173" t="s">
        <v>335</v>
      </c>
      <c r="B199" s="340"/>
      <c r="C199" s="341"/>
      <c r="D199" s="340"/>
      <c r="E199" s="175">
        <f t="shared" si="9"/>
        <v>0</v>
      </c>
    </row>
    <row r="200" spans="1:8" ht="12.6" customHeight="1" x14ac:dyDescent="0.25">
      <c r="A200" s="173" t="s">
        <v>336</v>
      </c>
      <c r="B200" s="340">
        <v>6457920</v>
      </c>
      <c r="C200" s="341">
        <v>396099</v>
      </c>
      <c r="D200" s="340"/>
      <c r="E200" s="175">
        <f t="shared" si="9"/>
        <v>6854019</v>
      </c>
    </row>
    <row r="201" spans="1:8" ht="12.6" customHeight="1" x14ac:dyDescent="0.25">
      <c r="A201" s="173" t="s">
        <v>337</v>
      </c>
      <c r="B201" s="340">
        <v>3286110</v>
      </c>
      <c r="C201" s="341">
        <v>521325</v>
      </c>
      <c r="D201" s="340">
        <v>144398</v>
      </c>
      <c r="E201" s="175">
        <f t="shared" si="9"/>
        <v>3663037</v>
      </c>
    </row>
    <row r="202" spans="1:8" ht="12.6" customHeight="1" x14ac:dyDescent="0.25">
      <c r="A202" s="173" t="s">
        <v>338</v>
      </c>
      <c r="B202" s="340"/>
      <c r="C202" s="341"/>
      <c r="D202" s="340"/>
      <c r="E202" s="175">
        <f t="shared" si="9"/>
        <v>0</v>
      </c>
    </row>
    <row r="203" spans="1:8" ht="12.6" customHeight="1" x14ac:dyDescent="0.25">
      <c r="A203" s="173" t="s">
        <v>339</v>
      </c>
      <c r="B203" s="340"/>
      <c r="C203" s="341"/>
      <c r="D203" s="340"/>
      <c r="E203" s="175">
        <f t="shared" si="9"/>
        <v>0</v>
      </c>
    </row>
    <row r="204" spans="1:8" ht="12.6" customHeight="1" x14ac:dyDescent="0.25">
      <c r="A204" s="173" t="s">
        <v>340</v>
      </c>
      <c r="B204" s="340">
        <v>2294121</v>
      </c>
      <c r="C204" s="341">
        <v>2254110</v>
      </c>
      <c r="D204" s="340">
        <v>4251892</v>
      </c>
      <c r="E204" s="175">
        <f t="shared" si="9"/>
        <v>296339</v>
      </c>
    </row>
    <row r="205" spans="1:8" ht="12.6" customHeight="1" x14ac:dyDescent="0.25">
      <c r="A205" s="173" t="s">
        <v>203</v>
      </c>
      <c r="B205" s="175">
        <f>SUM(B196:B204)</f>
        <v>18943215</v>
      </c>
      <c r="C205" s="188">
        <f>SUM(C196:C204)</f>
        <v>6969072</v>
      </c>
      <c r="D205" s="175">
        <f>SUM(D196:D204)</f>
        <v>4461169</v>
      </c>
      <c r="E205" s="175">
        <f>SUM(E196:E204)</f>
        <v>21451118</v>
      </c>
    </row>
    <row r="206" spans="1:8" ht="12.6" customHeight="1" x14ac:dyDescent="0.25">
      <c r="A206" s="173"/>
      <c r="B206" s="173"/>
      <c r="C206" s="188"/>
      <c r="D206" s="175"/>
      <c r="E206" s="175"/>
    </row>
    <row r="207" spans="1:8" ht="12.6" customHeight="1" x14ac:dyDescent="0.25">
      <c r="A207" s="204" t="s">
        <v>341</v>
      </c>
      <c r="B207" s="204"/>
      <c r="C207" s="204"/>
      <c r="D207" s="204"/>
      <c r="E207" s="204"/>
    </row>
    <row r="208" spans="1:8" ht="12.6" customHeight="1" x14ac:dyDescent="0.25">
      <c r="A208" s="171"/>
      <c r="B208" s="170" t="s">
        <v>328</v>
      </c>
      <c r="C208" s="182" t="s">
        <v>329</v>
      </c>
      <c r="D208" s="170" t="s">
        <v>330</v>
      </c>
      <c r="E208" s="170" t="s">
        <v>331</v>
      </c>
      <c r="H208" s="252"/>
    </row>
    <row r="209" spans="1:8" ht="12.6" customHeight="1" x14ac:dyDescent="0.25">
      <c r="A209" s="173" t="s">
        <v>332</v>
      </c>
      <c r="B209" s="178"/>
      <c r="C209" s="190"/>
      <c r="D209" s="178"/>
      <c r="E209" s="175"/>
      <c r="H209" s="252"/>
    </row>
    <row r="210" spans="1:8" ht="12.6" customHeight="1" x14ac:dyDescent="0.25">
      <c r="A210" s="173" t="s">
        <v>333</v>
      </c>
      <c r="B210" s="342">
        <v>271555</v>
      </c>
      <c r="C210" s="343">
        <v>14605</v>
      </c>
      <c r="D210" s="342"/>
      <c r="E210" s="175">
        <f t="shared" ref="E210:E217" si="10">SUM(B210:C210)-D210</f>
        <v>286160</v>
      </c>
      <c r="H210" s="252"/>
    </row>
    <row r="211" spans="1:8" ht="12.6" customHeight="1" x14ac:dyDescent="0.25">
      <c r="A211" s="173" t="s">
        <v>334</v>
      </c>
      <c r="B211" s="342">
        <v>3890671</v>
      </c>
      <c r="C211" s="343">
        <v>375978</v>
      </c>
      <c r="D211" s="342">
        <v>34234</v>
      </c>
      <c r="E211" s="175">
        <f t="shared" si="10"/>
        <v>4232415</v>
      </c>
      <c r="H211" s="252"/>
    </row>
    <row r="212" spans="1:8" ht="12.6" customHeight="1" x14ac:dyDescent="0.25">
      <c r="A212" s="173" t="s">
        <v>335</v>
      </c>
      <c r="B212" s="342"/>
      <c r="C212" s="343"/>
      <c r="D212" s="342"/>
      <c r="E212" s="175">
        <f t="shared" si="10"/>
        <v>0</v>
      </c>
      <c r="H212" s="252"/>
    </row>
    <row r="213" spans="1:8" ht="12.6" customHeight="1" x14ac:dyDescent="0.25">
      <c r="A213" s="173" t="s">
        <v>336</v>
      </c>
      <c r="B213" s="342">
        <v>5193679</v>
      </c>
      <c r="C213" s="343">
        <v>292283</v>
      </c>
      <c r="D213" s="342"/>
      <c r="E213" s="175">
        <f t="shared" si="10"/>
        <v>5485962</v>
      </c>
      <c r="H213" s="252"/>
    </row>
    <row r="214" spans="1:8" ht="12.6" customHeight="1" x14ac:dyDescent="0.25">
      <c r="A214" s="173" t="s">
        <v>337</v>
      </c>
      <c r="B214" s="342">
        <v>1989351</v>
      </c>
      <c r="C214" s="343">
        <v>366031</v>
      </c>
      <c r="D214" s="342">
        <v>101848</v>
      </c>
      <c r="E214" s="175">
        <f t="shared" si="10"/>
        <v>2253534</v>
      </c>
      <c r="H214" s="252"/>
    </row>
    <row r="215" spans="1:8" ht="12.6" customHeight="1" x14ac:dyDescent="0.25">
      <c r="A215" s="173" t="s">
        <v>338</v>
      </c>
      <c r="B215" s="342"/>
      <c r="C215" s="343"/>
      <c r="D215" s="342"/>
      <c r="E215" s="175">
        <f t="shared" si="10"/>
        <v>0</v>
      </c>
      <c r="H215" s="252"/>
    </row>
    <row r="216" spans="1:8" ht="12.6" customHeight="1" x14ac:dyDescent="0.25">
      <c r="A216" s="173" t="s">
        <v>339</v>
      </c>
      <c r="B216" s="342"/>
      <c r="C216" s="343"/>
      <c r="D216" s="342"/>
      <c r="E216" s="175">
        <f t="shared" si="10"/>
        <v>0</v>
      </c>
      <c r="H216" s="252"/>
    </row>
    <row r="217" spans="1:8" ht="12.6" customHeight="1" x14ac:dyDescent="0.25">
      <c r="A217" s="173" t="s">
        <v>340</v>
      </c>
      <c r="B217" s="342"/>
      <c r="C217" s="343"/>
      <c r="D217" s="342"/>
      <c r="E217" s="175">
        <f t="shared" si="10"/>
        <v>0</v>
      </c>
      <c r="H217" s="252"/>
    </row>
    <row r="218" spans="1:8" ht="12.6" customHeight="1" x14ac:dyDescent="0.25">
      <c r="A218" s="173" t="s">
        <v>203</v>
      </c>
      <c r="B218" s="175">
        <f>SUM(B209:B217)</f>
        <v>11345256</v>
      </c>
      <c r="C218" s="188">
        <f>SUM(C209:C217)</f>
        <v>1048897</v>
      </c>
      <c r="D218" s="175">
        <f>SUM(D209:D217)</f>
        <v>136082</v>
      </c>
      <c r="E218" s="175">
        <f>SUM(E209:E217)</f>
        <v>12258071</v>
      </c>
    </row>
    <row r="219" spans="1:8" ht="21.75" customHeight="1" x14ac:dyDescent="0.25">
      <c r="A219" s="173"/>
      <c r="B219" s="175"/>
      <c r="C219" s="188"/>
      <c r="D219" s="175"/>
      <c r="E219" s="175"/>
    </row>
    <row r="220" spans="1:8" ht="12.6" customHeight="1" x14ac:dyDescent="0.25">
      <c r="A220" s="205" t="s">
        <v>342</v>
      </c>
      <c r="B220" s="205"/>
      <c r="C220" s="205"/>
      <c r="D220" s="205"/>
      <c r="E220" s="205"/>
    </row>
    <row r="221" spans="1:8" ht="12.6" customHeight="1" x14ac:dyDescent="0.25">
      <c r="A221" s="250" t="s">
        <v>343</v>
      </c>
      <c r="B221" s="250"/>
      <c r="C221" s="250"/>
      <c r="D221" s="250"/>
      <c r="E221" s="250"/>
    </row>
    <row r="222" spans="1:8" ht="12.6" customHeight="1" x14ac:dyDescent="0.25">
      <c r="A222" s="173" t="s">
        <v>344</v>
      </c>
      <c r="B222" s="172" t="s">
        <v>256</v>
      </c>
      <c r="C222" s="344">
        <v>-961062</v>
      </c>
      <c r="D222" s="175"/>
      <c r="E222" s="175"/>
    </row>
    <row r="223" spans="1:8" ht="12.6" customHeight="1" x14ac:dyDescent="0.25">
      <c r="A223" s="173" t="s">
        <v>345</v>
      </c>
      <c r="B223" s="172" t="s">
        <v>256</v>
      </c>
      <c r="C223" s="344">
        <v>-125231</v>
      </c>
      <c r="D223" s="175"/>
      <c r="E223" s="175"/>
    </row>
    <row r="224" spans="1:8" ht="12.6" customHeight="1" x14ac:dyDescent="0.25">
      <c r="A224" s="173" t="s">
        <v>346</v>
      </c>
      <c r="B224" s="172" t="s">
        <v>256</v>
      </c>
      <c r="C224" s="344"/>
      <c r="D224" s="175"/>
      <c r="E224" s="175"/>
    </row>
    <row r="225" spans="1:5" ht="12.6" customHeight="1" x14ac:dyDescent="0.25">
      <c r="A225" s="173" t="s">
        <v>347</v>
      </c>
      <c r="B225" s="172" t="s">
        <v>256</v>
      </c>
      <c r="C225" s="344"/>
      <c r="D225" s="175"/>
      <c r="E225" s="175"/>
    </row>
    <row r="226" spans="1:5" ht="12.6" customHeight="1" x14ac:dyDescent="0.25">
      <c r="A226" s="173" t="s">
        <v>348</v>
      </c>
      <c r="B226" s="172" t="s">
        <v>256</v>
      </c>
      <c r="C226" s="344"/>
      <c r="D226" s="175"/>
      <c r="E226" s="175"/>
    </row>
    <row r="227" spans="1:5" ht="12.6" customHeight="1" x14ac:dyDescent="0.25">
      <c r="A227" s="173" t="s">
        <v>349</v>
      </c>
      <c r="B227" s="172" t="s">
        <v>256</v>
      </c>
      <c r="C227" s="344">
        <v>4965145</v>
      </c>
      <c r="D227" s="175"/>
      <c r="E227" s="175"/>
    </row>
    <row r="228" spans="1:5" ht="12.6" customHeight="1" x14ac:dyDescent="0.25">
      <c r="A228" s="173" t="s">
        <v>350</v>
      </c>
      <c r="B228" s="175"/>
      <c r="C228" s="188"/>
      <c r="D228" s="175">
        <f>SUM(C222:C227)</f>
        <v>3878852</v>
      </c>
      <c r="E228" s="175"/>
    </row>
    <row r="229" spans="1:5" ht="12.6" customHeight="1" x14ac:dyDescent="0.25">
      <c r="A229" s="250" t="s">
        <v>351</v>
      </c>
      <c r="B229" s="250"/>
      <c r="C229" s="250"/>
      <c r="D229" s="250"/>
      <c r="E229" s="250"/>
    </row>
    <row r="230" spans="1:5" ht="12.6" customHeight="1" x14ac:dyDescent="0.25">
      <c r="A230" s="171" t="s">
        <v>352</v>
      </c>
      <c r="B230" s="172" t="s">
        <v>256</v>
      </c>
      <c r="C230" s="345"/>
      <c r="D230" s="175"/>
      <c r="E230" s="175"/>
    </row>
    <row r="231" spans="1:5" ht="12.6" customHeight="1" x14ac:dyDescent="0.25">
      <c r="A231" s="171"/>
      <c r="B231" s="172"/>
      <c r="C231" s="188"/>
      <c r="D231" s="175"/>
      <c r="E231" s="175"/>
    </row>
    <row r="232" spans="1:5" ht="12.6" customHeight="1" x14ac:dyDescent="0.25">
      <c r="A232" s="171" t="s">
        <v>353</v>
      </c>
      <c r="B232" s="172" t="s">
        <v>256</v>
      </c>
      <c r="C232" s="346">
        <v>69957</v>
      </c>
      <c r="D232" s="175"/>
      <c r="E232" s="175"/>
    </row>
    <row r="233" spans="1:5" ht="12.6" customHeight="1" x14ac:dyDescent="0.25">
      <c r="A233" s="171" t="s">
        <v>354</v>
      </c>
      <c r="B233" s="172" t="s">
        <v>256</v>
      </c>
      <c r="C233" s="346">
        <v>35</v>
      </c>
      <c r="D233" s="175"/>
      <c r="E233" s="175"/>
    </row>
    <row r="234" spans="1:5" ht="12.6" customHeight="1" x14ac:dyDescent="0.25">
      <c r="A234" s="173"/>
      <c r="B234" s="175"/>
      <c r="C234" s="188"/>
      <c r="D234" s="175"/>
      <c r="E234" s="175"/>
    </row>
    <row r="235" spans="1:5" ht="12.6" customHeight="1" x14ac:dyDescent="0.25">
      <c r="A235" s="171" t="s">
        <v>355</v>
      </c>
      <c r="B235" s="175"/>
      <c r="C235" s="188"/>
      <c r="D235" s="175">
        <f>SUM(C232:C234)</f>
        <v>69992</v>
      </c>
      <c r="E235" s="175"/>
    </row>
    <row r="236" spans="1:5" ht="12.6" customHeight="1" x14ac:dyDescent="0.25">
      <c r="A236" s="250" t="s">
        <v>356</v>
      </c>
      <c r="B236" s="250"/>
      <c r="C236" s="250"/>
      <c r="D236" s="250"/>
      <c r="E236" s="250"/>
    </row>
    <row r="237" spans="1:5" ht="12.6" customHeight="1" x14ac:dyDescent="0.25">
      <c r="A237" s="173" t="s">
        <v>357</v>
      </c>
      <c r="B237" s="172" t="s">
        <v>256</v>
      </c>
      <c r="C237" s="347"/>
      <c r="D237" s="175"/>
      <c r="E237" s="175"/>
    </row>
    <row r="238" spans="1:5" ht="12.6" customHeight="1" x14ac:dyDescent="0.25">
      <c r="A238" s="173" t="s">
        <v>356</v>
      </c>
      <c r="B238" s="172" t="s">
        <v>256</v>
      </c>
      <c r="C238" s="347"/>
      <c r="D238" s="175"/>
      <c r="E238" s="175"/>
    </row>
    <row r="239" spans="1:5" ht="12.6" customHeight="1" x14ac:dyDescent="0.25">
      <c r="A239" s="173" t="s">
        <v>358</v>
      </c>
      <c r="B239" s="175"/>
      <c r="C239" s="188"/>
      <c r="D239" s="175">
        <f>SUM(C237:C238)</f>
        <v>0</v>
      </c>
      <c r="E239" s="175"/>
    </row>
    <row r="240" spans="1:5" ht="12.6" customHeight="1" x14ac:dyDescent="0.25">
      <c r="A240" s="173"/>
      <c r="B240" s="175"/>
      <c r="C240" s="188"/>
      <c r="D240" s="175"/>
      <c r="E240" s="175"/>
    </row>
    <row r="241" spans="1:5" ht="12.6" customHeight="1" x14ac:dyDescent="0.25">
      <c r="A241" s="173" t="s">
        <v>359</v>
      </c>
      <c r="B241" s="175"/>
      <c r="C241" s="188"/>
      <c r="D241" s="175">
        <f>D228+D235+D239</f>
        <v>3948844</v>
      </c>
      <c r="E241" s="175"/>
    </row>
    <row r="242" spans="1:5" ht="12.6" customHeight="1" x14ac:dyDescent="0.25">
      <c r="A242" s="173"/>
      <c r="B242" s="173"/>
      <c r="C242" s="188"/>
      <c r="D242" s="175"/>
      <c r="E242" s="175"/>
    </row>
    <row r="243" spans="1:5" ht="12.6" customHeight="1" x14ac:dyDescent="0.25">
      <c r="A243" s="173"/>
      <c r="B243" s="173"/>
      <c r="C243" s="188"/>
      <c r="D243" s="175"/>
      <c r="E243" s="175"/>
    </row>
    <row r="244" spans="1:5" ht="12.6" customHeight="1" x14ac:dyDescent="0.25">
      <c r="A244" s="173"/>
      <c r="B244" s="173"/>
      <c r="C244" s="188"/>
      <c r="D244" s="175"/>
      <c r="E244" s="175"/>
    </row>
    <row r="245" spans="1:5" ht="12.6" customHeight="1" x14ac:dyDescent="0.25">
      <c r="A245" s="173"/>
      <c r="B245" s="173"/>
      <c r="C245" s="188"/>
      <c r="D245" s="175"/>
      <c r="E245" s="175"/>
    </row>
    <row r="246" spans="1:5" ht="21.75" customHeight="1" x14ac:dyDescent="0.25">
      <c r="A246" s="173"/>
      <c r="B246" s="173"/>
      <c r="C246" s="188"/>
      <c r="D246" s="175"/>
      <c r="E246" s="175"/>
    </row>
    <row r="247" spans="1:5" ht="12.45" customHeight="1" x14ac:dyDescent="0.25">
      <c r="A247" s="205" t="s">
        <v>360</v>
      </c>
      <c r="B247" s="205"/>
      <c r="C247" s="205"/>
      <c r="D247" s="205"/>
      <c r="E247" s="205"/>
    </row>
    <row r="248" spans="1:5" ht="11.25" customHeight="1" x14ac:dyDescent="0.25">
      <c r="A248" s="250" t="s">
        <v>361</v>
      </c>
      <c r="B248" s="250"/>
      <c r="C248" s="250"/>
      <c r="D248" s="250"/>
      <c r="E248" s="250"/>
    </row>
    <row r="249" spans="1:5" ht="12.45" customHeight="1" x14ac:dyDescent="0.25">
      <c r="A249" s="173" t="s">
        <v>362</v>
      </c>
      <c r="B249" s="172" t="s">
        <v>256</v>
      </c>
      <c r="C249" s="348">
        <v>1872997</v>
      </c>
      <c r="D249" s="175"/>
      <c r="E249" s="175"/>
    </row>
    <row r="250" spans="1:5" ht="12.45" customHeight="1" x14ac:dyDescent="0.25">
      <c r="A250" s="173" t="s">
        <v>363</v>
      </c>
      <c r="B250" s="172" t="s">
        <v>256</v>
      </c>
      <c r="C250" s="348"/>
      <c r="D250" s="175"/>
      <c r="E250" s="175"/>
    </row>
    <row r="251" spans="1:5" ht="12.45" customHeight="1" x14ac:dyDescent="0.25">
      <c r="A251" s="173" t="s">
        <v>364</v>
      </c>
      <c r="B251" s="172" t="s">
        <v>256</v>
      </c>
      <c r="C251" s="348">
        <v>4767385</v>
      </c>
      <c r="D251" s="175"/>
      <c r="E251" s="175"/>
    </row>
    <row r="252" spans="1:5" ht="12.45" customHeight="1" x14ac:dyDescent="0.25">
      <c r="A252" s="173" t="s">
        <v>365</v>
      </c>
      <c r="B252" s="172" t="s">
        <v>256</v>
      </c>
      <c r="C252" s="348">
        <v>1700000</v>
      </c>
      <c r="D252" s="175"/>
      <c r="E252" s="175"/>
    </row>
    <row r="253" spans="1:5" ht="12.45" customHeight="1" x14ac:dyDescent="0.25">
      <c r="A253" s="173" t="s">
        <v>1241</v>
      </c>
      <c r="B253" s="172" t="s">
        <v>256</v>
      </c>
      <c r="C253" s="348">
        <v>453070</v>
      </c>
      <c r="D253" s="175"/>
      <c r="E253" s="175"/>
    </row>
    <row r="254" spans="1:5" ht="12.45" customHeight="1" x14ac:dyDescent="0.25">
      <c r="A254" s="173" t="s">
        <v>366</v>
      </c>
      <c r="B254" s="172" t="s">
        <v>256</v>
      </c>
      <c r="C254" s="348">
        <v>24728</v>
      </c>
      <c r="D254" s="175"/>
      <c r="E254" s="175"/>
    </row>
    <row r="255" spans="1:5" ht="12.45" customHeight="1" x14ac:dyDescent="0.25">
      <c r="A255" s="173" t="s">
        <v>367</v>
      </c>
      <c r="B255" s="172" t="s">
        <v>256</v>
      </c>
      <c r="C255" s="348"/>
      <c r="D255" s="175"/>
      <c r="E255" s="175"/>
    </row>
    <row r="256" spans="1:5" ht="12.45" customHeight="1" x14ac:dyDescent="0.25">
      <c r="A256" s="173" t="s">
        <v>368</v>
      </c>
      <c r="B256" s="172" t="s">
        <v>256</v>
      </c>
      <c r="C256" s="348">
        <v>308535</v>
      </c>
      <c r="D256" s="175"/>
      <c r="E256" s="175"/>
    </row>
    <row r="257" spans="1:5" ht="12.45" customHeight="1" x14ac:dyDescent="0.25">
      <c r="A257" s="173" t="s">
        <v>369</v>
      </c>
      <c r="B257" s="172" t="s">
        <v>256</v>
      </c>
      <c r="C257" s="348">
        <v>135027</v>
      </c>
      <c r="D257" s="175"/>
      <c r="E257" s="175"/>
    </row>
    <row r="258" spans="1:5" ht="12.45" customHeight="1" x14ac:dyDescent="0.25">
      <c r="A258" s="173" t="s">
        <v>370</v>
      </c>
      <c r="B258" s="172" t="s">
        <v>256</v>
      </c>
      <c r="C258" s="348"/>
      <c r="D258" s="175"/>
      <c r="E258" s="175"/>
    </row>
    <row r="259" spans="1:5" ht="12.45" customHeight="1" x14ac:dyDescent="0.25">
      <c r="A259" s="173" t="s">
        <v>371</v>
      </c>
      <c r="B259" s="175"/>
      <c r="C259" s="188"/>
      <c r="D259" s="175">
        <f>SUM(C249:C251)-C252+SUM(C253:C258)</f>
        <v>5861742</v>
      </c>
      <c r="E259" s="175"/>
    </row>
    <row r="260" spans="1:5" ht="11.25" customHeight="1" x14ac:dyDescent="0.25">
      <c r="A260" s="250" t="s">
        <v>372</v>
      </c>
      <c r="B260" s="250"/>
      <c r="C260" s="250"/>
      <c r="D260" s="250"/>
      <c r="E260" s="250"/>
    </row>
    <row r="261" spans="1:5" ht="12.45" customHeight="1" x14ac:dyDescent="0.25">
      <c r="A261" s="173" t="s">
        <v>362</v>
      </c>
      <c r="B261" s="172" t="s">
        <v>256</v>
      </c>
      <c r="C261" s="186">
        <v>33623</v>
      </c>
      <c r="D261" s="175"/>
      <c r="E261" s="175"/>
    </row>
    <row r="262" spans="1:5" ht="12.45" customHeight="1" x14ac:dyDescent="0.25">
      <c r="A262" s="173" t="s">
        <v>363</v>
      </c>
      <c r="B262" s="172" t="s">
        <v>256</v>
      </c>
      <c r="C262" s="186"/>
      <c r="D262" s="175"/>
      <c r="E262" s="175"/>
    </row>
    <row r="263" spans="1:5" ht="12.45" customHeight="1" x14ac:dyDescent="0.25">
      <c r="A263" s="173" t="s">
        <v>373</v>
      </c>
      <c r="B263" s="172" t="s">
        <v>256</v>
      </c>
      <c r="C263" s="186"/>
      <c r="D263" s="175"/>
      <c r="E263" s="175"/>
    </row>
    <row r="264" spans="1:5" ht="12.45" customHeight="1" x14ac:dyDescent="0.25">
      <c r="A264" s="173" t="s">
        <v>374</v>
      </c>
      <c r="B264" s="175"/>
      <c r="C264" s="188"/>
      <c r="D264" s="175">
        <f>SUM(C261:C263)</f>
        <v>33623</v>
      </c>
      <c r="E264" s="175"/>
    </row>
    <row r="265" spans="1:5" ht="11.25" customHeight="1" x14ac:dyDescent="0.25">
      <c r="A265" s="250" t="s">
        <v>375</v>
      </c>
      <c r="B265" s="250"/>
      <c r="C265" s="250"/>
      <c r="D265" s="250"/>
      <c r="E265" s="250"/>
    </row>
    <row r="266" spans="1:5" ht="12.45" customHeight="1" x14ac:dyDescent="0.25">
      <c r="A266" s="173" t="s">
        <v>332</v>
      </c>
      <c r="B266" s="172" t="s">
        <v>256</v>
      </c>
      <c r="C266" s="349">
        <v>204226</v>
      </c>
      <c r="D266" s="175"/>
      <c r="E266" s="175"/>
    </row>
    <row r="267" spans="1:5" ht="12.45" customHeight="1" x14ac:dyDescent="0.25">
      <c r="A267" s="173" t="s">
        <v>333</v>
      </c>
      <c r="B267" s="172" t="s">
        <v>256</v>
      </c>
      <c r="C267" s="349">
        <v>452954</v>
      </c>
      <c r="D267" s="175"/>
      <c r="E267" s="175"/>
    </row>
    <row r="268" spans="1:5" ht="12.45" customHeight="1" x14ac:dyDescent="0.25">
      <c r="A268" s="173" t="s">
        <v>334</v>
      </c>
      <c r="B268" s="172" t="s">
        <v>256</v>
      </c>
      <c r="C268" s="349">
        <v>9980543</v>
      </c>
      <c r="D268" s="175"/>
      <c r="E268" s="175"/>
    </row>
    <row r="269" spans="1:5" ht="12.45" customHeight="1" x14ac:dyDescent="0.25">
      <c r="A269" s="173" t="s">
        <v>376</v>
      </c>
      <c r="B269" s="172" t="s">
        <v>256</v>
      </c>
      <c r="C269" s="349"/>
      <c r="D269" s="175"/>
      <c r="E269" s="175"/>
    </row>
    <row r="270" spans="1:5" ht="12.45" customHeight="1" x14ac:dyDescent="0.25">
      <c r="A270" s="173" t="s">
        <v>377</v>
      </c>
      <c r="B270" s="172" t="s">
        <v>256</v>
      </c>
      <c r="C270" s="349">
        <v>6854019</v>
      </c>
      <c r="D270" s="175"/>
      <c r="E270" s="175"/>
    </row>
    <row r="271" spans="1:5" ht="12.45" customHeight="1" x14ac:dyDescent="0.25">
      <c r="A271" s="173" t="s">
        <v>378</v>
      </c>
      <c r="B271" s="172" t="s">
        <v>256</v>
      </c>
      <c r="C271" s="349">
        <v>3663037</v>
      </c>
      <c r="D271" s="175"/>
      <c r="E271" s="175"/>
    </row>
    <row r="272" spans="1:5" ht="12.45" customHeight="1" x14ac:dyDescent="0.25">
      <c r="A272" s="173" t="s">
        <v>339</v>
      </c>
      <c r="B272" s="172" t="s">
        <v>256</v>
      </c>
      <c r="C272" s="349"/>
      <c r="D272" s="175"/>
      <c r="E272" s="175"/>
    </row>
    <row r="273" spans="1:5" ht="12.45" customHeight="1" x14ac:dyDescent="0.25">
      <c r="A273" s="173" t="s">
        <v>340</v>
      </c>
      <c r="B273" s="172" t="s">
        <v>256</v>
      </c>
      <c r="C273" s="349">
        <v>296339</v>
      </c>
      <c r="D273" s="175"/>
      <c r="E273" s="175"/>
    </row>
    <row r="274" spans="1:5" ht="12.45" customHeight="1" x14ac:dyDescent="0.25">
      <c r="A274" s="173" t="s">
        <v>379</v>
      </c>
      <c r="B274" s="175"/>
      <c r="C274" s="188"/>
      <c r="D274" s="175">
        <f>SUM(C266:C273)</f>
        <v>21451118</v>
      </c>
      <c r="E274" s="175"/>
    </row>
    <row r="275" spans="1:5" ht="12.6" customHeight="1" x14ac:dyDescent="0.25">
      <c r="A275" s="173" t="s">
        <v>380</v>
      </c>
      <c r="B275" s="172" t="s">
        <v>256</v>
      </c>
      <c r="C275" s="350">
        <v>12258071</v>
      </c>
      <c r="D275" s="175"/>
      <c r="E275" s="175"/>
    </row>
    <row r="276" spans="1:5" ht="12.6" customHeight="1" x14ac:dyDescent="0.25">
      <c r="A276" s="173" t="s">
        <v>381</v>
      </c>
      <c r="B276" s="175"/>
      <c r="C276" s="188"/>
      <c r="D276" s="175">
        <f>D274-C275</f>
        <v>9193047</v>
      </c>
      <c r="E276" s="175"/>
    </row>
    <row r="277" spans="1:5" ht="12.6" customHeight="1" x14ac:dyDescent="0.25">
      <c r="A277" s="250" t="s">
        <v>382</v>
      </c>
      <c r="B277" s="250"/>
      <c r="C277" s="250"/>
      <c r="D277" s="250"/>
      <c r="E277" s="250"/>
    </row>
    <row r="278" spans="1:5" ht="12.6" customHeight="1" x14ac:dyDescent="0.25">
      <c r="A278" s="173" t="s">
        <v>383</v>
      </c>
      <c r="B278" s="172" t="s">
        <v>256</v>
      </c>
      <c r="C278" s="186"/>
      <c r="D278" s="175"/>
      <c r="E278" s="175"/>
    </row>
    <row r="279" spans="1:5" ht="12.6" customHeight="1" x14ac:dyDescent="0.25">
      <c r="A279" s="173" t="s">
        <v>384</v>
      </c>
      <c r="B279" s="172" t="s">
        <v>256</v>
      </c>
      <c r="C279" s="186"/>
      <c r="D279" s="175"/>
      <c r="E279" s="175"/>
    </row>
    <row r="280" spans="1:5" ht="12.6" customHeight="1" x14ac:dyDescent="0.25">
      <c r="A280" s="173" t="s">
        <v>385</v>
      </c>
      <c r="B280" s="172" t="s">
        <v>256</v>
      </c>
      <c r="C280" s="186"/>
      <c r="D280" s="175"/>
      <c r="E280" s="175"/>
    </row>
    <row r="281" spans="1:5" ht="12.6" customHeight="1" x14ac:dyDescent="0.25">
      <c r="A281" s="173" t="s">
        <v>373</v>
      </c>
      <c r="B281" s="172" t="s">
        <v>256</v>
      </c>
      <c r="C281" s="186"/>
      <c r="D281" s="175"/>
      <c r="E281" s="175"/>
    </row>
    <row r="282" spans="1:5" ht="12.6" customHeight="1" x14ac:dyDescent="0.25">
      <c r="A282" s="173" t="s">
        <v>386</v>
      </c>
      <c r="B282" s="175"/>
      <c r="C282" s="188"/>
      <c r="D282" s="175">
        <f>C278-C279+C280+C281</f>
        <v>0</v>
      </c>
      <c r="E282" s="175"/>
    </row>
    <row r="283" spans="1:5" ht="12.6" customHeight="1" x14ac:dyDescent="0.25">
      <c r="A283" s="173"/>
      <c r="B283" s="175"/>
      <c r="C283" s="188"/>
      <c r="D283" s="175"/>
      <c r="E283" s="175"/>
    </row>
    <row r="284" spans="1:5" ht="12.6" customHeight="1" x14ac:dyDescent="0.25">
      <c r="A284" s="250" t="s">
        <v>387</v>
      </c>
      <c r="B284" s="250"/>
      <c r="C284" s="250"/>
      <c r="D284" s="250"/>
      <c r="E284" s="250"/>
    </row>
    <row r="285" spans="1:5" ht="12.6" customHeight="1" x14ac:dyDescent="0.25">
      <c r="A285" s="173" t="s">
        <v>388</v>
      </c>
      <c r="B285" s="172" t="s">
        <v>256</v>
      </c>
      <c r="C285" s="186"/>
      <c r="D285" s="175"/>
      <c r="E285" s="175"/>
    </row>
    <row r="286" spans="1:5" ht="12.6" customHeight="1" x14ac:dyDescent="0.25">
      <c r="A286" s="173" t="s">
        <v>389</v>
      </c>
      <c r="B286" s="172" t="s">
        <v>256</v>
      </c>
      <c r="C286" s="186"/>
      <c r="D286" s="175"/>
      <c r="E286" s="175"/>
    </row>
    <row r="287" spans="1:5" ht="12.6" customHeight="1" x14ac:dyDescent="0.25">
      <c r="A287" s="173" t="s">
        <v>390</v>
      </c>
      <c r="B287" s="172" t="s">
        <v>256</v>
      </c>
      <c r="C287" s="186"/>
      <c r="D287" s="175"/>
      <c r="E287" s="175"/>
    </row>
    <row r="288" spans="1:5" ht="12.6" customHeight="1" x14ac:dyDescent="0.25">
      <c r="A288" s="173" t="s">
        <v>391</v>
      </c>
      <c r="B288" s="172" t="s">
        <v>256</v>
      </c>
      <c r="C288" s="186"/>
      <c r="D288" s="175"/>
      <c r="E288" s="175"/>
    </row>
    <row r="289" spans="1:5" ht="12.6" customHeight="1" x14ac:dyDescent="0.25">
      <c r="A289" s="173" t="s">
        <v>392</v>
      </c>
      <c r="B289" s="175"/>
      <c r="C289" s="188"/>
      <c r="D289" s="175">
        <f>SUM(C285:C288)</f>
        <v>0</v>
      </c>
      <c r="E289" s="175"/>
    </row>
    <row r="290" spans="1:5" ht="12.6" customHeight="1" x14ac:dyDescent="0.25">
      <c r="A290" s="173"/>
      <c r="B290" s="175"/>
      <c r="C290" s="188"/>
      <c r="D290" s="175"/>
      <c r="E290" s="175"/>
    </row>
    <row r="291" spans="1:5" ht="12.6" customHeight="1" x14ac:dyDescent="0.25">
      <c r="A291" s="173" t="s">
        <v>393</v>
      </c>
      <c r="B291" s="175"/>
      <c r="C291" s="188"/>
      <c r="D291" s="175">
        <f>D259+D264+D276+D282+D289</f>
        <v>15088412</v>
      </c>
      <c r="E291" s="175"/>
    </row>
    <row r="292" spans="1:5" ht="12.6" customHeight="1" x14ac:dyDescent="0.25">
      <c r="A292" s="173"/>
      <c r="B292" s="173"/>
      <c r="C292" s="188"/>
      <c r="D292" s="175"/>
      <c r="E292" s="175"/>
    </row>
    <row r="293" spans="1:5" ht="12.6" customHeight="1" x14ac:dyDescent="0.25">
      <c r="A293" s="173"/>
      <c r="B293" s="173"/>
      <c r="C293" s="188"/>
      <c r="D293" s="175"/>
      <c r="E293" s="175"/>
    </row>
    <row r="294" spans="1:5" ht="12.6" customHeight="1" x14ac:dyDescent="0.25">
      <c r="A294" s="173"/>
      <c r="B294" s="173"/>
      <c r="C294" s="188"/>
      <c r="D294" s="175"/>
      <c r="E294" s="175"/>
    </row>
    <row r="295" spans="1:5" ht="12.6" customHeight="1" x14ac:dyDescent="0.25">
      <c r="A295" s="173"/>
      <c r="B295" s="173"/>
      <c r="C295" s="188"/>
      <c r="D295" s="175"/>
      <c r="E295" s="175"/>
    </row>
    <row r="296" spans="1:5" ht="12.6" customHeight="1" x14ac:dyDescent="0.25">
      <c r="A296" s="173"/>
      <c r="B296" s="173"/>
      <c r="C296" s="188"/>
      <c r="D296" s="175"/>
      <c r="E296" s="175"/>
    </row>
    <row r="297" spans="1:5" ht="12.6" customHeight="1" x14ac:dyDescent="0.25">
      <c r="A297" s="173"/>
      <c r="B297" s="173"/>
      <c r="C297" s="188"/>
      <c r="D297" s="175"/>
      <c r="E297" s="175"/>
    </row>
    <row r="298" spans="1:5" ht="12.6" customHeight="1" x14ac:dyDescent="0.25">
      <c r="A298" s="173"/>
      <c r="B298" s="173"/>
      <c r="C298" s="188"/>
      <c r="D298" s="175"/>
      <c r="E298" s="175"/>
    </row>
    <row r="299" spans="1:5" ht="12.6" customHeight="1" x14ac:dyDescent="0.25">
      <c r="A299" s="173"/>
      <c r="B299" s="173"/>
      <c r="C299" s="188"/>
      <c r="D299" s="175"/>
      <c r="E299" s="175"/>
    </row>
    <row r="300" spans="1:5" ht="20.25" customHeight="1" x14ac:dyDescent="0.25">
      <c r="A300" s="173"/>
      <c r="B300" s="173"/>
      <c r="C300" s="188"/>
      <c r="D300" s="175"/>
      <c r="E300" s="175"/>
    </row>
    <row r="301" spans="1:5" ht="12.6" customHeight="1" x14ac:dyDescent="0.25">
      <c r="A301" s="205" t="s">
        <v>394</v>
      </c>
      <c r="B301" s="205"/>
      <c r="C301" s="205"/>
      <c r="D301" s="205"/>
      <c r="E301" s="205"/>
    </row>
    <row r="302" spans="1:5" ht="14.25" customHeight="1" x14ac:dyDescent="0.25">
      <c r="A302" s="250" t="s">
        <v>395</v>
      </c>
      <c r="B302" s="250"/>
      <c r="C302" s="250"/>
      <c r="D302" s="250"/>
      <c r="E302" s="250"/>
    </row>
    <row r="303" spans="1:5" ht="12.6" customHeight="1" x14ac:dyDescent="0.25">
      <c r="A303" s="173" t="s">
        <v>396</v>
      </c>
      <c r="B303" s="172" t="s">
        <v>256</v>
      </c>
      <c r="C303" s="351"/>
      <c r="D303" s="175"/>
      <c r="E303" s="175"/>
    </row>
    <row r="304" spans="1:5" ht="12.6" customHeight="1" x14ac:dyDescent="0.25">
      <c r="A304" s="173" t="s">
        <v>397</v>
      </c>
      <c r="B304" s="172" t="s">
        <v>256</v>
      </c>
      <c r="C304" s="351">
        <v>1232407</v>
      </c>
      <c r="D304" s="175"/>
      <c r="E304" s="175"/>
    </row>
    <row r="305" spans="1:5" ht="12.6" customHeight="1" x14ac:dyDescent="0.25">
      <c r="A305" s="173" t="s">
        <v>398</v>
      </c>
      <c r="B305" s="172" t="s">
        <v>256</v>
      </c>
      <c r="C305" s="351">
        <v>657967</v>
      </c>
      <c r="D305" s="175"/>
      <c r="E305" s="175"/>
    </row>
    <row r="306" spans="1:5" ht="12.6" customHeight="1" x14ac:dyDescent="0.25">
      <c r="A306" s="173" t="s">
        <v>399</v>
      </c>
      <c r="B306" s="172" t="s">
        <v>256</v>
      </c>
      <c r="C306" s="351">
        <v>37093</v>
      </c>
      <c r="D306" s="175"/>
      <c r="E306" s="175"/>
    </row>
    <row r="307" spans="1:5" ht="12.6" customHeight="1" x14ac:dyDescent="0.25">
      <c r="A307" s="173" t="s">
        <v>400</v>
      </c>
      <c r="B307" s="172" t="s">
        <v>256</v>
      </c>
      <c r="C307" s="351"/>
      <c r="D307" s="175"/>
      <c r="E307" s="175"/>
    </row>
    <row r="308" spans="1:5" ht="12.6" customHeight="1" x14ac:dyDescent="0.25">
      <c r="A308" s="173" t="s">
        <v>1242</v>
      </c>
      <c r="B308" s="172" t="s">
        <v>256</v>
      </c>
      <c r="C308" s="351"/>
      <c r="D308" s="175"/>
      <c r="E308" s="175"/>
    </row>
    <row r="309" spans="1:5" ht="12.6" customHeight="1" x14ac:dyDescent="0.25">
      <c r="A309" s="173" t="s">
        <v>401</v>
      </c>
      <c r="B309" s="172" t="s">
        <v>256</v>
      </c>
      <c r="C309" s="351"/>
      <c r="D309" s="175"/>
      <c r="E309" s="175"/>
    </row>
    <row r="310" spans="1:5" ht="12.6" customHeight="1" x14ac:dyDescent="0.25">
      <c r="A310" s="173" t="s">
        <v>402</v>
      </c>
      <c r="B310" s="172" t="s">
        <v>256</v>
      </c>
      <c r="C310" s="351"/>
      <c r="D310" s="175"/>
      <c r="E310" s="175"/>
    </row>
    <row r="311" spans="1:5" ht="12.6" customHeight="1" x14ac:dyDescent="0.25">
      <c r="A311" s="173" t="s">
        <v>403</v>
      </c>
      <c r="B311" s="172" t="s">
        <v>256</v>
      </c>
      <c r="C311" s="351">
        <v>6853</v>
      </c>
      <c r="D311" s="175"/>
      <c r="E311" s="175"/>
    </row>
    <row r="312" spans="1:5" ht="12.6" customHeight="1" x14ac:dyDescent="0.25">
      <c r="A312" s="173" t="s">
        <v>404</v>
      </c>
      <c r="B312" s="172" t="s">
        <v>256</v>
      </c>
      <c r="C312" s="351">
        <v>720446</v>
      </c>
      <c r="D312" s="175"/>
      <c r="E312" s="175"/>
    </row>
    <row r="313" spans="1:5" ht="12.6" customHeight="1" x14ac:dyDescent="0.25">
      <c r="A313" s="173" t="s">
        <v>405</v>
      </c>
      <c r="B313" s="175"/>
      <c r="C313" s="188"/>
      <c r="D313" s="175">
        <f>SUM(C303:C312)</f>
        <v>2654766</v>
      </c>
      <c r="E313" s="175"/>
    </row>
    <row r="314" spans="1:5" ht="12.6" customHeight="1" x14ac:dyDescent="0.25">
      <c r="A314" s="250" t="s">
        <v>406</v>
      </c>
      <c r="B314" s="250"/>
      <c r="C314" s="250"/>
      <c r="D314" s="250"/>
      <c r="E314" s="250"/>
    </row>
    <row r="315" spans="1:5" ht="12.6" customHeight="1" x14ac:dyDescent="0.25">
      <c r="A315" s="173" t="s">
        <v>407</v>
      </c>
      <c r="B315" s="172" t="s">
        <v>256</v>
      </c>
      <c r="C315" s="186"/>
      <c r="D315" s="175"/>
      <c r="E315" s="175"/>
    </row>
    <row r="316" spans="1:5" ht="12.6" customHeight="1" x14ac:dyDescent="0.25">
      <c r="A316" s="173" t="s">
        <v>408</v>
      </c>
      <c r="B316" s="172" t="s">
        <v>256</v>
      </c>
      <c r="C316" s="186"/>
      <c r="D316" s="175"/>
      <c r="E316" s="175"/>
    </row>
    <row r="317" spans="1:5" ht="12.6" customHeight="1" x14ac:dyDescent="0.25">
      <c r="A317" s="173" t="s">
        <v>409</v>
      </c>
      <c r="B317" s="172" t="s">
        <v>256</v>
      </c>
      <c r="C317" s="186"/>
      <c r="D317" s="175"/>
      <c r="E317" s="175"/>
    </row>
    <row r="318" spans="1:5" ht="12.6" customHeight="1" x14ac:dyDescent="0.25">
      <c r="A318" s="173" t="s">
        <v>410</v>
      </c>
      <c r="B318" s="175"/>
      <c r="C318" s="188"/>
      <c r="D318" s="175">
        <f>SUM(C315:C317)</f>
        <v>0</v>
      </c>
      <c r="E318" s="175"/>
    </row>
    <row r="319" spans="1:5" ht="12.6" customHeight="1" x14ac:dyDescent="0.25">
      <c r="A319" s="250" t="s">
        <v>411</v>
      </c>
      <c r="B319" s="250"/>
      <c r="C319" s="250"/>
      <c r="D319" s="250"/>
      <c r="E319" s="250"/>
    </row>
    <row r="320" spans="1:5" ht="12.6" customHeight="1" x14ac:dyDescent="0.25">
      <c r="A320" s="173" t="s">
        <v>412</v>
      </c>
      <c r="B320" s="172" t="s">
        <v>256</v>
      </c>
      <c r="C320" s="352"/>
      <c r="D320" s="175"/>
      <c r="E320" s="175"/>
    </row>
    <row r="321" spans="1:5" ht="12.6" customHeight="1" x14ac:dyDescent="0.25">
      <c r="A321" s="173" t="s">
        <v>413</v>
      </c>
      <c r="B321" s="172" t="s">
        <v>256</v>
      </c>
      <c r="C321" s="352"/>
      <c r="D321" s="175"/>
      <c r="E321" s="175"/>
    </row>
    <row r="322" spans="1:5" ht="12.6" customHeight="1" x14ac:dyDescent="0.25">
      <c r="A322" s="173" t="s">
        <v>414</v>
      </c>
      <c r="B322" s="172" t="s">
        <v>256</v>
      </c>
      <c r="C322" s="352">
        <v>342681</v>
      </c>
      <c r="D322" s="175"/>
      <c r="E322" s="175"/>
    </row>
    <row r="323" spans="1:5" ht="12.6" customHeight="1" x14ac:dyDescent="0.25">
      <c r="A323" s="171" t="s">
        <v>415</v>
      </c>
      <c r="B323" s="172" t="s">
        <v>256</v>
      </c>
      <c r="C323" s="352"/>
      <c r="D323" s="175"/>
      <c r="E323" s="175"/>
    </row>
    <row r="324" spans="1:5" ht="12.6" customHeight="1" x14ac:dyDescent="0.25">
      <c r="A324" s="173" t="s">
        <v>416</v>
      </c>
      <c r="B324" s="172" t="s">
        <v>256</v>
      </c>
      <c r="C324" s="352">
        <v>10423900</v>
      </c>
      <c r="D324" s="175"/>
      <c r="E324" s="175"/>
    </row>
    <row r="325" spans="1:5" ht="12.6" customHeight="1" x14ac:dyDescent="0.25">
      <c r="A325" s="171" t="s">
        <v>417</v>
      </c>
      <c r="B325" s="172" t="s">
        <v>256</v>
      </c>
      <c r="C325" s="352"/>
      <c r="D325" s="175"/>
      <c r="E325" s="175"/>
    </row>
    <row r="326" spans="1:5" ht="12.6" customHeight="1" x14ac:dyDescent="0.25">
      <c r="A326" s="173" t="s">
        <v>418</v>
      </c>
      <c r="B326" s="172" t="s">
        <v>256</v>
      </c>
      <c r="C326" s="352">
        <v>333457</v>
      </c>
      <c r="D326" s="175"/>
      <c r="E326" s="175"/>
    </row>
    <row r="327" spans="1:5" ht="19.5" customHeight="1" x14ac:dyDescent="0.25">
      <c r="A327" s="173" t="s">
        <v>203</v>
      </c>
      <c r="B327" s="175"/>
      <c r="C327" s="188"/>
      <c r="D327" s="175">
        <f>SUM(C320:C326)</f>
        <v>11100038</v>
      </c>
      <c r="E327" s="175"/>
    </row>
    <row r="328" spans="1:5" ht="12.6" customHeight="1" x14ac:dyDescent="0.25">
      <c r="A328" s="173" t="s">
        <v>419</v>
      </c>
      <c r="B328" s="175"/>
      <c r="C328" s="188"/>
      <c r="D328" s="175">
        <f>C312</f>
        <v>720446</v>
      </c>
      <c r="E328" s="175"/>
    </row>
    <row r="329" spans="1:5" ht="12.6" customHeight="1" x14ac:dyDescent="0.25">
      <c r="A329" s="173" t="s">
        <v>420</v>
      </c>
      <c r="B329" s="175"/>
      <c r="C329" s="188"/>
      <c r="D329" s="175">
        <f>D327-D328</f>
        <v>10379592</v>
      </c>
      <c r="E329" s="175"/>
    </row>
    <row r="330" spans="1:5" ht="12.6" customHeight="1" x14ac:dyDescent="0.25">
      <c r="A330" s="173"/>
      <c r="B330" s="175"/>
      <c r="C330" s="188"/>
      <c r="D330" s="175"/>
      <c r="E330" s="175"/>
    </row>
    <row r="331" spans="1:5" ht="12.6" customHeight="1" x14ac:dyDescent="0.25">
      <c r="A331" s="173" t="s">
        <v>421</v>
      </c>
      <c r="B331" s="172" t="s">
        <v>256</v>
      </c>
      <c r="C331" s="353">
        <v>2054054</v>
      </c>
      <c r="D331" s="175"/>
      <c r="E331" s="175"/>
    </row>
    <row r="332" spans="1:5" ht="12.6" customHeight="1" x14ac:dyDescent="0.25">
      <c r="A332" s="173"/>
      <c r="B332" s="172"/>
      <c r="C332" s="222"/>
      <c r="D332" s="175"/>
      <c r="E332" s="175"/>
    </row>
    <row r="333" spans="1:5" ht="12.6" customHeight="1" x14ac:dyDescent="0.25">
      <c r="A333" s="173" t="s">
        <v>1142</v>
      </c>
      <c r="B333" s="172" t="s">
        <v>256</v>
      </c>
      <c r="C333" s="219"/>
      <c r="D333" s="175"/>
      <c r="E333" s="175"/>
    </row>
    <row r="334" spans="1:5" ht="12.6" customHeight="1" x14ac:dyDescent="0.25">
      <c r="A334" s="173" t="s">
        <v>1143</v>
      </c>
      <c r="B334" s="172" t="s">
        <v>256</v>
      </c>
      <c r="C334" s="219"/>
      <c r="D334" s="175"/>
      <c r="E334" s="175"/>
    </row>
    <row r="335" spans="1:5" ht="12.6" customHeight="1" x14ac:dyDescent="0.25">
      <c r="A335" s="173" t="s">
        <v>423</v>
      </c>
      <c r="B335" s="172" t="s">
        <v>256</v>
      </c>
      <c r="C335" s="219"/>
      <c r="D335" s="175"/>
      <c r="E335" s="175"/>
    </row>
    <row r="336" spans="1:5" ht="12.6" customHeight="1" x14ac:dyDescent="0.25">
      <c r="A336" s="173" t="s">
        <v>422</v>
      </c>
      <c r="B336" s="172" t="s">
        <v>256</v>
      </c>
      <c r="C336" s="186"/>
      <c r="D336" s="175"/>
      <c r="E336" s="175"/>
    </row>
    <row r="337" spans="1:5" ht="12.6" customHeight="1" x14ac:dyDescent="0.25">
      <c r="A337" s="173" t="s">
        <v>1253</v>
      </c>
      <c r="B337" s="172" t="s">
        <v>256</v>
      </c>
      <c r="C337" s="186"/>
      <c r="D337" s="175"/>
      <c r="E337" s="175"/>
    </row>
    <row r="338" spans="1:5" ht="12.6" customHeight="1" x14ac:dyDescent="0.25">
      <c r="A338" s="173" t="s">
        <v>424</v>
      </c>
      <c r="B338" s="175"/>
      <c r="C338" s="188"/>
      <c r="D338" s="175">
        <f>D313+D318+D329+C331+C335+C336</f>
        <v>15088412</v>
      </c>
      <c r="E338" s="175"/>
    </row>
    <row r="339" spans="1:5" ht="12.6" customHeight="1" x14ac:dyDescent="0.25">
      <c r="A339" s="173"/>
      <c r="B339" s="175"/>
      <c r="C339" s="188"/>
      <c r="D339" s="175"/>
      <c r="E339" s="175"/>
    </row>
    <row r="340" spans="1:5" ht="12.6" customHeight="1" x14ac:dyDescent="0.25">
      <c r="A340" s="173" t="s">
        <v>425</v>
      </c>
      <c r="B340" s="175"/>
      <c r="C340" s="188"/>
      <c r="D340" s="175">
        <f>D291</f>
        <v>15088412</v>
      </c>
      <c r="E340" s="175"/>
    </row>
    <row r="341" spans="1:5" ht="12.6" customHeight="1" x14ac:dyDescent="0.25">
      <c r="A341" s="173"/>
      <c r="B341" s="173"/>
      <c r="C341" s="188"/>
      <c r="D341" s="175"/>
      <c r="E341" s="175"/>
    </row>
    <row r="342" spans="1:5" ht="12.6" customHeight="1" x14ac:dyDescent="0.25">
      <c r="A342" s="173"/>
      <c r="B342" s="173"/>
      <c r="C342" s="188"/>
      <c r="D342" s="175"/>
      <c r="E342" s="175"/>
    </row>
    <row r="343" spans="1:5" ht="12.6" customHeight="1" x14ac:dyDescent="0.25">
      <c r="A343" s="173"/>
      <c r="B343" s="173"/>
      <c r="C343" s="188"/>
      <c r="D343" s="175"/>
      <c r="E343" s="175"/>
    </row>
    <row r="344" spans="1:5" ht="12.6" customHeight="1" x14ac:dyDescent="0.25">
      <c r="A344" s="173"/>
      <c r="B344" s="173"/>
      <c r="C344" s="188"/>
      <c r="D344" s="175"/>
      <c r="E344" s="175"/>
    </row>
    <row r="345" spans="1:5" ht="12.6" customHeight="1" x14ac:dyDescent="0.25">
      <c r="A345" s="173"/>
      <c r="B345" s="173"/>
      <c r="C345" s="188"/>
      <c r="D345" s="175"/>
      <c r="E345" s="175"/>
    </row>
    <row r="346" spans="1:5" ht="12.6" customHeight="1" x14ac:dyDescent="0.25">
      <c r="A346" s="173"/>
      <c r="B346" s="173"/>
      <c r="C346" s="188"/>
      <c r="D346" s="175"/>
      <c r="E346" s="175"/>
    </row>
    <row r="347" spans="1:5" ht="12.6" customHeight="1" x14ac:dyDescent="0.25">
      <c r="A347" s="173"/>
      <c r="B347" s="173"/>
      <c r="C347" s="188"/>
      <c r="D347" s="175"/>
      <c r="E347" s="175"/>
    </row>
    <row r="348" spans="1:5" ht="12.6" customHeight="1" x14ac:dyDescent="0.25">
      <c r="A348" s="173"/>
      <c r="B348" s="173"/>
      <c r="C348" s="188"/>
      <c r="D348" s="175"/>
      <c r="E348" s="175"/>
    </row>
    <row r="349" spans="1:5" ht="12.6" customHeight="1" x14ac:dyDescent="0.25">
      <c r="A349" s="173"/>
      <c r="B349" s="173"/>
      <c r="C349" s="188"/>
      <c r="D349" s="175"/>
      <c r="E349" s="175"/>
    </row>
    <row r="350" spans="1:5" ht="12.6" customHeight="1" x14ac:dyDescent="0.25">
      <c r="A350" s="173"/>
      <c r="B350" s="173"/>
      <c r="C350" s="188"/>
      <c r="D350" s="175"/>
      <c r="E350" s="175"/>
    </row>
    <row r="351" spans="1:5" ht="12.6" customHeight="1" x14ac:dyDescent="0.25">
      <c r="A351" s="173"/>
      <c r="B351" s="173"/>
      <c r="C351" s="188"/>
      <c r="D351" s="175"/>
      <c r="E351" s="175"/>
    </row>
    <row r="352" spans="1:5" ht="12.6" customHeight="1" x14ac:dyDescent="0.25">
      <c r="A352" s="173"/>
      <c r="B352" s="173"/>
      <c r="C352" s="188"/>
      <c r="D352" s="175"/>
      <c r="E352" s="175"/>
    </row>
    <row r="353" spans="1:5" ht="12.6" customHeight="1" x14ac:dyDescent="0.25">
      <c r="A353" s="173"/>
      <c r="B353" s="173"/>
      <c r="C353" s="188"/>
      <c r="D353" s="175"/>
      <c r="E353" s="175"/>
    </row>
    <row r="354" spans="1:5" ht="12.6" customHeight="1" x14ac:dyDescent="0.25">
      <c r="A354" s="173"/>
      <c r="B354" s="173"/>
      <c r="C354" s="188"/>
      <c r="D354" s="175"/>
      <c r="E354" s="175"/>
    </row>
    <row r="355" spans="1:5" ht="20.25" customHeight="1" x14ac:dyDescent="0.25">
      <c r="A355" s="173"/>
      <c r="B355" s="173"/>
      <c r="C355" s="188"/>
      <c r="D355" s="175"/>
      <c r="E355" s="175"/>
    </row>
    <row r="356" spans="1:5" ht="12.6" customHeight="1" x14ac:dyDescent="0.25">
      <c r="A356" s="205" t="s">
        <v>426</v>
      </c>
      <c r="B356" s="205"/>
      <c r="C356" s="205"/>
      <c r="D356" s="205"/>
      <c r="E356" s="205"/>
    </row>
    <row r="357" spans="1:5" ht="12.6" customHeight="1" x14ac:dyDescent="0.25">
      <c r="A357" s="250" t="s">
        <v>427</v>
      </c>
      <c r="B357" s="250"/>
      <c r="C357" s="250"/>
      <c r="D357" s="250"/>
      <c r="E357" s="250"/>
    </row>
    <row r="358" spans="1:5" ht="12.6" customHeight="1" x14ac:dyDescent="0.25">
      <c r="A358" s="173" t="s">
        <v>428</v>
      </c>
      <c r="B358" s="172" t="s">
        <v>256</v>
      </c>
      <c r="C358" s="354">
        <v>6638647</v>
      </c>
      <c r="D358" s="175"/>
      <c r="E358" s="175"/>
    </row>
    <row r="359" spans="1:5" ht="12.6" customHeight="1" x14ac:dyDescent="0.25">
      <c r="A359" s="173" t="s">
        <v>429</v>
      </c>
      <c r="B359" s="172" t="s">
        <v>256</v>
      </c>
      <c r="C359" s="354">
        <v>14905126</v>
      </c>
      <c r="D359" s="175"/>
      <c r="E359" s="175"/>
    </row>
    <row r="360" spans="1:5" ht="12.6" customHeight="1" x14ac:dyDescent="0.25">
      <c r="A360" s="173" t="s">
        <v>430</v>
      </c>
      <c r="B360" s="175"/>
      <c r="C360" s="188"/>
      <c r="D360" s="175">
        <f>SUM(C358:C359)</f>
        <v>21543773</v>
      </c>
      <c r="E360" s="175"/>
    </row>
    <row r="361" spans="1:5" ht="12.6" customHeight="1" x14ac:dyDescent="0.25">
      <c r="A361" s="250" t="s">
        <v>431</v>
      </c>
      <c r="B361" s="250"/>
      <c r="C361" s="250"/>
      <c r="D361" s="250"/>
      <c r="E361" s="250"/>
    </row>
    <row r="362" spans="1:5" ht="12.6" customHeight="1" x14ac:dyDescent="0.25">
      <c r="A362" s="173" t="s">
        <v>432</v>
      </c>
      <c r="B362" s="172" t="s">
        <v>256</v>
      </c>
      <c r="C362" s="355">
        <v>3878852</v>
      </c>
      <c r="D362" s="175"/>
      <c r="E362" s="175"/>
    </row>
    <row r="363" spans="1:5" ht="12.6" customHeight="1" x14ac:dyDescent="0.25">
      <c r="A363" s="173" t="s">
        <v>433</v>
      </c>
      <c r="B363" s="172" t="s">
        <v>256</v>
      </c>
      <c r="C363" s="355">
        <v>69992</v>
      </c>
      <c r="D363" s="175"/>
      <c r="E363" s="175"/>
    </row>
    <row r="364" spans="1:5" ht="12.6" customHeight="1" x14ac:dyDescent="0.25">
      <c r="A364" s="173" t="s">
        <v>434</v>
      </c>
      <c r="B364" s="172" t="s">
        <v>256</v>
      </c>
      <c r="C364" s="355"/>
      <c r="D364" s="175"/>
      <c r="E364" s="175"/>
    </row>
    <row r="365" spans="1:5" ht="12.6" customHeight="1" x14ac:dyDescent="0.25">
      <c r="A365" s="173" t="s">
        <v>359</v>
      </c>
      <c r="B365" s="175"/>
      <c r="C365" s="188"/>
      <c r="D365" s="175">
        <f>SUM(C362:C364)</f>
        <v>3948844</v>
      </c>
      <c r="E365" s="175"/>
    </row>
    <row r="366" spans="1:5" ht="12.6" customHeight="1" x14ac:dyDescent="0.25">
      <c r="A366" s="173" t="s">
        <v>435</v>
      </c>
      <c r="B366" s="175"/>
      <c r="C366" s="188"/>
      <c r="D366" s="175">
        <f>D360-D365</f>
        <v>17594929</v>
      </c>
      <c r="E366" s="175"/>
    </row>
    <row r="367" spans="1:5" ht="12.6" customHeight="1" x14ac:dyDescent="0.25">
      <c r="A367" s="250" t="s">
        <v>436</v>
      </c>
      <c r="B367" s="250"/>
      <c r="C367" s="250"/>
      <c r="D367" s="250"/>
      <c r="E367" s="250"/>
    </row>
    <row r="368" spans="1:5" ht="12.6" customHeight="1" x14ac:dyDescent="0.25">
      <c r="A368" s="173" t="s">
        <v>437</v>
      </c>
      <c r="B368" s="172" t="s">
        <v>256</v>
      </c>
      <c r="C368" s="356">
        <v>442395</v>
      </c>
      <c r="D368" s="175"/>
      <c r="E368" s="175"/>
    </row>
    <row r="369" spans="1:5" ht="12.6" customHeight="1" x14ac:dyDescent="0.25">
      <c r="A369" s="173" t="s">
        <v>438</v>
      </c>
      <c r="B369" s="172" t="s">
        <v>256</v>
      </c>
      <c r="C369" s="356">
        <v>1590611</v>
      </c>
      <c r="D369" s="175"/>
      <c r="E369" s="175"/>
    </row>
    <row r="370" spans="1:5" ht="12.6" customHeight="1" x14ac:dyDescent="0.25">
      <c r="A370" s="173" t="s">
        <v>439</v>
      </c>
      <c r="B370" s="175"/>
      <c r="C370" s="188"/>
      <c r="D370" s="175">
        <f>SUM(C368:C369)</f>
        <v>2033006</v>
      </c>
      <c r="E370" s="175"/>
    </row>
    <row r="371" spans="1:5" ht="12.6" customHeight="1" x14ac:dyDescent="0.25">
      <c r="A371" s="173" t="s">
        <v>440</v>
      </c>
      <c r="B371" s="175"/>
      <c r="C371" s="188"/>
      <c r="D371" s="175">
        <f>D366+D370</f>
        <v>19627935</v>
      </c>
      <c r="E371" s="175"/>
    </row>
    <row r="372" spans="1:5" ht="12.6" customHeight="1" x14ac:dyDescent="0.25">
      <c r="A372" s="173"/>
      <c r="B372" s="175"/>
      <c r="C372" s="188"/>
      <c r="D372" s="175"/>
      <c r="E372" s="175"/>
    </row>
    <row r="373" spans="1:5" ht="12.6" customHeight="1" x14ac:dyDescent="0.25">
      <c r="A373" s="173"/>
      <c r="B373" s="175"/>
      <c r="C373" s="188"/>
      <c r="D373" s="175"/>
      <c r="E373" s="175"/>
    </row>
    <row r="374" spans="1:5" ht="12.6" customHeight="1" x14ac:dyDescent="0.25">
      <c r="A374" s="173"/>
      <c r="B374" s="175"/>
      <c r="C374" s="188"/>
      <c r="D374" s="175"/>
      <c r="E374" s="175"/>
    </row>
    <row r="375" spans="1:5" ht="12.6" customHeight="1" x14ac:dyDescent="0.25">
      <c r="A375" s="250" t="s">
        <v>441</v>
      </c>
      <c r="B375" s="250"/>
      <c r="C375" s="250"/>
      <c r="D375" s="250"/>
      <c r="E375" s="250"/>
    </row>
    <row r="376" spans="1:5" ht="12.6" customHeight="1" x14ac:dyDescent="0.25">
      <c r="A376" s="173" t="s">
        <v>442</v>
      </c>
      <c r="B376" s="172" t="s">
        <v>256</v>
      </c>
      <c r="C376" s="357">
        <v>7842576</v>
      </c>
      <c r="D376" s="175"/>
      <c r="E376" s="175"/>
    </row>
    <row r="377" spans="1:5" ht="12.6" customHeight="1" x14ac:dyDescent="0.25">
      <c r="A377" s="173" t="s">
        <v>3</v>
      </c>
      <c r="B377" s="172" t="s">
        <v>256</v>
      </c>
      <c r="C377" s="357">
        <v>1366713</v>
      </c>
      <c r="D377" s="175"/>
      <c r="E377" s="175"/>
    </row>
    <row r="378" spans="1:5" ht="12.6" customHeight="1" x14ac:dyDescent="0.25">
      <c r="A378" s="173" t="s">
        <v>236</v>
      </c>
      <c r="B378" s="172" t="s">
        <v>256</v>
      </c>
      <c r="C378" s="357">
        <v>1040895</v>
      </c>
      <c r="D378" s="175"/>
      <c r="E378" s="175"/>
    </row>
    <row r="379" spans="1:5" ht="12.6" customHeight="1" x14ac:dyDescent="0.25">
      <c r="A379" s="173" t="s">
        <v>443</v>
      </c>
      <c r="B379" s="172" t="s">
        <v>256</v>
      </c>
      <c r="C379" s="357">
        <v>1540152</v>
      </c>
      <c r="D379" s="175"/>
      <c r="E379" s="175"/>
    </row>
    <row r="380" spans="1:5" ht="12.6" customHeight="1" x14ac:dyDescent="0.25">
      <c r="A380" s="173" t="s">
        <v>444</v>
      </c>
      <c r="B380" s="172" t="s">
        <v>256</v>
      </c>
      <c r="C380" s="357">
        <v>367313</v>
      </c>
      <c r="D380" s="175"/>
      <c r="E380" s="175"/>
    </row>
    <row r="381" spans="1:5" ht="12.6" customHeight="1" x14ac:dyDescent="0.25">
      <c r="A381" s="173" t="s">
        <v>445</v>
      </c>
      <c r="B381" s="172" t="s">
        <v>256</v>
      </c>
      <c r="C381" s="357">
        <v>4127075</v>
      </c>
      <c r="D381" s="175"/>
      <c r="E381" s="175"/>
    </row>
    <row r="382" spans="1:5" ht="12.6" customHeight="1" x14ac:dyDescent="0.25">
      <c r="A382" s="173" t="s">
        <v>6</v>
      </c>
      <c r="B382" s="172" t="s">
        <v>256</v>
      </c>
      <c r="C382" s="357">
        <v>1048897</v>
      </c>
      <c r="D382" s="175"/>
      <c r="E382" s="175"/>
    </row>
    <row r="383" spans="1:5" ht="12.6" customHeight="1" x14ac:dyDescent="0.25">
      <c r="A383" s="173" t="s">
        <v>446</v>
      </c>
      <c r="B383" s="172" t="s">
        <v>256</v>
      </c>
      <c r="C383" s="357">
        <v>139803</v>
      </c>
      <c r="D383" s="175"/>
      <c r="E383" s="175"/>
    </row>
    <row r="384" spans="1:5" ht="12.6" customHeight="1" x14ac:dyDescent="0.25">
      <c r="A384" s="173" t="s">
        <v>447</v>
      </c>
      <c r="B384" s="172" t="s">
        <v>256</v>
      </c>
      <c r="C384" s="357">
        <v>138076</v>
      </c>
      <c r="D384" s="175"/>
      <c r="E384" s="175"/>
    </row>
    <row r="385" spans="1:6" ht="12.6" customHeight="1" x14ac:dyDescent="0.25">
      <c r="A385" s="173" t="s">
        <v>448</v>
      </c>
      <c r="B385" s="172" t="s">
        <v>256</v>
      </c>
      <c r="C385" s="357">
        <v>142911</v>
      </c>
      <c r="D385" s="175"/>
      <c r="E385" s="175"/>
    </row>
    <row r="386" spans="1:6" ht="12.6" customHeight="1" x14ac:dyDescent="0.25">
      <c r="A386" s="173" t="s">
        <v>449</v>
      </c>
      <c r="B386" s="172" t="s">
        <v>256</v>
      </c>
      <c r="C386" s="357">
        <v>362659</v>
      </c>
      <c r="D386" s="175"/>
      <c r="E386" s="175"/>
    </row>
    <row r="387" spans="1:6" ht="12.6" customHeight="1" x14ac:dyDescent="0.25">
      <c r="A387" s="171" t="s">
        <v>450</v>
      </c>
      <c r="B387" s="172"/>
      <c r="C387" s="358">
        <v>557109</v>
      </c>
      <c r="D387" s="175"/>
      <c r="E387" s="175"/>
    </row>
    <row r="388" spans="1:6" ht="12.6" customHeight="1" x14ac:dyDescent="0.25">
      <c r="A388" s="173" t="s">
        <v>451</v>
      </c>
      <c r="B388" s="172" t="s">
        <v>256</v>
      </c>
      <c r="C388" s="359">
        <v>222083</v>
      </c>
      <c r="D388" s="175"/>
      <c r="E388" s="175"/>
    </row>
    <row r="389" spans="1:6" ht="12.6" customHeight="1" x14ac:dyDescent="0.25">
      <c r="A389" s="173" t="s">
        <v>452</v>
      </c>
      <c r="B389" s="175"/>
      <c r="C389" s="188"/>
      <c r="D389" s="175">
        <f>SUM(C376:C388)</f>
        <v>18896262</v>
      </c>
      <c r="E389" s="175"/>
    </row>
    <row r="390" spans="1:6" ht="12.6" customHeight="1" x14ac:dyDescent="0.25">
      <c r="A390" s="173" t="s">
        <v>453</v>
      </c>
      <c r="B390" s="175"/>
      <c r="C390" s="188"/>
      <c r="D390" s="175">
        <f>D371-D389</f>
        <v>731673</v>
      </c>
      <c r="E390" s="175"/>
    </row>
    <row r="391" spans="1:6" ht="12.6" customHeight="1" x14ac:dyDescent="0.25">
      <c r="A391" s="173" t="s">
        <v>454</v>
      </c>
      <c r="B391" s="172" t="s">
        <v>256</v>
      </c>
      <c r="C391" s="360">
        <v>58404</v>
      </c>
      <c r="D391" s="175"/>
      <c r="E391" s="175"/>
    </row>
    <row r="392" spans="1:6" ht="12.6" customHeight="1" x14ac:dyDescent="0.25">
      <c r="A392" s="173" t="s">
        <v>455</v>
      </c>
      <c r="B392" s="175"/>
      <c r="C392" s="188"/>
      <c r="D392" s="192">
        <f>D390+C391</f>
        <v>790077</v>
      </c>
      <c r="E392" s="175"/>
      <c r="F392" s="194"/>
    </row>
    <row r="393" spans="1:6" ht="12.6" customHeight="1" x14ac:dyDescent="0.25">
      <c r="A393" s="173" t="s">
        <v>456</v>
      </c>
      <c r="B393" s="172" t="s">
        <v>256</v>
      </c>
      <c r="C393" s="186"/>
      <c r="D393" s="175"/>
      <c r="E393" s="175"/>
    </row>
    <row r="394" spans="1:6" ht="12.6" customHeight="1" x14ac:dyDescent="0.25">
      <c r="A394" s="173" t="s">
        <v>457</v>
      </c>
      <c r="B394" s="172" t="s">
        <v>256</v>
      </c>
      <c r="C394" s="186"/>
      <c r="D394" s="175"/>
      <c r="E394" s="175"/>
    </row>
    <row r="395" spans="1:6" ht="12.6" customHeight="1" x14ac:dyDescent="0.25">
      <c r="A395" s="173" t="s">
        <v>458</v>
      </c>
      <c r="B395" s="175"/>
      <c r="C395" s="188"/>
      <c r="D395" s="175">
        <f>D392+C393-C394</f>
        <v>790077</v>
      </c>
      <c r="E395" s="175"/>
    </row>
    <row r="396" spans="1:6" ht="13.5" customHeight="1" x14ac:dyDescent="0.25">
      <c r="A396" s="179"/>
      <c r="B396" s="179"/>
    </row>
    <row r="397" spans="1:6" ht="12.6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.6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  <c r="C410" s="181" t="s">
        <v>459</v>
      </c>
      <c r="D410" s="179"/>
      <c r="E410" s="253"/>
    </row>
    <row r="411" spans="1:5" ht="12.6" customHeight="1" x14ac:dyDescent="0.25">
      <c r="A411" s="179" t="str">
        <f>C85&amp;"   "&amp;"H-"&amp;FIXED(C84,0,TRUE)&amp;"     FYE "&amp;C83</f>
        <v>Columbia County Public Hospital District No. 1   H-141     FYE 12/31/2017</v>
      </c>
      <c r="B411" s="179"/>
      <c r="C411" s="179"/>
      <c r="D411" s="179"/>
      <c r="E411" s="253"/>
    </row>
    <row r="412" spans="1:5" ht="12.6" customHeight="1" x14ac:dyDescent="0.25">
      <c r="A412" s="179" t="s">
        <v>460</v>
      </c>
      <c r="B412" s="181" t="s">
        <v>461</v>
      </c>
      <c r="C412" s="181" t="s">
        <v>1243</v>
      </c>
      <c r="D412" s="181" t="s">
        <v>462</v>
      </c>
    </row>
    <row r="413" spans="1:5" ht="12.6" customHeight="1" x14ac:dyDescent="0.25">
      <c r="A413" s="179" t="s">
        <v>463</v>
      </c>
      <c r="B413" s="179">
        <f>C112</f>
        <v>90</v>
      </c>
      <c r="C413" s="191">
        <f>E139</f>
        <v>90</v>
      </c>
      <c r="D413" s="179"/>
    </row>
    <row r="414" spans="1:5" ht="12.6" customHeight="1" x14ac:dyDescent="0.25">
      <c r="A414" s="179" t="s">
        <v>464</v>
      </c>
      <c r="B414" s="179">
        <f>D112</f>
        <v>279</v>
      </c>
      <c r="C414" s="179">
        <f>E140</f>
        <v>279</v>
      </c>
      <c r="D414" s="191">
        <f>SUM(C59:H59)+N59</f>
        <v>279</v>
      </c>
    </row>
    <row r="415" spans="1:5" ht="12.6" customHeight="1" x14ac:dyDescent="0.25">
      <c r="A415" s="179"/>
      <c r="B415" s="179"/>
      <c r="C415" s="191"/>
      <c r="D415" s="179"/>
    </row>
    <row r="416" spans="1:5" ht="12.6" customHeight="1" x14ac:dyDescent="0.25">
      <c r="A416" s="179" t="s">
        <v>465</v>
      </c>
      <c r="B416" s="179">
        <f>C113</f>
        <v>172</v>
      </c>
      <c r="C416" s="191">
        <f>E145</f>
        <v>172</v>
      </c>
      <c r="D416" s="179"/>
    </row>
    <row r="417" spans="1:7" ht="12.6" customHeight="1" x14ac:dyDescent="0.25">
      <c r="A417" s="179" t="s">
        <v>466</v>
      </c>
      <c r="B417" s="179">
        <f>D113</f>
        <v>11753</v>
      </c>
      <c r="C417" s="179">
        <f>E146</f>
        <v>11753</v>
      </c>
      <c r="D417" s="179">
        <f>K59+L59</f>
        <v>11753</v>
      </c>
    </row>
    <row r="418" spans="1:7" ht="12.6" customHeight="1" x14ac:dyDescent="0.25">
      <c r="A418" s="179"/>
      <c r="B418" s="179"/>
      <c r="C418" s="191"/>
      <c r="D418" s="179"/>
    </row>
    <row r="419" spans="1:7" ht="12.6" customHeight="1" x14ac:dyDescent="0.25">
      <c r="A419" s="179" t="s">
        <v>467</v>
      </c>
      <c r="B419" s="179">
        <f>C114</f>
        <v>0</v>
      </c>
      <c r="C419" s="179">
        <f>E151</f>
        <v>0</v>
      </c>
      <c r="D419" s="179"/>
    </row>
    <row r="420" spans="1:7" ht="12.6" customHeight="1" x14ac:dyDescent="0.25">
      <c r="A420" s="179" t="s">
        <v>468</v>
      </c>
      <c r="B420" s="179">
        <f>D114</f>
        <v>0</v>
      </c>
      <c r="C420" s="179">
        <f>E152</f>
        <v>0</v>
      </c>
      <c r="D420" s="179">
        <f>I59</f>
        <v>0</v>
      </c>
    </row>
    <row r="421" spans="1:7" ht="12.6" customHeight="1" x14ac:dyDescent="0.25">
      <c r="A421" s="203"/>
      <c r="B421" s="203"/>
      <c r="C421" s="181"/>
      <c r="D421" s="179"/>
    </row>
    <row r="422" spans="1:7" ht="12.6" customHeight="1" x14ac:dyDescent="0.25">
      <c r="A422" s="180" t="s">
        <v>469</v>
      </c>
      <c r="B422" s="180">
        <f>C115</f>
        <v>0</v>
      </c>
    </row>
    <row r="423" spans="1:7" ht="12.6" customHeight="1" x14ac:dyDescent="0.25">
      <c r="A423" s="179" t="s">
        <v>1244</v>
      </c>
      <c r="B423" s="179">
        <f>D115</f>
        <v>0</v>
      </c>
      <c r="D423" s="179">
        <f>J59</f>
        <v>0</v>
      </c>
    </row>
    <row r="424" spans="1:7" ht="12.6" customHeight="1" x14ac:dyDescent="0.25">
      <c r="A424" s="203"/>
      <c r="B424" s="203"/>
      <c r="C424" s="203"/>
      <c r="D424" s="203"/>
      <c r="F424" s="203"/>
      <c r="G424" s="203"/>
    </row>
    <row r="425" spans="1:7" ht="12.6" customHeight="1" x14ac:dyDescent="0.25">
      <c r="A425" s="179" t="s">
        <v>470</v>
      </c>
      <c r="B425" s="181" t="s">
        <v>471</v>
      </c>
      <c r="C425" s="181" t="s">
        <v>462</v>
      </c>
      <c r="D425" s="181" t="s">
        <v>472</v>
      </c>
    </row>
    <row r="426" spans="1:7" ht="12.6" customHeight="1" x14ac:dyDescent="0.25">
      <c r="A426" s="179" t="s">
        <v>473</v>
      </c>
      <c r="B426" s="179">
        <f t="shared" ref="B426:B436" si="11">C376</f>
        <v>7842576</v>
      </c>
      <c r="C426" s="179">
        <f t="shared" ref="C426:C433" si="12">CE61</f>
        <v>7842576</v>
      </c>
      <c r="D426" s="179"/>
    </row>
    <row r="427" spans="1:7" ht="12.6" customHeight="1" x14ac:dyDescent="0.25">
      <c r="A427" s="179" t="s">
        <v>3</v>
      </c>
      <c r="B427" s="179">
        <f t="shared" si="11"/>
        <v>1366713</v>
      </c>
      <c r="C427" s="179">
        <f t="shared" si="12"/>
        <v>1366712</v>
      </c>
      <c r="D427" s="179">
        <f>D174</f>
        <v>1366713</v>
      </c>
    </row>
    <row r="428" spans="1:7" ht="12.6" customHeight="1" x14ac:dyDescent="0.25">
      <c r="A428" s="179" t="s">
        <v>236</v>
      </c>
      <c r="B428" s="179">
        <f t="shared" si="11"/>
        <v>1040895</v>
      </c>
      <c r="C428" s="179">
        <f t="shared" si="12"/>
        <v>1040895</v>
      </c>
      <c r="D428" s="179"/>
    </row>
    <row r="429" spans="1:7" ht="12.6" customHeight="1" x14ac:dyDescent="0.25">
      <c r="A429" s="179" t="s">
        <v>237</v>
      </c>
      <c r="B429" s="179">
        <f t="shared" si="11"/>
        <v>1540152</v>
      </c>
      <c r="C429" s="179">
        <f t="shared" si="12"/>
        <v>1540152</v>
      </c>
      <c r="D429" s="179"/>
    </row>
    <row r="430" spans="1:7" ht="12.6" customHeight="1" x14ac:dyDescent="0.25">
      <c r="A430" s="179" t="s">
        <v>444</v>
      </c>
      <c r="B430" s="179">
        <f t="shared" si="11"/>
        <v>367313</v>
      </c>
      <c r="C430" s="179">
        <f t="shared" si="12"/>
        <v>367313</v>
      </c>
      <c r="D430" s="179"/>
    </row>
    <row r="431" spans="1:7" ht="12.6" customHeight="1" x14ac:dyDescent="0.25">
      <c r="A431" s="179" t="s">
        <v>445</v>
      </c>
      <c r="B431" s="179">
        <f t="shared" si="11"/>
        <v>4127075</v>
      </c>
      <c r="C431" s="179">
        <f t="shared" si="12"/>
        <v>4127075</v>
      </c>
      <c r="D431" s="179"/>
    </row>
    <row r="432" spans="1:7" ht="12.6" customHeight="1" x14ac:dyDescent="0.25">
      <c r="A432" s="179" t="s">
        <v>6</v>
      </c>
      <c r="B432" s="179">
        <f t="shared" si="11"/>
        <v>1048897</v>
      </c>
      <c r="C432" s="179">
        <f t="shared" si="12"/>
        <v>1048899</v>
      </c>
      <c r="D432" s="179">
        <f>C218</f>
        <v>1048897</v>
      </c>
    </row>
    <row r="433" spans="1:7" ht="12.6" customHeight="1" x14ac:dyDescent="0.25">
      <c r="A433" s="179" t="s">
        <v>474</v>
      </c>
      <c r="B433" s="179">
        <f t="shared" si="11"/>
        <v>139803</v>
      </c>
      <c r="C433" s="179">
        <f t="shared" si="12"/>
        <v>139803</v>
      </c>
      <c r="D433" s="179">
        <f>D178</f>
        <v>139803</v>
      </c>
    </row>
    <row r="434" spans="1:7" ht="12.6" customHeight="1" x14ac:dyDescent="0.25">
      <c r="A434" s="179" t="s">
        <v>447</v>
      </c>
      <c r="B434" s="179">
        <f t="shared" si="11"/>
        <v>138076</v>
      </c>
      <c r="C434" s="179"/>
      <c r="D434" s="179">
        <f>D182</f>
        <v>138076</v>
      </c>
    </row>
    <row r="435" spans="1:7" ht="12.6" customHeight="1" x14ac:dyDescent="0.25">
      <c r="A435" s="179" t="s">
        <v>475</v>
      </c>
      <c r="B435" s="179">
        <f t="shared" si="11"/>
        <v>142911</v>
      </c>
      <c r="C435" s="179"/>
      <c r="D435" s="179">
        <f>D187</f>
        <v>142911</v>
      </c>
    </row>
    <row r="436" spans="1:7" ht="12.6" customHeight="1" x14ac:dyDescent="0.25">
      <c r="A436" s="191" t="s">
        <v>449</v>
      </c>
      <c r="B436" s="191">
        <f t="shared" si="11"/>
        <v>362659</v>
      </c>
      <c r="C436" s="191"/>
      <c r="D436" s="191">
        <f>D191</f>
        <v>362659</v>
      </c>
    </row>
    <row r="437" spans="1:7" ht="12.6" customHeight="1" x14ac:dyDescent="0.25">
      <c r="A437" s="191" t="s">
        <v>476</v>
      </c>
      <c r="B437" s="191">
        <f>C384+C385+C386</f>
        <v>643646</v>
      </c>
      <c r="C437" s="191">
        <f>CD70</f>
        <v>643646</v>
      </c>
      <c r="D437" s="191">
        <f>D182+D187+D191</f>
        <v>643646</v>
      </c>
    </row>
    <row r="438" spans="1:7" ht="12.6" customHeight="1" x14ac:dyDescent="0.25">
      <c r="A438" s="179" t="s">
        <v>1262</v>
      </c>
      <c r="B438" s="179">
        <f>C387</f>
        <v>557109</v>
      </c>
      <c r="C438" s="179">
        <f>CD69</f>
        <v>557109</v>
      </c>
      <c r="D438" s="179"/>
    </row>
    <row r="439" spans="1:7" ht="12.6" customHeight="1" x14ac:dyDescent="0.25">
      <c r="A439" s="179" t="s">
        <v>451</v>
      </c>
      <c r="B439" s="191">
        <f>C388</f>
        <v>222083</v>
      </c>
      <c r="C439" s="191">
        <f>SUM(C70:CC70)</f>
        <v>222083</v>
      </c>
      <c r="D439" s="179"/>
    </row>
    <row r="440" spans="1:7" ht="12.6" customHeight="1" x14ac:dyDescent="0.25">
      <c r="A440" s="179" t="s">
        <v>477</v>
      </c>
      <c r="B440" s="191">
        <f>B437+B439</f>
        <v>865729</v>
      </c>
      <c r="C440" s="191">
        <f>CE70</f>
        <v>865729</v>
      </c>
      <c r="D440" s="179"/>
    </row>
    <row r="441" spans="1:7" ht="12.6" customHeight="1" x14ac:dyDescent="0.25">
      <c r="A441" s="179" t="s">
        <v>478</v>
      </c>
      <c r="B441" s="179">
        <f>D389</f>
        <v>18896262</v>
      </c>
      <c r="C441" s="179">
        <f>SUM(C426:C436)+C438+C440</f>
        <v>18896263</v>
      </c>
      <c r="D441" s="179"/>
    </row>
    <row r="442" spans="1:7" ht="12.6" customHeight="1" x14ac:dyDescent="0.25">
      <c r="A442" s="203"/>
      <c r="B442" s="203"/>
      <c r="C442" s="203"/>
      <c r="D442" s="203"/>
      <c r="F442" s="203"/>
      <c r="G442" s="203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343</v>
      </c>
      <c r="B444" s="179">
        <f>D228</f>
        <v>3878852</v>
      </c>
      <c r="C444" s="179">
        <f>C362</f>
        <v>3878852</v>
      </c>
      <c r="D444" s="179"/>
    </row>
    <row r="445" spans="1:7" ht="12.6" customHeight="1" x14ac:dyDescent="0.25">
      <c r="A445" s="179" t="s">
        <v>351</v>
      </c>
      <c r="B445" s="179">
        <f>D235</f>
        <v>69992</v>
      </c>
      <c r="C445" s="179">
        <f>C363</f>
        <v>69992</v>
      </c>
      <c r="D445" s="179"/>
    </row>
    <row r="446" spans="1:7" ht="12.6" customHeight="1" x14ac:dyDescent="0.25">
      <c r="A446" s="179" t="s">
        <v>356</v>
      </c>
      <c r="B446" s="179">
        <f>D239</f>
        <v>0</v>
      </c>
      <c r="C446" s="179">
        <f>C364</f>
        <v>0</v>
      </c>
      <c r="D446" s="179"/>
    </row>
    <row r="447" spans="1:7" ht="12.6" customHeight="1" x14ac:dyDescent="0.25">
      <c r="A447" s="179" t="s">
        <v>358</v>
      </c>
      <c r="B447" s="179">
        <f>D241</f>
        <v>3948844</v>
      </c>
      <c r="C447" s="179">
        <f>D365</f>
        <v>3948844</v>
      </c>
      <c r="D447" s="179"/>
    </row>
    <row r="448" spans="1:7" ht="12.6" customHeight="1" x14ac:dyDescent="0.25">
      <c r="A448" s="203"/>
      <c r="B448" s="203"/>
      <c r="C448" s="203"/>
      <c r="D448" s="203"/>
      <c r="F448" s="203"/>
      <c r="G448" s="203"/>
    </row>
    <row r="449" spans="1:7" ht="12.6" customHeight="1" x14ac:dyDescent="0.25">
      <c r="A449" s="180" t="s">
        <v>481</v>
      </c>
      <c r="B449" s="181" t="s">
        <v>482</v>
      </c>
      <c r="C449" s="203"/>
      <c r="D449" s="203"/>
      <c r="F449" s="203"/>
      <c r="G449" s="203"/>
    </row>
    <row r="450" spans="1:7" ht="12.6" customHeight="1" x14ac:dyDescent="0.25">
      <c r="B450" s="181" t="s">
        <v>483</v>
      </c>
    </row>
    <row r="451" spans="1:7" ht="12.6" customHeight="1" x14ac:dyDescent="0.25">
      <c r="B451" s="181" t="s">
        <v>472</v>
      </c>
    </row>
    <row r="452" spans="1:7" ht="12.6" customHeight="1" x14ac:dyDescent="0.25">
      <c r="A452" s="196" t="s">
        <v>484</v>
      </c>
      <c r="B452" s="180">
        <f>C230</f>
        <v>0</v>
      </c>
    </row>
    <row r="453" spans="1:7" ht="12.6" customHeight="1" x14ac:dyDescent="0.25">
      <c r="A453" s="179" t="s">
        <v>168</v>
      </c>
      <c r="B453" s="179">
        <f>C232</f>
        <v>69957</v>
      </c>
      <c r="C453" s="179"/>
      <c r="D453" s="179"/>
    </row>
    <row r="454" spans="1:7" ht="12.6" customHeight="1" x14ac:dyDescent="0.25">
      <c r="A454" s="179" t="s">
        <v>131</v>
      </c>
      <c r="B454" s="179">
        <f>C233</f>
        <v>35</v>
      </c>
      <c r="C454" s="179"/>
      <c r="D454" s="179"/>
    </row>
    <row r="455" spans="1:7" ht="12.6" customHeight="1" x14ac:dyDescent="0.25">
      <c r="A455" s="203"/>
      <c r="B455" s="203"/>
      <c r="C455" s="203"/>
      <c r="D455" s="203"/>
      <c r="F455" s="203"/>
      <c r="G455" s="203"/>
    </row>
    <row r="456" spans="1:7" ht="12.6" customHeight="1" x14ac:dyDescent="0.25">
      <c r="A456" s="179" t="s">
        <v>485</v>
      </c>
      <c r="B456" s="181" t="s">
        <v>471</v>
      </c>
      <c r="C456" s="181" t="s">
        <v>486</v>
      </c>
      <c r="D456" s="179"/>
    </row>
    <row r="457" spans="1:7" ht="12.6" customHeight="1" x14ac:dyDescent="0.25">
      <c r="A457" s="179" t="s">
        <v>487</v>
      </c>
      <c r="B457" s="191">
        <f>C368</f>
        <v>442395</v>
      </c>
      <c r="C457" s="191">
        <f>CE71</f>
        <v>442935</v>
      </c>
      <c r="D457" s="191"/>
    </row>
    <row r="458" spans="1:7" ht="12.6" customHeight="1" x14ac:dyDescent="0.25">
      <c r="A458" s="179" t="s">
        <v>244</v>
      </c>
      <c r="B458" s="191">
        <f>C369</f>
        <v>1590611</v>
      </c>
      <c r="C458" s="191">
        <f>CE73</f>
        <v>1590611</v>
      </c>
      <c r="D458" s="191"/>
    </row>
    <row r="459" spans="1:7" ht="12.6" customHeight="1" x14ac:dyDescent="0.25">
      <c r="A459" s="203"/>
      <c r="B459" s="203"/>
      <c r="C459" s="203"/>
      <c r="D459" s="203"/>
      <c r="F459" s="203"/>
      <c r="G459" s="203"/>
    </row>
    <row r="460" spans="1:7" ht="12.6" customHeight="1" x14ac:dyDescent="0.25">
      <c r="A460" s="179" t="s">
        <v>488</v>
      </c>
      <c r="B460" s="181"/>
      <c r="C460" s="181"/>
      <c r="D460" s="181" t="s">
        <v>1245</v>
      </c>
    </row>
    <row r="461" spans="1:7" ht="12.6" customHeight="1" x14ac:dyDescent="0.25">
      <c r="B461" s="181" t="s">
        <v>471</v>
      </c>
      <c r="C461" s="181" t="s">
        <v>486</v>
      </c>
      <c r="D461" s="181" t="s">
        <v>490</v>
      </c>
    </row>
    <row r="462" spans="1:7" ht="12.6" customHeight="1" x14ac:dyDescent="0.25">
      <c r="A462" s="179" t="s">
        <v>245</v>
      </c>
      <c r="B462" s="191">
        <f>C358</f>
        <v>6638647</v>
      </c>
      <c r="C462" s="191">
        <f>CE74</f>
        <v>6638647</v>
      </c>
      <c r="D462" s="191">
        <f>E142+E148+E154</f>
        <v>6638647</v>
      </c>
    </row>
    <row r="463" spans="1:7" ht="12.6" customHeight="1" x14ac:dyDescent="0.25">
      <c r="A463" s="179" t="s">
        <v>246</v>
      </c>
      <c r="B463" s="191">
        <f>C359</f>
        <v>14905126</v>
      </c>
      <c r="C463" s="191">
        <f>CE75</f>
        <v>14905126</v>
      </c>
      <c r="D463" s="191">
        <f>E143+E149+E155</f>
        <v>14905126</v>
      </c>
    </row>
    <row r="464" spans="1:7" ht="12.6" customHeight="1" x14ac:dyDescent="0.25">
      <c r="A464" s="179" t="s">
        <v>247</v>
      </c>
      <c r="B464" s="191">
        <f>D360</f>
        <v>21543773</v>
      </c>
      <c r="C464" s="191">
        <f>CE76</f>
        <v>21543773</v>
      </c>
      <c r="D464" s="191">
        <f>D462+D463</f>
        <v>21543773</v>
      </c>
    </row>
    <row r="465" spans="1:7" ht="12.6" customHeight="1" x14ac:dyDescent="0.25">
      <c r="A465" s="203"/>
      <c r="B465" s="203"/>
      <c r="C465" s="203"/>
      <c r="D465" s="203"/>
      <c r="F465" s="203"/>
      <c r="G465" s="203"/>
    </row>
    <row r="466" spans="1:7" ht="12.6" customHeight="1" x14ac:dyDescent="0.25">
      <c r="A466" s="179" t="s">
        <v>491</v>
      </c>
      <c r="B466" s="181" t="s">
        <v>492</v>
      </c>
      <c r="C466" s="181" t="s">
        <v>493</v>
      </c>
      <c r="D466" s="179"/>
    </row>
    <row r="467" spans="1:7" ht="12.6" customHeight="1" x14ac:dyDescent="0.25">
      <c r="A467" s="179" t="s">
        <v>332</v>
      </c>
      <c r="B467" s="179">
        <f t="shared" ref="B467:B474" si="13">C266</f>
        <v>204226</v>
      </c>
      <c r="C467" s="179">
        <f>E196</f>
        <v>204226</v>
      </c>
      <c r="D467" s="179"/>
    </row>
    <row r="468" spans="1:7" ht="12.6" customHeight="1" x14ac:dyDescent="0.25">
      <c r="A468" s="179" t="s">
        <v>333</v>
      </c>
      <c r="B468" s="179">
        <f t="shared" si="13"/>
        <v>452954</v>
      </c>
      <c r="C468" s="179">
        <f>E197</f>
        <v>452954</v>
      </c>
      <c r="D468" s="179"/>
    </row>
    <row r="469" spans="1:7" ht="12.6" customHeight="1" x14ac:dyDescent="0.25">
      <c r="A469" s="179" t="s">
        <v>334</v>
      </c>
      <c r="B469" s="179">
        <f t="shared" si="13"/>
        <v>9980543</v>
      </c>
      <c r="C469" s="179">
        <f>E198</f>
        <v>9980543</v>
      </c>
      <c r="D469" s="179"/>
    </row>
    <row r="470" spans="1:7" ht="12.6" customHeight="1" x14ac:dyDescent="0.25">
      <c r="A470" s="179" t="s">
        <v>494</v>
      </c>
      <c r="B470" s="179">
        <f t="shared" si="13"/>
        <v>0</v>
      </c>
      <c r="C470" s="179">
        <f>E199</f>
        <v>0</v>
      </c>
      <c r="D470" s="179"/>
    </row>
    <row r="471" spans="1:7" ht="12.6" customHeight="1" x14ac:dyDescent="0.25">
      <c r="A471" s="179" t="s">
        <v>377</v>
      </c>
      <c r="B471" s="179">
        <f t="shared" si="13"/>
        <v>6854019</v>
      </c>
      <c r="C471" s="179">
        <f>E200</f>
        <v>6854019</v>
      </c>
      <c r="D471" s="179"/>
    </row>
    <row r="472" spans="1:7" ht="12.6" customHeight="1" x14ac:dyDescent="0.25">
      <c r="A472" s="179" t="s">
        <v>495</v>
      </c>
      <c r="B472" s="179">
        <f t="shared" si="13"/>
        <v>3663037</v>
      </c>
      <c r="C472" s="179">
        <f>SUM(E201:E202)</f>
        <v>3663037</v>
      </c>
      <c r="D472" s="179"/>
    </row>
    <row r="473" spans="1:7" ht="12.6" customHeight="1" x14ac:dyDescent="0.25">
      <c r="A473" s="179" t="s">
        <v>339</v>
      </c>
      <c r="B473" s="179">
        <f t="shared" si="13"/>
        <v>0</v>
      </c>
      <c r="C473" s="179">
        <f>E203</f>
        <v>0</v>
      </c>
      <c r="D473" s="179"/>
    </row>
    <row r="474" spans="1:7" ht="12.6" customHeight="1" x14ac:dyDescent="0.25">
      <c r="A474" s="179" t="s">
        <v>340</v>
      </c>
      <c r="B474" s="179">
        <f t="shared" si="13"/>
        <v>296339</v>
      </c>
      <c r="C474" s="179">
        <f>E204</f>
        <v>296339</v>
      </c>
      <c r="D474" s="179"/>
    </row>
    <row r="475" spans="1:7" ht="12.6" customHeight="1" x14ac:dyDescent="0.25">
      <c r="A475" s="179" t="s">
        <v>203</v>
      </c>
      <c r="B475" s="179">
        <f>D274</f>
        <v>21451118</v>
      </c>
      <c r="C475" s="179">
        <f>E205</f>
        <v>21451118</v>
      </c>
      <c r="D475" s="179"/>
    </row>
    <row r="476" spans="1:7" ht="12.6" customHeight="1" x14ac:dyDescent="0.25">
      <c r="A476" s="179"/>
      <c r="B476" s="179"/>
      <c r="C476" s="179"/>
      <c r="D476" s="179"/>
    </row>
    <row r="477" spans="1:7" ht="12.6" customHeight="1" x14ac:dyDescent="0.25">
      <c r="A477" s="179" t="s">
        <v>496</v>
      </c>
      <c r="B477" s="179">
        <f>C275</f>
        <v>12258071</v>
      </c>
      <c r="C477" s="179">
        <f>E218</f>
        <v>12258071</v>
      </c>
      <c r="D477" s="179"/>
    </row>
    <row r="479" spans="1:7" ht="12.6" customHeight="1" x14ac:dyDescent="0.25">
      <c r="A479" s="180" t="s">
        <v>497</v>
      </c>
    </row>
    <row r="480" spans="1:7" ht="12.6" customHeight="1" x14ac:dyDescent="0.25">
      <c r="A480" s="180" t="s">
        <v>498</v>
      </c>
      <c r="C480" s="180">
        <f>D340</f>
        <v>15088412</v>
      </c>
    </row>
    <row r="481" spans="1:12" ht="12.6" customHeight="1" x14ac:dyDescent="0.25">
      <c r="A481" s="180" t="s">
        <v>499</v>
      </c>
      <c r="C481" s="180">
        <f>D338</f>
        <v>15088412</v>
      </c>
    </row>
    <row r="484" spans="1:12" ht="12.6" customHeight="1" x14ac:dyDescent="0.25">
      <c r="A484" s="196" t="s">
        <v>500</v>
      </c>
    </row>
    <row r="485" spans="1:12" ht="12.6" customHeight="1" x14ac:dyDescent="0.25">
      <c r="A485" s="196" t="s">
        <v>501</v>
      </c>
    </row>
    <row r="486" spans="1:12" ht="12.6" customHeight="1" x14ac:dyDescent="0.25">
      <c r="A486" s="196" t="s">
        <v>502</v>
      </c>
    </row>
    <row r="487" spans="1:12" ht="12.6" customHeight="1" x14ac:dyDescent="0.25">
      <c r="A487" s="196"/>
    </row>
    <row r="488" spans="1:12" ht="12.6" customHeight="1" x14ac:dyDescent="0.25">
      <c r="A488" s="195" t="s">
        <v>503</v>
      </c>
    </row>
    <row r="489" spans="1:12" ht="12.6" customHeight="1" x14ac:dyDescent="0.25">
      <c r="A489" s="196" t="s">
        <v>504</v>
      </c>
    </row>
    <row r="490" spans="1:12" ht="12.6" customHeight="1" x14ac:dyDescent="0.25">
      <c r="A490" s="196"/>
    </row>
    <row r="492" spans="1:12" ht="12.6" customHeight="1" x14ac:dyDescent="0.25">
      <c r="A492" s="180" t="str">
        <f>C85</f>
        <v>Columbia County Public Hospital District No. 1</v>
      </c>
      <c r="B492" s="254" t="s">
        <v>1264</v>
      </c>
      <c r="C492" s="254" t="str">
        <f>RIGHT(C83,4)</f>
        <v>2017</v>
      </c>
      <c r="D492" s="254" t="s">
        <v>1264</v>
      </c>
      <c r="E492" s="254" t="str">
        <f>RIGHT(C83,4)</f>
        <v>2017</v>
      </c>
      <c r="F492" s="254" t="s">
        <v>1264</v>
      </c>
      <c r="G492" s="254" t="str">
        <f>RIGHT(C83,4)</f>
        <v>2017</v>
      </c>
      <c r="H492" s="254"/>
      <c r="K492" s="254"/>
      <c r="L492" s="254"/>
    </row>
    <row r="493" spans="1:12" ht="12.6" customHeight="1" x14ac:dyDescent="0.25">
      <c r="A493" s="195"/>
      <c r="B493" s="181" t="s">
        <v>505</v>
      </c>
      <c r="C493" s="181" t="s">
        <v>505</v>
      </c>
      <c r="D493" s="255" t="s">
        <v>506</v>
      </c>
      <c r="E493" s="255" t="s">
        <v>506</v>
      </c>
      <c r="F493" s="254" t="s">
        <v>507</v>
      </c>
      <c r="G493" s="254" t="s">
        <v>507</v>
      </c>
      <c r="H493" s="254" t="s">
        <v>508</v>
      </c>
      <c r="K493" s="254"/>
      <c r="L493" s="254"/>
    </row>
    <row r="494" spans="1:12" ht="12.6" customHeight="1" x14ac:dyDescent="0.25">
      <c r="B494" s="181" t="s">
        <v>303</v>
      </c>
      <c r="C494" s="181" t="s">
        <v>303</v>
      </c>
      <c r="D494" s="181" t="s">
        <v>509</v>
      </c>
      <c r="E494" s="181" t="s">
        <v>509</v>
      </c>
      <c r="F494" s="254" t="s">
        <v>510</v>
      </c>
      <c r="G494" s="254" t="s">
        <v>510</v>
      </c>
      <c r="H494" s="254" t="s">
        <v>511</v>
      </c>
      <c r="K494" s="254"/>
      <c r="L494" s="254"/>
    </row>
    <row r="495" spans="1:12" ht="12.6" customHeight="1" x14ac:dyDescent="0.25">
      <c r="A495" s="180" t="s">
        <v>512</v>
      </c>
      <c r="B495" s="233">
        <v>16109014</v>
      </c>
      <c r="C495" s="233">
        <f>C72</f>
        <v>0</v>
      </c>
      <c r="D495" s="233">
        <v>9430</v>
      </c>
      <c r="E495" s="180">
        <f>C59</f>
        <v>0</v>
      </c>
      <c r="F495" s="256">
        <f t="shared" ref="F495:G510" si="14">IF(B495=0,"",IF(D495=0,"",B495/D495))</f>
        <v>1708.2729586426299</v>
      </c>
      <c r="G495" s="257" t="str">
        <f t="shared" si="14"/>
        <v/>
      </c>
      <c r="H495" s="258" t="str">
        <f>IF(B495=0,"",IF(C495=0,"",IF(D495=0,"",IF(E495=0,"",IF(G495/F495-1&lt;-0.25,G495/F495-1,IF(G495/F495-1&gt;0.25,G495/F495-1,""))))))</f>
        <v/>
      </c>
      <c r="I495" s="260"/>
      <c r="K495" s="254"/>
      <c r="L495" s="254"/>
    </row>
    <row r="496" spans="1:12" ht="12.6" customHeight="1" x14ac:dyDescent="0.25">
      <c r="A496" s="180" t="s">
        <v>513</v>
      </c>
      <c r="B496" s="233">
        <v>0</v>
      </c>
      <c r="C496" s="233">
        <f>D72</f>
        <v>0</v>
      </c>
      <c r="D496" s="233">
        <v>0</v>
      </c>
      <c r="E496" s="180">
        <f>D59</f>
        <v>0</v>
      </c>
      <c r="F496" s="256" t="str">
        <f t="shared" si="14"/>
        <v/>
      </c>
      <c r="G496" s="256" t="str">
        <f t="shared" si="14"/>
        <v/>
      </c>
      <c r="H496" s="258" t="str">
        <f t="shared" ref="H496:H549" si="15">IF(B496=0,"",IF(C496=0,"",IF(D496=0,"",IF(E496=0,"",IF(G496/F496-1&lt;-0.25,G496/F496-1,IF(G496/F496-1&gt;0.25,G496/F496-1,""))))))</f>
        <v/>
      </c>
      <c r="I496" s="260"/>
      <c r="K496" s="254"/>
      <c r="L496" s="254"/>
    </row>
    <row r="497" spans="1:12" ht="12.6" customHeight="1" x14ac:dyDescent="0.25">
      <c r="A497" s="180" t="s">
        <v>514</v>
      </c>
      <c r="B497" s="233">
        <v>41784874</v>
      </c>
      <c r="C497" s="233">
        <f>E72</f>
        <v>188306</v>
      </c>
      <c r="D497" s="233">
        <v>48942</v>
      </c>
      <c r="E497" s="180">
        <f>E59</f>
        <v>279</v>
      </c>
      <c r="F497" s="256">
        <f t="shared" si="14"/>
        <v>853.76310735155903</v>
      </c>
      <c r="G497" s="256">
        <f t="shared" si="14"/>
        <v>674.93189964157705</v>
      </c>
      <c r="H497" s="258" t="str">
        <f t="shared" si="15"/>
        <v/>
      </c>
      <c r="I497" s="260"/>
      <c r="K497" s="254"/>
      <c r="L497" s="254"/>
    </row>
    <row r="498" spans="1:12" ht="12.6" customHeight="1" x14ac:dyDescent="0.25">
      <c r="A498" s="180" t="s">
        <v>515</v>
      </c>
      <c r="B498" s="233">
        <v>0</v>
      </c>
      <c r="C498" s="233">
        <f>F72</f>
        <v>0</v>
      </c>
      <c r="D498" s="233">
        <v>0</v>
      </c>
      <c r="E498" s="180">
        <f>F59</f>
        <v>0</v>
      </c>
      <c r="F498" s="256" t="str">
        <f t="shared" si="14"/>
        <v/>
      </c>
      <c r="G498" s="256" t="str">
        <f t="shared" si="14"/>
        <v/>
      </c>
      <c r="H498" s="258" t="str">
        <f t="shared" si="15"/>
        <v/>
      </c>
      <c r="I498" s="260"/>
      <c r="K498" s="254"/>
      <c r="L498" s="254"/>
    </row>
    <row r="499" spans="1:12" ht="12.6" customHeight="1" x14ac:dyDescent="0.25">
      <c r="A499" s="180" t="s">
        <v>516</v>
      </c>
      <c r="B499" s="233">
        <v>0</v>
      </c>
      <c r="C499" s="233">
        <f>G72</f>
        <v>0</v>
      </c>
      <c r="D499" s="233">
        <v>0</v>
      </c>
      <c r="E499" s="180">
        <f>G59</f>
        <v>0</v>
      </c>
      <c r="F499" s="256" t="str">
        <f t="shared" si="14"/>
        <v/>
      </c>
      <c r="G499" s="256" t="str">
        <f t="shared" si="14"/>
        <v/>
      </c>
      <c r="H499" s="258" t="str">
        <f t="shared" si="15"/>
        <v/>
      </c>
      <c r="I499" s="260"/>
      <c r="K499" s="254"/>
      <c r="L499" s="254"/>
    </row>
    <row r="500" spans="1:12" ht="12.6" customHeight="1" x14ac:dyDescent="0.25">
      <c r="A500" s="180" t="s">
        <v>517</v>
      </c>
      <c r="B500" s="233">
        <v>2945804</v>
      </c>
      <c r="C500" s="233">
        <f>H72</f>
        <v>0</v>
      </c>
      <c r="D500" s="233">
        <v>4243</v>
      </c>
      <c r="E500" s="180">
        <f>H59</f>
        <v>0</v>
      </c>
      <c r="F500" s="256">
        <f t="shared" si="14"/>
        <v>694.27386283290127</v>
      </c>
      <c r="G500" s="256" t="str">
        <f t="shared" si="14"/>
        <v/>
      </c>
      <c r="H500" s="258" t="str">
        <f t="shared" si="15"/>
        <v/>
      </c>
      <c r="I500" s="260"/>
      <c r="K500" s="254"/>
      <c r="L500" s="254"/>
    </row>
    <row r="501" spans="1:12" ht="12.6" customHeight="1" x14ac:dyDescent="0.25">
      <c r="A501" s="180" t="s">
        <v>518</v>
      </c>
      <c r="B501" s="233">
        <v>0</v>
      </c>
      <c r="C501" s="233">
        <f>I72</f>
        <v>0</v>
      </c>
      <c r="D501" s="233">
        <v>0</v>
      </c>
      <c r="E501" s="180">
        <f>I59</f>
        <v>0</v>
      </c>
      <c r="F501" s="256" t="str">
        <f t="shared" si="14"/>
        <v/>
      </c>
      <c r="G501" s="256" t="str">
        <f t="shared" si="14"/>
        <v/>
      </c>
      <c r="H501" s="258" t="str">
        <f t="shared" si="15"/>
        <v/>
      </c>
      <c r="I501" s="260"/>
      <c r="K501" s="254"/>
      <c r="L501" s="254"/>
    </row>
    <row r="502" spans="1:12" ht="12.6" customHeight="1" x14ac:dyDescent="0.25">
      <c r="A502" s="180" t="s">
        <v>519</v>
      </c>
      <c r="B502" s="233">
        <v>0</v>
      </c>
      <c r="C502" s="233">
        <f>J72</f>
        <v>0</v>
      </c>
      <c r="D502" s="233">
        <v>0</v>
      </c>
      <c r="E502" s="180">
        <f>J59</f>
        <v>0</v>
      </c>
      <c r="F502" s="256" t="str">
        <f t="shared" si="14"/>
        <v/>
      </c>
      <c r="G502" s="256" t="str">
        <f t="shared" si="14"/>
        <v/>
      </c>
      <c r="H502" s="258" t="str">
        <f t="shared" si="15"/>
        <v/>
      </c>
      <c r="I502" s="260"/>
      <c r="K502" s="254"/>
      <c r="L502" s="254"/>
    </row>
    <row r="503" spans="1:12" ht="12.6" customHeight="1" x14ac:dyDescent="0.25">
      <c r="A503" s="180" t="s">
        <v>520</v>
      </c>
      <c r="B503" s="233">
        <v>0</v>
      </c>
      <c r="C503" s="233">
        <f>K72</f>
        <v>1291047</v>
      </c>
      <c r="D503" s="233">
        <v>0</v>
      </c>
      <c r="E503" s="180">
        <f>K59</f>
        <v>7127</v>
      </c>
      <c r="F503" s="256" t="str">
        <f t="shared" si="14"/>
        <v/>
      </c>
      <c r="G503" s="256">
        <f t="shared" si="14"/>
        <v>181.14873018100184</v>
      </c>
      <c r="H503" s="258" t="str">
        <f t="shared" si="15"/>
        <v/>
      </c>
      <c r="I503" s="260"/>
      <c r="K503" s="254"/>
      <c r="L503" s="254"/>
    </row>
    <row r="504" spans="1:12" ht="12.6" customHeight="1" x14ac:dyDescent="0.25">
      <c r="A504" s="180" t="s">
        <v>521</v>
      </c>
      <c r="B504" s="233">
        <v>0</v>
      </c>
      <c r="C504" s="233">
        <f>L72</f>
        <v>3122129</v>
      </c>
      <c r="D504" s="233">
        <v>0</v>
      </c>
      <c r="E504" s="180">
        <f>L59</f>
        <v>4626</v>
      </c>
      <c r="F504" s="256" t="str">
        <f t="shared" si="14"/>
        <v/>
      </c>
      <c r="G504" s="256">
        <f t="shared" si="14"/>
        <v>674.90899265023779</v>
      </c>
      <c r="H504" s="258" t="str">
        <f t="shared" si="15"/>
        <v/>
      </c>
      <c r="I504" s="260"/>
      <c r="K504" s="254"/>
      <c r="L504" s="254"/>
    </row>
    <row r="505" spans="1:12" ht="12.6" customHeight="1" x14ac:dyDescent="0.25">
      <c r="A505" s="180" t="s">
        <v>522</v>
      </c>
      <c r="B505" s="233">
        <v>0</v>
      </c>
      <c r="C505" s="233">
        <f>M72</f>
        <v>0</v>
      </c>
      <c r="D505" s="233">
        <v>0</v>
      </c>
      <c r="E505" s="180">
        <f>M59</f>
        <v>0</v>
      </c>
      <c r="F505" s="256" t="str">
        <f t="shared" si="14"/>
        <v/>
      </c>
      <c r="G505" s="256" t="str">
        <f t="shared" si="14"/>
        <v/>
      </c>
      <c r="H505" s="258" t="str">
        <f t="shared" si="15"/>
        <v/>
      </c>
      <c r="I505" s="260"/>
      <c r="K505" s="254"/>
      <c r="L505" s="254"/>
    </row>
    <row r="506" spans="1:12" ht="12.6" customHeight="1" x14ac:dyDescent="0.25">
      <c r="A506" s="180" t="s">
        <v>523</v>
      </c>
      <c r="B506" s="233">
        <v>0</v>
      </c>
      <c r="C506" s="233">
        <f>N72</f>
        <v>0</v>
      </c>
      <c r="D506" s="233">
        <v>0</v>
      </c>
      <c r="E506" s="180">
        <f>N59</f>
        <v>0</v>
      </c>
      <c r="F506" s="256" t="str">
        <f t="shared" si="14"/>
        <v/>
      </c>
      <c r="G506" s="256" t="str">
        <f t="shared" si="14"/>
        <v/>
      </c>
      <c r="H506" s="258" t="str">
        <f t="shared" si="15"/>
        <v/>
      </c>
      <c r="I506" s="260"/>
      <c r="K506" s="254"/>
      <c r="L506" s="254"/>
    </row>
    <row r="507" spans="1:12" ht="12.6" customHeight="1" x14ac:dyDescent="0.25">
      <c r="A507" s="180" t="s">
        <v>524</v>
      </c>
      <c r="B507" s="233">
        <v>8566030</v>
      </c>
      <c r="C507" s="233">
        <f>O72</f>
        <v>0</v>
      </c>
      <c r="D507" s="233">
        <v>3648</v>
      </c>
      <c r="E507" s="180">
        <f>O59</f>
        <v>0</v>
      </c>
      <c r="F507" s="256">
        <f t="shared" si="14"/>
        <v>2348.1441885964914</v>
      </c>
      <c r="G507" s="256" t="str">
        <f t="shared" si="14"/>
        <v/>
      </c>
      <c r="H507" s="258" t="str">
        <f t="shared" si="15"/>
        <v/>
      </c>
      <c r="I507" s="260"/>
      <c r="K507" s="254"/>
      <c r="L507" s="254"/>
    </row>
    <row r="508" spans="1:12" ht="12.6" customHeight="1" x14ac:dyDescent="0.25">
      <c r="A508" s="180" t="s">
        <v>525</v>
      </c>
      <c r="B508" s="233">
        <v>46359899</v>
      </c>
      <c r="C508" s="233">
        <f>P72</f>
        <v>0</v>
      </c>
      <c r="D508" s="233">
        <v>1391652</v>
      </c>
      <c r="E508" s="180">
        <f>P59</f>
        <v>0</v>
      </c>
      <c r="F508" s="256">
        <f t="shared" si="14"/>
        <v>33.312853357017417</v>
      </c>
      <c r="G508" s="256" t="str">
        <f t="shared" si="14"/>
        <v/>
      </c>
      <c r="H508" s="258" t="str">
        <f t="shared" si="15"/>
        <v/>
      </c>
      <c r="I508" s="260"/>
      <c r="K508" s="254"/>
      <c r="L508" s="254"/>
    </row>
    <row r="509" spans="1:12" ht="12.6" customHeight="1" x14ac:dyDescent="0.25">
      <c r="A509" s="180" t="s">
        <v>526</v>
      </c>
      <c r="B509" s="233">
        <v>3671387</v>
      </c>
      <c r="C509" s="233">
        <f>Q72</f>
        <v>0</v>
      </c>
      <c r="D509" s="233">
        <v>693702</v>
      </c>
      <c r="E509" s="180">
        <f>Q59</f>
        <v>0</v>
      </c>
      <c r="F509" s="256">
        <f t="shared" si="14"/>
        <v>5.2924555500776993</v>
      </c>
      <c r="G509" s="256" t="str">
        <f t="shared" si="14"/>
        <v/>
      </c>
      <c r="H509" s="258" t="str">
        <f t="shared" si="15"/>
        <v/>
      </c>
      <c r="I509" s="260"/>
      <c r="K509" s="254"/>
      <c r="L509" s="254"/>
    </row>
    <row r="510" spans="1:12" ht="12.6" customHeight="1" x14ac:dyDescent="0.25">
      <c r="A510" s="180" t="s">
        <v>527</v>
      </c>
      <c r="B510" s="233">
        <v>2026281</v>
      </c>
      <c r="C510" s="233">
        <f>R72</f>
        <v>0</v>
      </c>
      <c r="D510" s="233">
        <v>1385678</v>
      </c>
      <c r="E510" s="180">
        <f>R59</f>
        <v>0</v>
      </c>
      <c r="F510" s="256">
        <f t="shared" si="14"/>
        <v>1.4623029304066313</v>
      </c>
      <c r="G510" s="256" t="str">
        <f t="shared" si="14"/>
        <v/>
      </c>
      <c r="H510" s="258" t="str">
        <f t="shared" si="15"/>
        <v/>
      </c>
      <c r="I510" s="260"/>
      <c r="K510" s="254"/>
      <c r="L510" s="254"/>
    </row>
    <row r="511" spans="1:12" ht="12.6" customHeight="1" x14ac:dyDescent="0.25">
      <c r="A511" s="180" t="s">
        <v>528</v>
      </c>
      <c r="B511" s="233">
        <v>5731579</v>
      </c>
      <c r="C511" s="233">
        <f>S72</f>
        <v>49012</v>
      </c>
      <c r="D511" s="181" t="s">
        <v>529</v>
      </c>
      <c r="E511" s="181" t="s">
        <v>529</v>
      </c>
      <c r="F511" s="256" t="str">
        <f t="shared" ref="F511:G526" si="16">IF(B511=0,"",IF(D511=0,"",B511/D511))</f>
        <v/>
      </c>
      <c r="G511" s="256" t="str">
        <f t="shared" si="16"/>
        <v/>
      </c>
      <c r="H511" s="258" t="str">
        <f t="shared" si="15"/>
        <v/>
      </c>
      <c r="I511" s="260"/>
      <c r="K511" s="254"/>
      <c r="L511" s="254"/>
    </row>
    <row r="512" spans="1:12" ht="12.6" customHeight="1" x14ac:dyDescent="0.25">
      <c r="A512" s="180" t="s">
        <v>1246</v>
      </c>
      <c r="B512" s="233">
        <v>8670551</v>
      </c>
      <c r="C512" s="233">
        <f>T72</f>
        <v>0</v>
      </c>
      <c r="D512" s="181" t="s">
        <v>529</v>
      </c>
      <c r="E512" s="181" t="s">
        <v>529</v>
      </c>
      <c r="F512" s="256" t="str">
        <f t="shared" si="16"/>
        <v/>
      </c>
      <c r="G512" s="256" t="str">
        <f t="shared" si="16"/>
        <v/>
      </c>
      <c r="H512" s="258" t="str">
        <f t="shared" si="15"/>
        <v/>
      </c>
      <c r="I512" s="260"/>
      <c r="K512" s="254"/>
      <c r="L512" s="254"/>
    </row>
    <row r="513" spans="1:12" ht="12.6" customHeight="1" x14ac:dyDescent="0.25">
      <c r="A513" s="180" t="s">
        <v>530</v>
      </c>
      <c r="B513" s="233">
        <v>15012657</v>
      </c>
      <c r="C513" s="233">
        <f>U72</f>
        <v>731388</v>
      </c>
      <c r="D513" s="233">
        <v>1204214</v>
      </c>
      <c r="E513" s="180">
        <f>U59</f>
        <v>28667</v>
      </c>
      <c r="F513" s="256">
        <f t="shared" si="16"/>
        <v>12.466768365091255</v>
      </c>
      <c r="G513" s="256">
        <f t="shared" si="16"/>
        <v>25.513238218160254</v>
      </c>
      <c r="H513" s="258">
        <f t="shared" si="15"/>
        <v>1.0464997400289389</v>
      </c>
      <c r="I513" s="260"/>
      <c r="K513" s="254"/>
      <c r="L513" s="254"/>
    </row>
    <row r="514" spans="1:12" ht="12.6" customHeight="1" x14ac:dyDescent="0.25">
      <c r="A514" s="180" t="s">
        <v>531</v>
      </c>
      <c r="B514" s="233">
        <v>625057</v>
      </c>
      <c r="C514" s="233">
        <f>V72</f>
        <v>0</v>
      </c>
      <c r="D514" s="233">
        <v>23863</v>
      </c>
      <c r="E514" s="180">
        <f>V59</f>
        <v>0</v>
      </c>
      <c r="F514" s="256">
        <f t="shared" si="16"/>
        <v>26.193563256924946</v>
      </c>
      <c r="G514" s="256" t="str">
        <f t="shared" si="16"/>
        <v/>
      </c>
      <c r="H514" s="258" t="str">
        <f t="shared" si="15"/>
        <v/>
      </c>
      <c r="I514" s="260"/>
      <c r="K514" s="254"/>
      <c r="L514" s="254"/>
    </row>
    <row r="515" spans="1:12" ht="12.6" customHeight="1" x14ac:dyDescent="0.25">
      <c r="A515" s="180" t="s">
        <v>532</v>
      </c>
      <c r="B515" s="233">
        <v>3024844</v>
      </c>
      <c r="C515" s="233">
        <f>W72</f>
        <v>165972</v>
      </c>
      <c r="D515" s="233">
        <v>136581</v>
      </c>
      <c r="E515" s="180">
        <f>W59</f>
        <v>120</v>
      </c>
      <c r="F515" s="256">
        <f t="shared" si="16"/>
        <v>22.146887195144274</v>
      </c>
      <c r="G515" s="256">
        <f t="shared" si="16"/>
        <v>1383.1</v>
      </c>
      <c r="H515" s="258">
        <f t="shared" si="15"/>
        <v>61.451214376675289</v>
      </c>
      <c r="I515" s="260"/>
      <c r="K515" s="254"/>
      <c r="L515" s="254"/>
    </row>
    <row r="516" spans="1:12" ht="12.6" customHeight="1" x14ac:dyDescent="0.25">
      <c r="A516" s="180" t="s">
        <v>533</v>
      </c>
      <c r="B516" s="233">
        <v>2350447</v>
      </c>
      <c r="C516" s="233">
        <f>X72</f>
        <v>102550</v>
      </c>
      <c r="D516" s="233">
        <v>138430</v>
      </c>
      <c r="E516" s="180">
        <f>X59</f>
        <v>569</v>
      </c>
      <c r="F516" s="256">
        <f t="shared" si="16"/>
        <v>16.979318066893015</v>
      </c>
      <c r="G516" s="256">
        <f t="shared" si="16"/>
        <v>180.22847100175747</v>
      </c>
      <c r="H516" s="258">
        <f t="shared" si="15"/>
        <v>9.61458830629803</v>
      </c>
      <c r="I516" s="260"/>
      <c r="K516" s="254"/>
      <c r="L516" s="254"/>
    </row>
    <row r="517" spans="1:12" ht="12.6" customHeight="1" x14ac:dyDescent="0.25">
      <c r="A517" s="180" t="s">
        <v>534</v>
      </c>
      <c r="B517" s="233">
        <v>8956392</v>
      </c>
      <c r="C517" s="233">
        <f>Y72</f>
        <v>280531</v>
      </c>
      <c r="D517" s="233">
        <v>146839</v>
      </c>
      <c r="E517" s="180">
        <f>Y59</f>
        <v>2308</v>
      </c>
      <c r="F517" s="256">
        <f t="shared" si="16"/>
        <v>60.994640388452659</v>
      </c>
      <c r="G517" s="256">
        <f t="shared" si="16"/>
        <v>121.54722703639514</v>
      </c>
      <c r="H517" s="258">
        <f t="shared" si="15"/>
        <v>0.99275258059241112</v>
      </c>
      <c r="I517" s="260"/>
      <c r="K517" s="254"/>
      <c r="L517" s="254"/>
    </row>
    <row r="518" spans="1:12" ht="12.6" customHeight="1" x14ac:dyDescent="0.25">
      <c r="A518" s="180" t="s">
        <v>535</v>
      </c>
      <c r="B518" s="233">
        <v>17585421</v>
      </c>
      <c r="C518" s="233">
        <f>Z72</f>
        <v>0</v>
      </c>
      <c r="D518" s="233">
        <v>24260</v>
      </c>
      <c r="E518" s="180">
        <f>Z59</f>
        <v>0</v>
      </c>
      <c r="F518" s="256">
        <f t="shared" si="16"/>
        <v>724.87308326463312</v>
      </c>
      <c r="G518" s="256" t="str">
        <f t="shared" si="16"/>
        <v/>
      </c>
      <c r="H518" s="258" t="str">
        <f t="shared" si="15"/>
        <v/>
      </c>
      <c r="I518" s="260"/>
      <c r="K518" s="254"/>
      <c r="L518" s="254"/>
    </row>
    <row r="519" spans="1:12" ht="12.6" customHeight="1" x14ac:dyDescent="0.25">
      <c r="A519" s="180" t="s">
        <v>536</v>
      </c>
      <c r="B519" s="233">
        <v>2093570</v>
      </c>
      <c r="C519" s="233">
        <f>AA72</f>
        <v>0</v>
      </c>
      <c r="D519" s="233">
        <v>38874.47</v>
      </c>
      <c r="E519" s="180">
        <f>AA59</f>
        <v>0</v>
      </c>
      <c r="F519" s="256">
        <f t="shared" si="16"/>
        <v>53.854624899066145</v>
      </c>
      <c r="G519" s="256" t="str">
        <f t="shared" si="16"/>
        <v/>
      </c>
      <c r="H519" s="258" t="str">
        <f t="shared" si="15"/>
        <v/>
      </c>
      <c r="I519" s="260"/>
      <c r="K519" s="254"/>
      <c r="L519" s="254"/>
    </row>
    <row r="520" spans="1:12" ht="12.6" customHeight="1" x14ac:dyDescent="0.25">
      <c r="A520" s="180" t="s">
        <v>537</v>
      </c>
      <c r="B520" s="233">
        <v>11973528</v>
      </c>
      <c r="C520" s="233">
        <f>AB72</f>
        <v>685295</v>
      </c>
      <c r="D520" s="181" t="s">
        <v>529</v>
      </c>
      <c r="E520" s="181" t="s">
        <v>529</v>
      </c>
      <c r="F520" s="256" t="str">
        <f t="shared" si="16"/>
        <v/>
      </c>
      <c r="G520" s="256" t="str">
        <f t="shared" si="16"/>
        <v/>
      </c>
      <c r="H520" s="258" t="str">
        <f t="shared" si="15"/>
        <v/>
      </c>
      <c r="I520" s="260"/>
      <c r="K520" s="254"/>
      <c r="L520" s="254"/>
    </row>
    <row r="521" spans="1:12" ht="12.6" customHeight="1" x14ac:dyDescent="0.25">
      <c r="A521" s="180" t="s">
        <v>538</v>
      </c>
      <c r="B521" s="233">
        <v>2657104</v>
      </c>
      <c r="C521" s="233">
        <f>AC72</f>
        <v>162834</v>
      </c>
      <c r="D521" s="233">
        <v>0</v>
      </c>
      <c r="E521" s="180">
        <f>AC59</f>
        <v>1634</v>
      </c>
      <c r="F521" s="256" t="str">
        <f t="shared" si="16"/>
        <v/>
      </c>
      <c r="G521" s="256">
        <f t="shared" si="16"/>
        <v>99.653610771113833</v>
      </c>
      <c r="H521" s="258" t="str">
        <f t="shared" si="15"/>
        <v/>
      </c>
      <c r="I521" s="260"/>
      <c r="K521" s="254"/>
      <c r="L521" s="254"/>
    </row>
    <row r="522" spans="1:12" ht="12.6" customHeight="1" x14ac:dyDescent="0.25">
      <c r="A522" s="180" t="s">
        <v>539</v>
      </c>
      <c r="B522" s="233">
        <v>564627</v>
      </c>
      <c r="C522" s="233">
        <f>AD72</f>
        <v>0</v>
      </c>
      <c r="D522" s="233">
        <v>0</v>
      </c>
      <c r="E522" s="180">
        <f>AD59</f>
        <v>0</v>
      </c>
      <c r="F522" s="256" t="str">
        <f t="shared" si="16"/>
        <v/>
      </c>
      <c r="G522" s="256" t="str">
        <f t="shared" si="16"/>
        <v/>
      </c>
      <c r="H522" s="258" t="str">
        <f t="shared" si="15"/>
        <v/>
      </c>
      <c r="I522" s="260"/>
      <c r="K522" s="254"/>
      <c r="L522" s="254"/>
    </row>
    <row r="523" spans="1:12" ht="12.6" customHeight="1" x14ac:dyDescent="0.25">
      <c r="A523" s="180" t="s">
        <v>540</v>
      </c>
      <c r="B523" s="233">
        <v>2474179</v>
      </c>
      <c r="C523" s="233">
        <f>AE72</f>
        <v>1098579</v>
      </c>
      <c r="D523" s="233">
        <v>0</v>
      </c>
      <c r="E523" s="180">
        <f>AE59</f>
        <v>22879</v>
      </c>
      <c r="F523" s="256" t="str">
        <f t="shared" si="16"/>
        <v/>
      </c>
      <c r="G523" s="256">
        <f t="shared" si="16"/>
        <v>48.01691507495957</v>
      </c>
      <c r="H523" s="258" t="str">
        <f t="shared" si="15"/>
        <v/>
      </c>
      <c r="I523" s="260"/>
      <c r="K523" s="254"/>
      <c r="L523" s="254"/>
    </row>
    <row r="524" spans="1:12" ht="12.6" customHeight="1" x14ac:dyDescent="0.25">
      <c r="A524" s="180" t="s">
        <v>541</v>
      </c>
      <c r="B524" s="233">
        <v>3972673</v>
      </c>
      <c r="C524" s="233">
        <f>AF72</f>
        <v>0</v>
      </c>
      <c r="D524" s="233">
        <v>32902</v>
      </c>
      <c r="E524" s="180">
        <f>AF59</f>
        <v>0</v>
      </c>
      <c r="F524" s="256">
        <f t="shared" si="16"/>
        <v>120.74259923408911</v>
      </c>
      <c r="G524" s="256" t="str">
        <f t="shared" si="16"/>
        <v/>
      </c>
      <c r="H524" s="258" t="str">
        <f t="shared" si="15"/>
        <v/>
      </c>
      <c r="I524" s="260"/>
      <c r="K524" s="254"/>
      <c r="L524" s="254"/>
    </row>
    <row r="525" spans="1:12" ht="12.6" customHeight="1" x14ac:dyDescent="0.25">
      <c r="A525" s="180" t="s">
        <v>542</v>
      </c>
      <c r="B525" s="233">
        <v>11843440</v>
      </c>
      <c r="C525" s="233">
        <f>AG72</f>
        <v>916881</v>
      </c>
      <c r="D525" s="233">
        <v>44098</v>
      </c>
      <c r="E525" s="180">
        <f>AG59</f>
        <v>1711</v>
      </c>
      <c r="F525" s="256">
        <f t="shared" si="16"/>
        <v>268.5709102453626</v>
      </c>
      <c r="G525" s="256">
        <f t="shared" si="16"/>
        <v>535.87434248977206</v>
      </c>
      <c r="H525" s="258">
        <f t="shared" si="15"/>
        <v>0.99528065790969245</v>
      </c>
      <c r="I525" s="260"/>
      <c r="K525" s="254"/>
      <c r="L525" s="254"/>
    </row>
    <row r="526" spans="1:12" ht="12.6" customHeight="1" x14ac:dyDescent="0.25">
      <c r="A526" s="180" t="s">
        <v>543</v>
      </c>
      <c r="B526" s="233">
        <v>0</v>
      </c>
      <c r="C526" s="233">
        <f>AH72</f>
        <v>0</v>
      </c>
      <c r="D526" s="233">
        <v>0</v>
      </c>
      <c r="E526" s="180">
        <f>AH59</f>
        <v>0</v>
      </c>
      <c r="F526" s="256" t="str">
        <f t="shared" si="16"/>
        <v/>
      </c>
      <c r="G526" s="256" t="str">
        <f t="shared" si="16"/>
        <v/>
      </c>
      <c r="H526" s="258" t="str">
        <f t="shared" si="15"/>
        <v/>
      </c>
      <c r="I526" s="260"/>
      <c r="K526" s="254"/>
      <c r="L526" s="254"/>
    </row>
    <row r="527" spans="1:12" ht="12.6" customHeight="1" x14ac:dyDescent="0.25">
      <c r="A527" s="180" t="s">
        <v>544</v>
      </c>
      <c r="B527" s="233">
        <v>0</v>
      </c>
      <c r="C527" s="233">
        <f>AI72</f>
        <v>0</v>
      </c>
      <c r="D527" s="233">
        <v>0</v>
      </c>
      <c r="E527" s="180">
        <f>AI59</f>
        <v>0</v>
      </c>
      <c r="F527" s="256" t="str">
        <f t="shared" ref="F527:G539" si="17">IF(B527=0,"",IF(D527=0,"",B527/D527))</f>
        <v/>
      </c>
      <c r="G527" s="256" t="str">
        <f t="shared" si="17"/>
        <v/>
      </c>
      <c r="H527" s="258" t="str">
        <f t="shared" si="15"/>
        <v/>
      </c>
      <c r="I527" s="260"/>
      <c r="K527" s="254"/>
      <c r="L527" s="254"/>
    </row>
    <row r="528" spans="1:12" ht="12.6" customHeight="1" x14ac:dyDescent="0.25">
      <c r="A528" s="180" t="s">
        <v>545</v>
      </c>
      <c r="B528" s="233">
        <v>2123212</v>
      </c>
      <c r="C528" s="233">
        <f>AJ72</f>
        <v>2660547</v>
      </c>
      <c r="D528" s="233">
        <v>23069</v>
      </c>
      <c r="E528" s="180">
        <f>AJ59</f>
        <v>14224</v>
      </c>
      <c r="F528" s="256">
        <f t="shared" si="17"/>
        <v>92.037452858814859</v>
      </c>
      <c r="G528" s="256">
        <f t="shared" si="17"/>
        <v>187.04633014623172</v>
      </c>
      <c r="H528" s="258">
        <f t="shared" si="15"/>
        <v>1.0322849485324217</v>
      </c>
      <c r="I528" s="260"/>
      <c r="K528" s="254"/>
      <c r="L528" s="254"/>
    </row>
    <row r="529" spans="1:12" ht="12.6" customHeight="1" x14ac:dyDescent="0.25">
      <c r="A529" s="180" t="s">
        <v>546</v>
      </c>
      <c r="B529" s="233">
        <v>468609</v>
      </c>
      <c r="C529" s="233">
        <f>AK72</f>
        <v>164185</v>
      </c>
      <c r="D529" s="233">
        <v>0</v>
      </c>
      <c r="E529" s="180">
        <f>AK59</f>
        <v>4626</v>
      </c>
      <c r="F529" s="256" t="str">
        <f t="shared" si="17"/>
        <v/>
      </c>
      <c r="G529" s="256">
        <f t="shared" si="17"/>
        <v>35.491785559878942</v>
      </c>
      <c r="H529" s="258" t="str">
        <f t="shared" si="15"/>
        <v/>
      </c>
      <c r="I529" s="260"/>
      <c r="K529" s="254"/>
      <c r="L529" s="254"/>
    </row>
    <row r="530" spans="1:12" ht="12.6" customHeight="1" x14ac:dyDescent="0.25">
      <c r="A530" s="180" t="s">
        <v>547</v>
      </c>
      <c r="B530" s="233">
        <v>392840</v>
      </c>
      <c r="C530" s="233">
        <f>AL72</f>
        <v>144061</v>
      </c>
      <c r="D530" s="233">
        <v>0</v>
      </c>
      <c r="E530" s="180">
        <f>AL59</f>
        <v>1013</v>
      </c>
      <c r="F530" s="256" t="str">
        <f t="shared" si="17"/>
        <v/>
      </c>
      <c r="G530" s="256">
        <f t="shared" si="17"/>
        <v>142.2122408687068</v>
      </c>
      <c r="H530" s="258" t="str">
        <f t="shared" si="15"/>
        <v/>
      </c>
      <c r="I530" s="260"/>
      <c r="K530" s="254"/>
      <c r="L530" s="254"/>
    </row>
    <row r="531" spans="1:12" ht="12.6" customHeight="1" x14ac:dyDescent="0.25">
      <c r="A531" s="180" t="s">
        <v>548</v>
      </c>
      <c r="B531" s="233">
        <v>0</v>
      </c>
      <c r="C531" s="233">
        <f>AM72</f>
        <v>0</v>
      </c>
      <c r="D531" s="233">
        <v>0</v>
      </c>
      <c r="E531" s="180">
        <f>AM59</f>
        <v>0</v>
      </c>
      <c r="F531" s="256" t="str">
        <f t="shared" si="17"/>
        <v/>
      </c>
      <c r="G531" s="256" t="str">
        <f t="shared" si="17"/>
        <v/>
      </c>
      <c r="H531" s="258" t="str">
        <f t="shared" si="15"/>
        <v/>
      </c>
      <c r="I531" s="260"/>
      <c r="K531" s="254"/>
      <c r="L531" s="254"/>
    </row>
    <row r="532" spans="1:12" ht="12.6" customHeight="1" x14ac:dyDescent="0.25">
      <c r="A532" s="180" t="s">
        <v>1247</v>
      </c>
      <c r="B532" s="233">
        <v>0</v>
      </c>
      <c r="C532" s="233">
        <f>AN72</f>
        <v>0</v>
      </c>
      <c r="D532" s="233">
        <v>0</v>
      </c>
      <c r="E532" s="180">
        <f>AN59</f>
        <v>0</v>
      </c>
      <c r="F532" s="256" t="str">
        <f t="shared" si="17"/>
        <v/>
      </c>
      <c r="G532" s="256" t="str">
        <f t="shared" si="17"/>
        <v/>
      </c>
      <c r="H532" s="258" t="str">
        <f t="shared" si="15"/>
        <v/>
      </c>
      <c r="I532" s="260"/>
      <c r="K532" s="254"/>
      <c r="L532" s="254"/>
    </row>
    <row r="533" spans="1:12" ht="12.6" customHeight="1" x14ac:dyDescent="0.25">
      <c r="A533" s="180" t="s">
        <v>549</v>
      </c>
      <c r="B533" s="233">
        <v>0</v>
      </c>
      <c r="C533" s="233">
        <f>AO72</f>
        <v>31721</v>
      </c>
      <c r="D533" s="233">
        <v>0</v>
      </c>
      <c r="E533" s="180">
        <f>AO59</f>
        <v>1128</v>
      </c>
      <c r="F533" s="256" t="str">
        <f t="shared" si="17"/>
        <v/>
      </c>
      <c r="G533" s="256">
        <f t="shared" si="17"/>
        <v>28.12145390070922</v>
      </c>
      <c r="H533" s="258" t="str">
        <f t="shared" si="15"/>
        <v/>
      </c>
      <c r="I533" s="260"/>
      <c r="K533" s="254"/>
      <c r="L533" s="254"/>
    </row>
    <row r="534" spans="1:12" ht="12.6" customHeight="1" x14ac:dyDescent="0.25">
      <c r="A534" s="180" t="s">
        <v>550</v>
      </c>
      <c r="B534" s="233">
        <v>52726844</v>
      </c>
      <c r="C534" s="233">
        <f>AP72</f>
        <v>0</v>
      </c>
      <c r="D534" s="233">
        <v>190475</v>
      </c>
      <c r="E534" s="180">
        <f>AP59</f>
        <v>0</v>
      </c>
      <c r="F534" s="256">
        <f t="shared" si="17"/>
        <v>276.81766111038195</v>
      </c>
      <c r="G534" s="256" t="str">
        <f t="shared" si="17"/>
        <v/>
      </c>
      <c r="H534" s="258" t="str">
        <f t="shared" si="15"/>
        <v/>
      </c>
      <c r="I534" s="260"/>
      <c r="K534" s="254"/>
      <c r="L534" s="254"/>
    </row>
    <row r="535" spans="1:12" ht="12.6" customHeight="1" x14ac:dyDescent="0.25">
      <c r="A535" s="180" t="s">
        <v>551</v>
      </c>
      <c r="B535" s="233">
        <v>0</v>
      </c>
      <c r="C535" s="233">
        <f>AQ72</f>
        <v>0</v>
      </c>
      <c r="D535" s="233">
        <v>0</v>
      </c>
      <c r="E535" s="180">
        <f>AQ59</f>
        <v>0</v>
      </c>
      <c r="F535" s="256" t="str">
        <f t="shared" si="17"/>
        <v/>
      </c>
      <c r="G535" s="256" t="str">
        <f t="shared" si="17"/>
        <v/>
      </c>
      <c r="H535" s="258" t="str">
        <f t="shared" si="15"/>
        <v/>
      </c>
      <c r="I535" s="260"/>
      <c r="K535" s="254"/>
      <c r="L535" s="254"/>
    </row>
    <row r="536" spans="1:12" ht="12.6" customHeight="1" x14ac:dyDescent="0.25">
      <c r="A536" s="180" t="s">
        <v>552</v>
      </c>
      <c r="B536" s="233">
        <v>0</v>
      </c>
      <c r="C536" s="233">
        <f>AR72</f>
        <v>0</v>
      </c>
      <c r="D536" s="233">
        <v>0</v>
      </c>
      <c r="E536" s="180">
        <f>AR59</f>
        <v>0</v>
      </c>
      <c r="F536" s="256" t="str">
        <f t="shared" si="17"/>
        <v/>
      </c>
      <c r="G536" s="256" t="str">
        <f t="shared" si="17"/>
        <v/>
      </c>
      <c r="H536" s="258" t="str">
        <f t="shared" si="15"/>
        <v/>
      </c>
      <c r="I536" s="260"/>
      <c r="K536" s="254"/>
      <c r="L536" s="254"/>
    </row>
    <row r="537" spans="1:12" ht="12.6" customHeight="1" x14ac:dyDescent="0.25">
      <c r="A537" s="180" t="s">
        <v>553</v>
      </c>
      <c r="B537" s="233">
        <v>0</v>
      </c>
      <c r="C537" s="233">
        <f>AS72</f>
        <v>0</v>
      </c>
      <c r="D537" s="233">
        <v>0</v>
      </c>
      <c r="E537" s="180">
        <f>AS59</f>
        <v>0</v>
      </c>
      <c r="F537" s="256" t="str">
        <f t="shared" si="17"/>
        <v/>
      </c>
      <c r="G537" s="256" t="str">
        <f t="shared" si="17"/>
        <v/>
      </c>
      <c r="H537" s="258" t="str">
        <f t="shared" si="15"/>
        <v/>
      </c>
      <c r="I537" s="260"/>
      <c r="K537" s="254"/>
      <c r="L537" s="254"/>
    </row>
    <row r="538" spans="1:12" ht="12.6" customHeight="1" x14ac:dyDescent="0.25">
      <c r="A538" s="180" t="s">
        <v>554</v>
      </c>
      <c r="B538" s="233">
        <v>0</v>
      </c>
      <c r="C538" s="233">
        <f>AT72</f>
        <v>0</v>
      </c>
      <c r="D538" s="233">
        <v>0</v>
      </c>
      <c r="E538" s="180">
        <f>AT59</f>
        <v>0</v>
      </c>
      <c r="F538" s="256" t="str">
        <f t="shared" si="17"/>
        <v/>
      </c>
      <c r="G538" s="256" t="str">
        <f t="shared" si="17"/>
        <v/>
      </c>
      <c r="H538" s="258" t="str">
        <f t="shared" si="15"/>
        <v/>
      </c>
      <c r="I538" s="260"/>
      <c r="K538" s="254"/>
      <c r="L538" s="254"/>
    </row>
    <row r="539" spans="1:12" ht="12.6" customHeight="1" x14ac:dyDescent="0.25">
      <c r="A539" s="180" t="s">
        <v>555</v>
      </c>
      <c r="B539" s="233">
        <v>0</v>
      </c>
      <c r="C539" s="233">
        <f>AU72</f>
        <v>0</v>
      </c>
      <c r="D539" s="233">
        <v>0</v>
      </c>
      <c r="E539" s="180">
        <f>AU59</f>
        <v>0</v>
      </c>
      <c r="F539" s="256" t="str">
        <f t="shared" si="17"/>
        <v/>
      </c>
      <c r="G539" s="256" t="str">
        <f t="shared" si="17"/>
        <v/>
      </c>
      <c r="H539" s="258" t="str">
        <f t="shared" si="15"/>
        <v/>
      </c>
      <c r="I539" s="260"/>
      <c r="K539" s="254"/>
      <c r="L539" s="254"/>
    </row>
    <row r="540" spans="1:12" ht="12.6" customHeight="1" x14ac:dyDescent="0.25">
      <c r="A540" s="180" t="s">
        <v>556</v>
      </c>
      <c r="B540" s="233">
        <v>1983283</v>
      </c>
      <c r="C540" s="233">
        <f>AV72</f>
        <v>0</v>
      </c>
      <c r="D540" s="181" t="s">
        <v>529</v>
      </c>
      <c r="E540" s="181" t="s">
        <v>529</v>
      </c>
      <c r="F540" s="256"/>
      <c r="G540" s="256"/>
      <c r="H540" s="258"/>
      <c r="I540" s="260"/>
      <c r="K540" s="254"/>
      <c r="L540" s="254"/>
    </row>
    <row r="541" spans="1:12" ht="12.6" customHeight="1" x14ac:dyDescent="0.25">
      <c r="A541" s="180" t="s">
        <v>1248</v>
      </c>
      <c r="B541" s="233">
        <v>96382</v>
      </c>
      <c r="C541" s="233">
        <f>AW72</f>
        <v>0</v>
      </c>
      <c r="D541" s="181" t="s">
        <v>529</v>
      </c>
      <c r="E541" s="181" t="s">
        <v>529</v>
      </c>
      <c r="F541" s="256"/>
      <c r="G541" s="256"/>
      <c r="H541" s="258"/>
      <c r="I541" s="260"/>
      <c r="K541" s="254"/>
      <c r="L541" s="254"/>
    </row>
    <row r="542" spans="1:12" ht="12.6" customHeight="1" x14ac:dyDescent="0.25">
      <c r="A542" s="180" t="s">
        <v>557</v>
      </c>
      <c r="B542" s="233">
        <v>0</v>
      </c>
      <c r="C542" s="233">
        <f>AX72</f>
        <v>0</v>
      </c>
      <c r="D542" s="181" t="s">
        <v>529</v>
      </c>
      <c r="E542" s="181" t="s">
        <v>529</v>
      </c>
      <c r="F542" s="256"/>
      <c r="G542" s="256"/>
      <c r="H542" s="258"/>
      <c r="I542" s="260"/>
      <c r="K542" s="254"/>
      <c r="L542" s="254"/>
    </row>
    <row r="543" spans="1:12" ht="12.6" customHeight="1" x14ac:dyDescent="0.25">
      <c r="A543" s="180" t="s">
        <v>558</v>
      </c>
      <c r="B543" s="233">
        <v>646580</v>
      </c>
      <c r="C543" s="233">
        <f>AY72</f>
        <v>920205</v>
      </c>
      <c r="D543" s="233">
        <v>285759</v>
      </c>
      <c r="E543" s="180">
        <f>AY59</f>
        <v>66116</v>
      </c>
      <c r="F543" s="256">
        <f t="shared" ref="F543:G549" si="18">IF(B543=0,"",IF(D543=0,"",B543/D543))</f>
        <v>2.2626758912230236</v>
      </c>
      <c r="G543" s="256">
        <f t="shared" si="18"/>
        <v>13.918037993829028</v>
      </c>
      <c r="H543" s="258">
        <f t="shared" si="15"/>
        <v>5.1511408009505226</v>
      </c>
      <c r="I543" s="260"/>
      <c r="K543" s="254"/>
      <c r="L543" s="254"/>
    </row>
    <row r="544" spans="1:12" ht="12.6" customHeight="1" x14ac:dyDescent="0.25">
      <c r="A544" s="180" t="s">
        <v>559</v>
      </c>
      <c r="B544" s="233">
        <v>4466226</v>
      </c>
      <c r="C544" s="233">
        <f>AZ72</f>
        <v>0</v>
      </c>
      <c r="D544" s="233">
        <v>1081972</v>
      </c>
      <c r="E544" s="180">
        <f>AZ59</f>
        <v>0</v>
      </c>
      <c r="F544" s="256">
        <f t="shared" si="18"/>
        <v>4.1278572828132338</v>
      </c>
      <c r="G544" s="256" t="str">
        <f t="shared" si="18"/>
        <v/>
      </c>
      <c r="H544" s="258" t="str">
        <f t="shared" si="15"/>
        <v/>
      </c>
      <c r="I544" s="260"/>
      <c r="K544" s="254"/>
      <c r="L544" s="254"/>
    </row>
    <row r="545" spans="1:13" ht="12.6" customHeight="1" x14ac:dyDescent="0.25">
      <c r="A545" s="180" t="s">
        <v>560</v>
      </c>
      <c r="B545" s="233">
        <v>276882</v>
      </c>
      <c r="C545" s="233">
        <f>BA72</f>
        <v>144369</v>
      </c>
      <c r="D545" s="233">
        <v>0</v>
      </c>
      <c r="E545" s="180">
        <f>BA59</f>
        <v>0</v>
      </c>
      <c r="F545" s="256" t="str">
        <f t="shared" si="18"/>
        <v/>
      </c>
      <c r="G545" s="256" t="str">
        <f t="shared" si="18"/>
        <v/>
      </c>
      <c r="H545" s="258" t="str">
        <f t="shared" si="15"/>
        <v/>
      </c>
      <c r="I545" s="260"/>
      <c r="K545" s="254"/>
      <c r="L545" s="254"/>
    </row>
    <row r="546" spans="1:13" ht="12.6" customHeight="1" x14ac:dyDescent="0.25">
      <c r="A546" s="180" t="s">
        <v>561</v>
      </c>
      <c r="B546" s="233">
        <v>2219789</v>
      </c>
      <c r="C546" s="233">
        <f>BB72</f>
        <v>160250</v>
      </c>
      <c r="D546" s="181" t="s">
        <v>529</v>
      </c>
      <c r="E546" s="181" t="s">
        <v>529</v>
      </c>
      <c r="F546" s="256"/>
      <c r="G546" s="256"/>
      <c r="H546" s="258"/>
      <c r="I546" s="260"/>
      <c r="K546" s="254"/>
      <c r="L546" s="254"/>
    </row>
    <row r="547" spans="1:13" ht="12.6" customHeight="1" x14ac:dyDescent="0.25">
      <c r="A547" s="180" t="s">
        <v>562</v>
      </c>
      <c r="B547" s="233">
        <v>0</v>
      </c>
      <c r="C547" s="233">
        <f>BC72</f>
        <v>0</v>
      </c>
      <c r="D547" s="181" t="s">
        <v>529</v>
      </c>
      <c r="E547" s="181" t="s">
        <v>529</v>
      </c>
      <c r="F547" s="256"/>
      <c r="G547" s="256"/>
      <c r="H547" s="258"/>
      <c r="I547" s="260"/>
      <c r="K547" s="254"/>
      <c r="L547" s="254"/>
    </row>
    <row r="548" spans="1:13" ht="12.6" customHeight="1" x14ac:dyDescent="0.25">
      <c r="A548" s="180" t="s">
        <v>563</v>
      </c>
      <c r="B548" s="233">
        <v>1192055</v>
      </c>
      <c r="C548" s="233">
        <f>BD72</f>
        <v>65242</v>
      </c>
      <c r="D548" s="181" t="s">
        <v>529</v>
      </c>
      <c r="E548" s="181" t="s">
        <v>529</v>
      </c>
      <c r="F548" s="256"/>
      <c r="G548" s="256"/>
      <c r="H548" s="258"/>
      <c r="I548" s="260"/>
      <c r="K548" s="254"/>
      <c r="L548" s="254"/>
    </row>
    <row r="549" spans="1:13" ht="12.6" customHeight="1" x14ac:dyDescent="0.25">
      <c r="A549" s="180" t="s">
        <v>564</v>
      </c>
      <c r="B549" s="233">
        <v>9757658</v>
      </c>
      <c r="C549" s="233">
        <f>BE72</f>
        <v>821878</v>
      </c>
      <c r="D549" s="233">
        <v>564884</v>
      </c>
      <c r="E549" s="180">
        <f>BE59</f>
        <v>60911</v>
      </c>
      <c r="F549" s="256">
        <f t="shared" si="18"/>
        <v>17.27373761692666</v>
      </c>
      <c r="G549" s="256">
        <f t="shared" si="18"/>
        <v>13.493096485035544</v>
      </c>
      <c r="H549" s="258" t="str">
        <f t="shared" si="15"/>
        <v/>
      </c>
      <c r="I549" s="260"/>
      <c r="K549" s="254"/>
      <c r="L549" s="254"/>
    </row>
    <row r="550" spans="1:13" ht="12.6" customHeight="1" x14ac:dyDescent="0.25">
      <c r="A550" s="180" t="s">
        <v>565</v>
      </c>
      <c r="B550" s="233">
        <v>4700501</v>
      </c>
      <c r="C550" s="233">
        <f>BF72</f>
        <v>334892</v>
      </c>
      <c r="D550" s="181" t="s">
        <v>529</v>
      </c>
      <c r="E550" s="181" t="s">
        <v>529</v>
      </c>
      <c r="F550" s="256"/>
      <c r="G550" s="256"/>
      <c r="H550" s="258"/>
      <c r="I550" s="260"/>
      <c r="J550" s="196"/>
      <c r="M550" s="258"/>
    </row>
    <row r="551" spans="1:13" ht="12.6" customHeight="1" x14ac:dyDescent="0.25">
      <c r="A551" s="180" t="s">
        <v>566</v>
      </c>
      <c r="B551" s="233">
        <v>610351</v>
      </c>
      <c r="C551" s="233">
        <f>BG72</f>
        <v>0</v>
      </c>
      <c r="D551" s="181" t="s">
        <v>529</v>
      </c>
      <c r="E551" s="181" t="s">
        <v>529</v>
      </c>
      <c r="F551" s="256"/>
      <c r="G551" s="256"/>
      <c r="H551" s="258"/>
      <c r="J551" s="196"/>
      <c r="M551" s="258"/>
    </row>
    <row r="552" spans="1:13" ht="12.6" customHeight="1" x14ac:dyDescent="0.25">
      <c r="A552" s="180" t="s">
        <v>567</v>
      </c>
      <c r="B552" s="233">
        <v>28930273</v>
      </c>
      <c r="C552" s="233">
        <f>BH72</f>
        <v>667262</v>
      </c>
      <c r="D552" s="181" t="s">
        <v>529</v>
      </c>
      <c r="E552" s="181" t="s">
        <v>529</v>
      </c>
      <c r="F552" s="256"/>
      <c r="G552" s="256"/>
      <c r="H552" s="258"/>
      <c r="J552" s="196"/>
      <c r="M552" s="258"/>
    </row>
    <row r="553" spans="1:13" ht="12.6" customHeight="1" x14ac:dyDescent="0.25">
      <c r="A553" s="180" t="s">
        <v>568</v>
      </c>
      <c r="B553" s="233">
        <v>-11751</v>
      </c>
      <c r="C553" s="233">
        <f>BI72</f>
        <v>0</v>
      </c>
      <c r="D553" s="181" t="s">
        <v>529</v>
      </c>
      <c r="E553" s="181" t="s">
        <v>529</v>
      </c>
      <c r="F553" s="256"/>
      <c r="G553" s="256"/>
      <c r="H553" s="258"/>
      <c r="J553" s="196"/>
      <c r="M553" s="258"/>
    </row>
    <row r="554" spans="1:13" ht="12.6" customHeight="1" x14ac:dyDescent="0.25">
      <c r="A554" s="180" t="s">
        <v>569</v>
      </c>
      <c r="B554" s="233">
        <v>1918608</v>
      </c>
      <c r="C554" s="233">
        <f>BJ72</f>
        <v>446311</v>
      </c>
      <c r="D554" s="181" t="s">
        <v>529</v>
      </c>
      <c r="E554" s="181" t="s">
        <v>529</v>
      </c>
      <c r="F554" s="256"/>
      <c r="G554" s="256"/>
      <c r="H554" s="258"/>
      <c r="J554" s="196"/>
      <c r="M554" s="258"/>
    </row>
    <row r="555" spans="1:13" ht="12.6" customHeight="1" x14ac:dyDescent="0.25">
      <c r="A555" s="180" t="s">
        <v>570</v>
      </c>
      <c r="B555" s="233">
        <v>4520064</v>
      </c>
      <c r="C555" s="233">
        <f>BK72</f>
        <v>909209</v>
      </c>
      <c r="D555" s="181" t="s">
        <v>529</v>
      </c>
      <c r="E555" s="181" t="s">
        <v>529</v>
      </c>
      <c r="F555" s="256"/>
      <c r="G555" s="256"/>
      <c r="H555" s="258"/>
      <c r="J555" s="196"/>
      <c r="M555" s="258"/>
    </row>
    <row r="556" spans="1:13" ht="12.6" customHeight="1" x14ac:dyDescent="0.25">
      <c r="A556" s="180" t="s">
        <v>571</v>
      </c>
      <c r="B556" s="233">
        <v>5787754</v>
      </c>
      <c r="C556" s="233">
        <f>BL72</f>
        <v>0</v>
      </c>
      <c r="D556" s="181" t="s">
        <v>529</v>
      </c>
      <c r="E556" s="181" t="s">
        <v>529</v>
      </c>
      <c r="F556" s="256"/>
      <c r="G556" s="256"/>
      <c r="H556" s="258"/>
      <c r="J556" s="196"/>
      <c r="M556" s="258"/>
    </row>
    <row r="557" spans="1:13" ht="12.6" customHeight="1" x14ac:dyDescent="0.25">
      <c r="A557" s="180" t="s">
        <v>572</v>
      </c>
      <c r="B557" s="233">
        <v>0</v>
      </c>
      <c r="C557" s="233">
        <f>BM72</f>
        <v>0</v>
      </c>
      <c r="D557" s="181" t="s">
        <v>529</v>
      </c>
      <c r="E557" s="181" t="s">
        <v>529</v>
      </c>
      <c r="F557" s="256"/>
      <c r="G557" s="256"/>
      <c r="H557" s="258"/>
      <c r="J557" s="196"/>
      <c r="M557" s="258"/>
    </row>
    <row r="558" spans="1:13" ht="12.6" customHeight="1" x14ac:dyDescent="0.25">
      <c r="A558" s="180" t="s">
        <v>573</v>
      </c>
      <c r="B558" s="233">
        <v>8034118</v>
      </c>
      <c r="C558" s="233">
        <f>BN72</f>
        <v>945537</v>
      </c>
      <c r="D558" s="181" t="s">
        <v>529</v>
      </c>
      <c r="E558" s="181" t="s">
        <v>529</v>
      </c>
      <c r="F558" s="256"/>
      <c r="G558" s="256"/>
      <c r="H558" s="258"/>
      <c r="J558" s="196"/>
      <c r="M558" s="258"/>
    </row>
    <row r="559" spans="1:13" ht="12.6" customHeight="1" x14ac:dyDescent="0.25">
      <c r="A559" s="180" t="s">
        <v>574</v>
      </c>
      <c r="B559" s="233">
        <v>287037</v>
      </c>
      <c r="C559" s="233">
        <f>BO72</f>
        <v>0</v>
      </c>
      <c r="D559" s="181" t="s">
        <v>529</v>
      </c>
      <c r="E559" s="181" t="s">
        <v>529</v>
      </c>
      <c r="F559" s="256"/>
      <c r="G559" s="256"/>
      <c r="H559" s="258"/>
      <c r="J559" s="196"/>
      <c r="M559" s="258"/>
    </row>
    <row r="560" spans="1:13" ht="12.6" customHeight="1" x14ac:dyDescent="0.25">
      <c r="A560" s="180" t="s">
        <v>575</v>
      </c>
      <c r="B560" s="233">
        <v>2708727</v>
      </c>
      <c r="C560" s="233">
        <f>BP72</f>
        <v>39007</v>
      </c>
      <c r="D560" s="181" t="s">
        <v>529</v>
      </c>
      <c r="E560" s="181" t="s">
        <v>529</v>
      </c>
      <c r="F560" s="256"/>
      <c r="G560" s="256"/>
      <c r="H560" s="258"/>
      <c r="J560" s="196"/>
      <c r="M560" s="258"/>
    </row>
    <row r="561" spans="1:13" ht="12.6" customHeight="1" x14ac:dyDescent="0.25">
      <c r="A561" s="180" t="s">
        <v>576</v>
      </c>
      <c r="B561" s="233">
        <v>1483071</v>
      </c>
      <c r="C561" s="233">
        <f>BQ72</f>
        <v>0</v>
      </c>
      <c r="D561" s="181" t="s">
        <v>529</v>
      </c>
      <c r="E561" s="181" t="s">
        <v>529</v>
      </c>
      <c r="F561" s="256"/>
      <c r="G561" s="256"/>
      <c r="H561" s="258"/>
      <c r="J561" s="196"/>
      <c r="M561" s="258"/>
    </row>
    <row r="562" spans="1:13" ht="12.6" customHeight="1" x14ac:dyDescent="0.25">
      <c r="A562" s="180" t="s">
        <v>577</v>
      </c>
      <c r="B562" s="233">
        <v>3493607</v>
      </c>
      <c r="C562" s="233">
        <f>BR72</f>
        <v>0</v>
      </c>
      <c r="D562" s="181" t="s">
        <v>529</v>
      </c>
      <c r="E562" s="181" t="s">
        <v>529</v>
      </c>
      <c r="F562" s="256"/>
      <c r="G562" s="256"/>
      <c r="H562" s="258"/>
      <c r="J562" s="196"/>
      <c r="M562" s="258"/>
    </row>
    <row r="563" spans="1:13" ht="12.6" customHeight="1" x14ac:dyDescent="0.25">
      <c r="A563" s="180" t="s">
        <v>1249</v>
      </c>
      <c r="B563" s="233">
        <v>72645</v>
      </c>
      <c r="C563" s="233">
        <f>BS72</f>
        <v>0</v>
      </c>
      <c r="D563" s="181" t="s">
        <v>529</v>
      </c>
      <c r="E563" s="181" t="s">
        <v>529</v>
      </c>
      <c r="F563" s="256"/>
      <c r="G563" s="256"/>
      <c r="H563" s="258"/>
      <c r="J563" s="196"/>
      <c r="M563" s="258"/>
    </row>
    <row r="564" spans="1:13" ht="12.6" customHeight="1" x14ac:dyDescent="0.25">
      <c r="A564" s="180" t="s">
        <v>578</v>
      </c>
      <c r="B564" s="233">
        <v>97302</v>
      </c>
      <c r="C564" s="233">
        <f>BT72</f>
        <v>0</v>
      </c>
      <c r="D564" s="181" t="s">
        <v>529</v>
      </c>
      <c r="E564" s="181" t="s">
        <v>529</v>
      </c>
      <c r="F564" s="256"/>
      <c r="G564" s="256"/>
      <c r="H564" s="258"/>
      <c r="J564" s="196"/>
      <c r="M564" s="258"/>
    </row>
    <row r="565" spans="1:13" ht="12.6" customHeight="1" x14ac:dyDescent="0.25">
      <c r="A565" s="180" t="s">
        <v>579</v>
      </c>
      <c r="B565" s="233">
        <v>0</v>
      </c>
      <c r="C565" s="233">
        <f>BU72</f>
        <v>0</v>
      </c>
      <c r="D565" s="181" t="s">
        <v>529</v>
      </c>
      <c r="E565" s="181" t="s">
        <v>529</v>
      </c>
      <c r="F565" s="256"/>
      <c r="G565" s="256"/>
      <c r="H565" s="258"/>
      <c r="J565" s="196"/>
      <c r="M565" s="258"/>
    </row>
    <row r="566" spans="1:13" ht="12.6" customHeight="1" x14ac:dyDescent="0.25">
      <c r="A566" s="180" t="s">
        <v>580</v>
      </c>
      <c r="B566" s="233">
        <v>3525872</v>
      </c>
      <c r="C566" s="233">
        <f>BV72</f>
        <v>193043</v>
      </c>
      <c r="D566" s="181" t="s">
        <v>529</v>
      </c>
      <c r="E566" s="181" t="s">
        <v>529</v>
      </c>
      <c r="F566" s="256"/>
      <c r="G566" s="256"/>
      <c r="H566" s="258"/>
      <c r="J566" s="196"/>
      <c r="M566" s="258"/>
    </row>
    <row r="567" spans="1:13" ht="12.6" customHeight="1" x14ac:dyDescent="0.25">
      <c r="A567" s="180" t="s">
        <v>581</v>
      </c>
      <c r="B567" s="233">
        <v>1557491</v>
      </c>
      <c r="C567" s="233">
        <f>BW72</f>
        <v>0</v>
      </c>
      <c r="D567" s="181" t="s">
        <v>529</v>
      </c>
      <c r="E567" s="181" t="s">
        <v>529</v>
      </c>
      <c r="F567" s="256"/>
      <c r="G567" s="256"/>
      <c r="H567" s="258"/>
      <c r="J567" s="196"/>
      <c r="M567" s="258"/>
    </row>
    <row r="568" spans="1:13" ht="12.6" customHeight="1" x14ac:dyDescent="0.25">
      <c r="A568" s="180" t="s">
        <v>582</v>
      </c>
      <c r="B568" s="233">
        <v>773855</v>
      </c>
      <c r="C568" s="233">
        <f>BX72</f>
        <v>0</v>
      </c>
      <c r="D568" s="181" t="s">
        <v>529</v>
      </c>
      <c r="E568" s="181" t="s">
        <v>529</v>
      </c>
      <c r="F568" s="256"/>
      <c r="G568" s="256"/>
      <c r="H568" s="258"/>
      <c r="J568" s="196"/>
      <c r="M568" s="258"/>
    </row>
    <row r="569" spans="1:13" ht="12.6" customHeight="1" x14ac:dyDescent="0.25">
      <c r="A569" s="180" t="s">
        <v>583</v>
      </c>
      <c r="B569" s="233">
        <v>4571883</v>
      </c>
      <c r="C569" s="233">
        <f>BY72</f>
        <v>253265</v>
      </c>
      <c r="D569" s="181" t="s">
        <v>529</v>
      </c>
      <c r="E569" s="181" t="s">
        <v>529</v>
      </c>
      <c r="F569" s="256"/>
      <c r="G569" s="256"/>
      <c r="H569" s="258"/>
      <c r="J569" s="196"/>
      <c r="M569" s="258"/>
    </row>
    <row r="570" spans="1:13" ht="12.6" customHeight="1" x14ac:dyDescent="0.25">
      <c r="A570" s="180" t="s">
        <v>584</v>
      </c>
      <c r="B570" s="233">
        <v>599653</v>
      </c>
      <c r="C570" s="233">
        <f>BZ72</f>
        <v>0</v>
      </c>
      <c r="D570" s="181" t="s">
        <v>529</v>
      </c>
      <c r="E570" s="181" t="s">
        <v>529</v>
      </c>
      <c r="F570" s="256"/>
      <c r="G570" s="256"/>
      <c r="H570" s="258"/>
      <c r="J570" s="196"/>
      <c r="M570" s="258"/>
    </row>
    <row r="571" spans="1:13" ht="12.6" customHeight="1" x14ac:dyDescent="0.25">
      <c r="A571" s="180" t="s">
        <v>585</v>
      </c>
      <c r="B571" s="233">
        <v>1447841</v>
      </c>
      <c r="C571" s="233">
        <f>CA72</f>
        <v>0</v>
      </c>
      <c r="D571" s="181" t="s">
        <v>529</v>
      </c>
      <c r="E571" s="181" t="s">
        <v>529</v>
      </c>
      <c r="F571" s="256"/>
      <c r="G571" s="256"/>
      <c r="H571" s="258"/>
      <c r="J571" s="196"/>
      <c r="M571" s="258"/>
    </row>
    <row r="572" spans="1:13" ht="12.6" customHeight="1" x14ac:dyDescent="0.25">
      <c r="A572" s="180" t="s">
        <v>586</v>
      </c>
      <c r="B572" s="233">
        <v>983783</v>
      </c>
      <c r="C572" s="233">
        <f>CB72</f>
        <v>0</v>
      </c>
      <c r="D572" s="181" t="s">
        <v>529</v>
      </c>
      <c r="E572" s="181" t="s">
        <v>529</v>
      </c>
      <c r="F572" s="256"/>
      <c r="G572" s="256"/>
      <c r="H572" s="258"/>
      <c r="J572" s="196"/>
      <c r="M572" s="258"/>
    </row>
    <row r="573" spans="1:13" ht="12.6" customHeight="1" x14ac:dyDescent="0.25">
      <c r="A573" s="180" t="s">
        <v>587</v>
      </c>
      <c r="B573" s="233">
        <v>8595100</v>
      </c>
      <c r="C573" s="233">
        <f>CC72</f>
        <v>0</v>
      </c>
      <c r="D573" s="181" t="s">
        <v>529</v>
      </c>
      <c r="E573" s="181" t="s">
        <v>529</v>
      </c>
      <c r="F573" s="256"/>
      <c r="G573" s="256"/>
      <c r="H573" s="258"/>
      <c r="J573" s="196"/>
      <c r="M573" s="258"/>
    </row>
    <row r="574" spans="1:13" ht="12.6" customHeight="1" x14ac:dyDescent="0.25">
      <c r="A574" s="180" t="s">
        <v>588</v>
      </c>
      <c r="B574" s="233">
        <v>41487391</v>
      </c>
      <c r="C574" s="233">
        <f>CD72</f>
        <v>757820</v>
      </c>
      <c r="D574" s="181" t="s">
        <v>529</v>
      </c>
      <c r="E574" s="181" t="s">
        <v>529</v>
      </c>
      <c r="F574" s="256"/>
      <c r="G574" s="256"/>
      <c r="H574" s="258"/>
    </row>
    <row r="575" spans="1:13" ht="12.6" customHeight="1" x14ac:dyDescent="0.25">
      <c r="M575" s="258"/>
    </row>
    <row r="576" spans="1:13" ht="12.6" customHeight="1" x14ac:dyDescent="0.25">
      <c r="M576" s="258"/>
    </row>
    <row r="577" spans="13:13" ht="12.6" customHeight="1" x14ac:dyDescent="0.25">
      <c r="M577" s="258"/>
    </row>
    <row r="611" spans="1:14" ht="12.6" customHeight="1" x14ac:dyDescent="0.25">
      <c r="A611" s="193"/>
      <c r="C611" s="181" t="s">
        <v>589</v>
      </c>
      <c r="D611" s="180">
        <f>CE77-(BE77+CD77)</f>
        <v>42555</v>
      </c>
      <c r="E611" s="180">
        <f>SUM(C623:D646)+SUM(C667:D712)</f>
        <v>16791095.779132884</v>
      </c>
      <c r="F611" s="180">
        <f>CE64-(AX64+BD64+BE64+BG64+BJ64+BN64+BP64+BQ64+CB64+CC64+CD64)</f>
        <v>1485106</v>
      </c>
      <c r="G611" s="180">
        <f>CE78-(AX78+AY78+BD78+BE78+BG78+BJ78+BN78+BP78+BQ78+CB78+CC78+CD78)</f>
        <v>66116</v>
      </c>
      <c r="H611" s="194">
        <f>CE60-(AX60+AY60+AZ60+BD60+BE60+BG60+BJ60+BN60+BO60+BP60+BQ60+BR60+CB60+CC60+CD60)</f>
        <v>105.02000000000004</v>
      </c>
      <c r="I611" s="180">
        <f>CE79-(AX79+AY79+AZ79+BD79+BE79+BF79+BG79+BJ79+BN79+BO79+BP79+BQ79+BR79+CB79+CC79+CD79)</f>
        <v>7660</v>
      </c>
      <c r="J611" s="180">
        <f>CE80-(AX80+AY80+AZ80+BA80+BD80+BE80+BF80+BG80+BJ80+BN80+BO80+BP80+BQ80+BR80+CB80+CC80+CD80)</f>
        <v>139675</v>
      </c>
      <c r="K611" s="180">
        <f>CE76-(AW76+AX76+AY76+AZ76+BA76+BB76+BC76+BD76+BE76+BF76+BG76+BH76+BI76+BJ76+BK76+BL76+BM76+BN76+BO76+BP76+BQ76+BR76+BS76+BT76+BU76+BV76+BW76+BX76+CB76+CC76+CD76)</f>
        <v>21543773</v>
      </c>
      <c r="L611" s="194">
        <f>CE81-(AW81+AX81+AY81+AZ81+BA81+BB81+BC81+BD81+BE81+BF81+BG81+BH81+BI81+BJ81+BK81+BL81+BM81+BN81+BO81+BP81+BQ81+BR81+BS81+BT81+BU81+BV81+BW81+BX81+BY81+BZ81+CA81+CB81+CC81+CD81)</f>
        <v>56.72</v>
      </c>
    </row>
    <row r="612" spans="1:14" ht="12.6" customHeight="1" x14ac:dyDescent="0.25">
      <c r="A612" s="193"/>
      <c r="C612" s="181" t="s">
        <v>590</v>
      </c>
      <c r="D612" s="181" t="s">
        <v>591</v>
      </c>
      <c r="E612" s="195" t="s">
        <v>592</v>
      </c>
      <c r="F612" s="181" t="s">
        <v>593</v>
      </c>
      <c r="G612" s="181" t="s">
        <v>594</v>
      </c>
      <c r="H612" s="181" t="s">
        <v>595</v>
      </c>
      <c r="I612" s="181" t="s">
        <v>596</v>
      </c>
      <c r="J612" s="181" t="s">
        <v>597</v>
      </c>
      <c r="K612" s="181" t="s">
        <v>598</v>
      </c>
      <c r="L612" s="195" t="s">
        <v>599</v>
      </c>
    </row>
    <row r="613" spans="1:14" ht="12.6" customHeight="1" x14ac:dyDescent="0.25">
      <c r="A613" s="193">
        <v>8430</v>
      </c>
      <c r="B613" s="195" t="s">
        <v>140</v>
      </c>
      <c r="C613" s="180">
        <f>BE72</f>
        <v>821878</v>
      </c>
      <c r="N613" s="196" t="s">
        <v>600</v>
      </c>
    </row>
    <row r="614" spans="1:14" ht="12.6" customHeight="1" x14ac:dyDescent="0.25">
      <c r="A614" s="193"/>
      <c r="B614" s="195" t="s">
        <v>601</v>
      </c>
      <c r="C614" s="180">
        <f>CD69+CD70-CD71</f>
        <v>757820</v>
      </c>
      <c r="D614" s="259">
        <f>SUM(C613:C614)</f>
        <v>1579698</v>
      </c>
      <c r="N614" s="196" t="s">
        <v>602</v>
      </c>
    </row>
    <row r="615" spans="1:14" ht="12.6" customHeight="1" x14ac:dyDescent="0.25">
      <c r="A615" s="193">
        <v>8310</v>
      </c>
      <c r="B615" s="197" t="s">
        <v>603</v>
      </c>
      <c r="C615" s="180">
        <f>AX72</f>
        <v>0</v>
      </c>
      <c r="D615" s="180">
        <f>(D614/D611)*AX77</f>
        <v>0</v>
      </c>
      <c r="N615" s="196" t="s">
        <v>604</v>
      </c>
    </row>
    <row r="616" spans="1:14" ht="12.6" customHeight="1" x14ac:dyDescent="0.25">
      <c r="A616" s="193">
        <v>8510</v>
      </c>
      <c r="B616" s="197" t="s">
        <v>145</v>
      </c>
      <c r="C616" s="180">
        <f>BJ72</f>
        <v>446311</v>
      </c>
      <c r="D616" s="180">
        <f>(D614/D611)*BJ77</f>
        <v>12398.522664786746</v>
      </c>
      <c r="N616" s="196" t="s">
        <v>605</v>
      </c>
    </row>
    <row r="617" spans="1:14" ht="12.6" customHeight="1" x14ac:dyDescent="0.25">
      <c r="A617" s="193">
        <v>8470</v>
      </c>
      <c r="B617" s="197" t="s">
        <v>606</v>
      </c>
      <c r="C617" s="180">
        <f>BG72</f>
        <v>0</v>
      </c>
      <c r="D617" s="180">
        <f>(D614/D611)*BG77</f>
        <v>0</v>
      </c>
      <c r="N617" s="196" t="s">
        <v>607</v>
      </c>
    </row>
    <row r="618" spans="1:14" ht="12.6" customHeight="1" x14ac:dyDescent="0.25">
      <c r="A618" s="193">
        <v>8610</v>
      </c>
      <c r="B618" s="197" t="s">
        <v>608</v>
      </c>
      <c r="C618" s="180">
        <f>BN72</f>
        <v>945537</v>
      </c>
      <c r="D618" s="180">
        <f>(D614/D611)*BN77</f>
        <v>218978.6982023264</v>
      </c>
      <c r="N618" s="196" t="s">
        <v>609</v>
      </c>
    </row>
    <row r="619" spans="1:14" ht="12.6" customHeight="1" x14ac:dyDescent="0.25">
      <c r="A619" s="193">
        <v>8790</v>
      </c>
      <c r="B619" s="197" t="s">
        <v>610</v>
      </c>
      <c r="C619" s="180">
        <f>CC72</f>
        <v>0</v>
      </c>
      <c r="D619" s="180">
        <f>(D614/D611)*CC77</f>
        <v>0</v>
      </c>
      <c r="N619" s="196" t="s">
        <v>611</v>
      </c>
    </row>
    <row r="620" spans="1:14" ht="12.6" customHeight="1" x14ac:dyDescent="0.25">
      <c r="A620" s="193">
        <v>8630</v>
      </c>
      <c r="B620" s="197" t="s">
        <v>612</v>
      </c>
      <c r="C620" s="180">
        <f>BP72</f>
        <v>39007</v>
      </c>
      <c r="D620" s="180">
        <f>(D614/D611)*BP77</f>
        <v>0</v>
      </c>
      <c r="N620" s="196" t="s">
        <v>613</v>
      </c>
    </row>
    <row r="621" spans="1:14" ht="12.6" customHeight="1" x14ac:dyDescent="0.25">
      <c r="A621" s="193">
        <v>8770</v>
      </c>
      <c r="B621" s="195" t="s">
        <v>614</v>
      </c>
      <c r="C621" s="180">
        <f>CB72</f>
        <v>0</v>
      </c>
      <c r="D621" s="180">
        <f>(D614/D611)*CB77</f>
        <v>0</v>
      </c>
      <c r="N621" s="196" t="s">
        <v>615</v>
      </c>
    </row>
    <row r="622" spans="1:14" ht="12.6" customHeight="1" x14ac:dyDescent="0.25">
      <c r="A622" s="193">
        <v>8640</v>
      </c>
      <c r="B622" s="197" t="s">
        <v>616</v>
      </c>
      <c r="C622" s="180">
        <f>BQ72</f>
        <v>0</v>
      </c>
      <c r="D622" s="180">
        <f>(D614/D611)*BQ77</f>
        <v>0</v>
      </c>
      <c r="E622" s="180">
        <f>SUM(C615:D622)</f>
        <v>1662232.2208671132</v>
      </c>
      <c r="N622" s="196" t="s">
        <v>617</v>
      </c>
    </row>
    <row r="623" spans="1:14" ht="12.6" customHeight="1" x14ac:dyDescent="0.25">
      <c r="A623" s="193">
        <v>8420</v>
      </c>
      <c r="B623" s="197" t="s">
        <v>139</v>
      </c>
      <c r="C623" s="180">
        <f>BD72</f>
        <v>65242</v>
      </c>
      <c r="D623" s="180">
        <f>(D614/D611)*BD77</f>
        <v>0</v>
      </c>
      <c r="E623" s="180">
        <f>(E622/E611)*SUM(C623:D623)</f>
        <v>6458.6228308330556</v>
      </c>
      <c r="F623" s="180">
        <f>SUM(C623:E623)</f>
        <v>71700.622830833061</v>
      </c>
      <c r="N623" s="196" t="s">
        <v>618</v>
      </c>
    </row>
    <row r="624" spans="1:14" ht="12.6" customHeight="1" x14ac:dyDescent="0.25">
      <c r="A624" s="193">
        <v>8320</v>
      </c>
      <c r="B624" s="197" t="s">
        <v>135</v>
      </c>
      <c r="C624" s="180">
        <f>AY72</f>
        <v>920205</v>
      </c>
      <c r="D624" s="180">
        <f>(D614/D611)*AY77</f>
        <v>89759.364681001054</v>
      </c>
      <c r="E624" s="180">
        <f>(E622/E611)*SUM(C624:D624)</f>
        <v>99981.283591191503</v>
      </c>
      <c r="F624" s="180">
        <f>(F623/F611)*AY64</f>
        <v>13128.050494489151</v>
      </c>
      <c r="G624" s="180">
        <f>SUM(C624:F624)</f>
        <v>1123073.6987666818</v>
      </c>
      <c r="N624" s="196" t="s">
        <v>619</v>
      </c>
    </row>
    <row r="625" spans="1:14" ht="12.6" customHeight="1" x14ac:dyDescent="0.25">
      <c r="A625" s="193">
        <v>8650</v>
      </c>
      <c r="B625" s="197" t="s">
        <v>152</v>
      </c>
      <c r="C625" s="180">
        <f>BR72</f>
        <v>0</v>
      </c>
      <c r="D625" s="180">
        <f>(D614/D611)*BR77</f>
        <v>0</v>
      </c>
      <c r="E625" s="180">
        <f>(E622/E611)*SUM(C625:D625)</f>
        <v>0</v>
      </c>
      <c r="F625" s="180">
        <f>(F623/F611)*BR64</f>
        <v>0</v>
      </c>
      <c r="G625" s="180">
        <f>(G624/G611)*BR78</f>
        <v>0</v>
      </c>
      <c r="N625" s="196" t="s">
        <v>620</v>
      </c>
    </row>
    <row r="626" spans="1:14" ht="12.6" customHeight="1" x14ac:dyDescent="0.25">
      <c r="A626" s="193">
        <v>8620</v>
      </c>
      <c r="B626" s="195" t="s">
        <v>621</v>
      </c>
      <c r="C626" s="180">
        <f>BO72</f>
        <v>0</v>
      </c>
      <c r="D626" s="180">
        <f>(D614/D611)*BO77</f>
        <v>0</v>
      </c>
      <c r="E626" s="180">
        <f>(E622/E611)*SUM(C626:D626)</f>
        <v>0</v>
      </c>
      <c r="F626" s="180">
        <f>(F623/F611)*BO64</f>
        <v>0</v>
      </c>
      <c r="G626" s="180">
        <f>(G624/G611)*BO78</f>
        <v>0</v>
      </c>
      <c r="N626" s="196" t="s">
        <v>622</v>
      </c>
    </row>
    <row r="627" spans="1:14" ht="12.6" customHeight="1" x14ac:dyDescent="0.25">
      <c r="A627" s="193">
        <v>8330</v>
      </c>
      <c r="B627" s="197" t="s">
        <v>136</v>
      </c>
      <c r="C627" s="180">
        <f>AZ72</f>
        <v>0</v>
      </c>
      <c r="D627" s="180">
        <f>(D614/D611)*AZ77</f>
        <v>0</v>
      </c>
      <c r="E627" s="180">
        <f>(E622/E611)*SUM(C627:D627)</f>
        <v>0</v>
      </c>
      <c r="F627" s="180">
        <f>(F623/F611)*AZ64</f>
        <v>0</v>
      </c>
      <c r="G627" s="180">
        <f>(G624/G611)*AZ78</f>
        <v>524897.15599233529</v>
      </c>
      <c r="H627" s="180">
        <f>SUM(C625:G627)</f>
        <v>524897.15599233529</v>
      </c>
      <c r="N627" s="196" t="s">
        <v>623</v>
      </c>
    </row>
    <row r="628" spans="1:14" ht="12.6" customHeight="1" x14ac:dyDescent="0.25">
      <c r="A628" s="193">
        <v>8460</v>
      </c>
      <c r="B628" s="197" t="s">
        <v>141</v>
      </c>
      <c r="C628" s="180">
        <f>BF72</f>
        <v>334892</v>
      </c>
      <c r="D628" s="180">
        <f>(D614/D611)*BF77</f>
        <v>147000.44836094466</v>
      </c>
      <c r="E628" s="180">
        <f>(E622/E611)*SUM(C628:D628)</f>
        <v>47704.876751019838</v>
      </c>
      <c r="F628" s="180">
        <f>(F623/F611)*BF64</f>
        <v>1575.8044399359778</v>
      </c>
      <c r="G628" s="180">
        <f>(G624/G611)*BF78</f>
        <v>0</v>
      </c>
      <c r="H628" s="180">
        <f>(H627/H611)*BF60</f>
        <v>37835.378697981119</v>
      </c>
      <c r="I628" s="180">
        <f>SUM(C628:H628)</f>
        <v>569008.50824988156</v>
      </c>
      <c r="N628" s="196" t="s">
        <v>624</v>
      </c>
    </row>
    <row r="629" spans="1:14" ht="12.6" customHeight="1" x14ac:dyDescent="0.25">
      <c r="A629" s="193">
        <v>8350</v>
      </c>
      <c r="B629" s="197" t="s">
        <v>625</v>
      </c>
      <c r="C629" s="180">
        <f>BA72</f>
        <v>144369</v>
      </c>
      <c r="D629" s="180">
        <f>(D614/D611)*BA77</f>
        <v>43431.950652097286</v>
      </c>
      <c r="E629" s="180">
        <f>(E622/E611)*SUM(C629:D629)</f>
        <v>18591.329320587774</v>
      </c>
      <c r="F629" s="180">
        <f>(F623/F611)*BA64</f>
        <v>204.17528038509914</v>
      </c>
      <c r="G629" s="180">
        <f>(G624/G611)*BA78</f>
        <v>0</v>
      </c>
      <c r="H629" s="180">
        <f>(H627/H611)*BA60</f>
        <v>5197.9912610172214</v>
      </c>
      <c r="I629" s="180">
        <f>(I628/I611)*BA79</f>
        <v>22433.494711679403</v>
      </c>
      <c r="J629" s="180">
        <f>SUM(C629:I629)</f>
        <v>234227.94122576679</v>
      </c>
      <c r="N629" s="196" t="s">
        <v>626</v>
      </c>
    </row>
    <row r="630" spans="1:14" ht="12.6" customHeight="1" x14ac:dyDescent="0.25">
      <c r="A630" s="193">
        <v>8200</v>
      </c>
      <c r="B630" s="197" t="s">
        <v>627</v>
      </c>
      <c r="C630" s="180">
        <f>AW72</f>
        <v>0</v>
      </c>
      <c r="D630" s="180">
        <f>(D614/D611)*AW77</f>
        <v>0</v>
      </c>
      <c r="E630" s="180">
        <f>(E622/E611)*SUM(C630:D630)</f>
        <v>0</v>
      </c>
      <c r="F630" s="180">
        <f>(F623/F611)*AW64</f>
        <v>0</v>
      </c>
      <c r="G630" s="180">
        <f>(G624/G611)*AW78</f>
        <v>0</v>
      </c>
      <c r="H630" s="180">
        <f>(H627/H611)*AW60</f>
        <v>0</v>
      </c>
      <c r="I630" s="180">
        <f>(I628/I611)*AW79</f>
        <v>0</v>
      </c>
      <c r="J630" s="180">
        <f>(J629/J611)*AW80</f>
        <v>0</v>
      </c>
      <c r="N630" s="196" t="s">
        <v>628</v>
      </c>
    </row>
    <row r="631" spans="1:14" ht="12.6" customHeight="1" x14ac:dyDescent="0.25">
      <c r="A631" s="193">
        <v>8360</v>
      </c>
      <c r="B631" s="197" t="s">
        <v>629</v>
      </c>
      <c r="C631" s="180">
        <f>BB72</f>
        <v>160250</v>
      </c>
      <c r="D631" s="180">
        <f>(D614/D611)*BB77</f>
        <v>10876.548325696158</v>
      </c>
      <c r="E631" s="180">
        <f>(E622/E611)*SUM(C631:D631)</f>
        <v>16940.649152049253</v>
      </c>
      <c r="F631" s="180">
        <f>(F623/F611)*BB64</f>
        <v>60.639430636955431</v>
      </c>
      <c r="G631" s="180">
        <f>(G624/G611)*BB78</f>
        <v>0</v>
      </c>
      <c r="H631" s="180">
        <f>(H627/H611)*BB60</f>
        <v>18492.853524772807</v>
      </c>
      <c r="I631" s="180">
        <f>(I628/I611)*BB79</f>
        <v>0</v>
      </c>
      <c r="J631" s="180">
        <f>(J629/J611)*BB80</f>
        <v>0</v>
      </c>
      <c r="N631" s="196" t="s">
        <v>630</v>
      </c>
    </row>
    <row r="632" spans="1:14" ht="12.6" customHeight="1" x14ac:dyDescent="0.25">
      <c r="A632" s="193">
        <v>8370</v>
      </c>
      <c r="B632" s="197" t="s">
        <v>631</v>
      </c>
      <c r="C632" s="180">
        <f>BC72</f>
        <v>0</v>
      </c>
      <c r="D632" s="180">
        <f>(D614/D611)*BC77</f>
        <v>0</v>
      </c>
      <c r="E632" s="180">
        <f>(E622/E611)*SUM(C632:D632)</f>
        <v>0</v>
      </c>
      <c r="F632" s="180">
        <f>(F623/F611)*BC64</f>
        <v>0</v>
      </c>
      <c r="G632" s="180">
        <f>(G624/G611)*BC78</f>
        <v>0</v>
      </c>
      <c r="H632" s="180">
        <f>(H627/H611)*BC60</f>
        <v>0</v>
      </c>
      <c r="I632" s="180">
        <f>(I628/I611)*BC79</f>
        <v>0</v>
      </c>
      <c r="J632" s="180">
        <f>(J629/J611)*BC80</f>
        <v>0</v>
      </c>
      <c r="N632" s="196" t="s">
        <v>632</v>
      </c>
    </row>
    <row r="633" spans="1:14" ht="12.6" customHeight="1" x14ac:dyDescent="0.25">
      <c r="A633" s="193">
        <v>8490</v>
      </c>
      <c r="B633" s="197" t="s">
        <v>633</v>
      </c>
      <c r="C633" s="180">
        <f>BI72</f>
        <v>0</v>
      </c>
      <c r="D633" s="180">
        <f>(D614/D611)*BI77</f>
        <v>0</v>
      </c>
      <c r="E633" s="180">
        <f>(E622/E611)*SUM(C633:D633)</f>
        <v>0</v>
      </c>
      <c r="F633" s="180">
        <f>(F623/F611)*BI64</f>
        <v>0</v>
      </c>
      <c r="G633" s="180">
        <f>(G624/G611)*BI78</f>
        <v>0</v>
      </c>
      <c r="H633" s="180">
        <f>(H627/H611)*BI60</f>
        <v>0</v>
      </c>
      <c r="I633" s="180">
        <f>(I628/I611)*BI79</f>
        <v>0</v>
      </c>
      <c r="J633" s="180">
        <f>(J629/J611)*BI80</f>
        <v>0</v>
      </c>
      <c r="N633" s="196" t="s">
        <v>634</v>
      </c>
    </row>
    <row r="634" spans="1:14" ht="12.6" customHeight="1" x14ac:dyDescent="0.25">
      <c r="A634" s="193">
        <v>8530</v>
      </c>
      <c r="B634" s="197" t="s">
        <v>635</v>
      </c>
      <c r="C634" s="180">
        <f>BK72</f>
        <v>909209</v>
      </c>
      <c r="D634" s="180">
        <f>(D614/D611)*BK77</f>
        <v>0</v>
      </c>
      <c r="E634" s="180">
        <f>(E622/E611)*SUM(C634:D634)</f>
        <v>90007.020100531736</v>
      </c>
      <c r="F634" s="180">
        <f>(F623/F611)*BK64</f>
        <v>684.41446553302558</v>
      </c>
      <c r="G634" s="180">
        <f>(G624/G611)*BK78</f>
        <v>0</v>
      </c>
      <c r="H634" s="180">
        <f>(H627/H611)*BK60</f>
        <v>16343.684061082993</v>
      </c>
      <c r="I634" s="180">
        <f>(I628/I611)*BK79</f>
        <v>0</v>
      </c>
      <c r="J634" s="180">
        <f>(J629/J611)*BK80</f>
        <v>0</v>
      </c>
      <c r="N634" s="196" t="s">
        <v>636</v>
      </c>
    </row>
    <row r="635" spans="1:14" ht="12.6" customHeight="1" x14ac:dyDescent="0.25">
      <c r="A635" s="193">
        <v>8480</v>
      </c>
      <c r="B635" s="197" t="s">
        <v>637</v>
      </c>
      <c r="C635" s="180">
        <f>BH72</f>
        <v>667262</v>
      </c>
      <c r="D635" s="180">
        <f>(D614/D611)*BH77</f>
        <v>0</v>
      </c>
      <c r="E635" s="180">
        <f>(E622/E611)*SUM(C635:D635)</f>
        <v>66055.510060196291</v>
      </c>
      <c r="F635" s="180">
        <f>(F623/F611)*BH64</f>
        <v>6267.9735046762544</v>
      </c>
      <c r="G635" s="180">
        <f>(G624/G611)*BH78</f>
        <v>0</v>
      </c>
      <c r="H635" s="180">
        <f>(H627/H611)*BH60</f>
        <v>9996.1370404177324</v>
      </c>
      <c r="I635" s="180">
        <f>(I628/I611)*BH79</f>
        <v>0</v>
      </c>
      <c r="J635" s="180">
        <f>(J629/J611)*BH80</f>
        <v>0</v>
      </c>
      <c r="N635" s="196" t="s">
        <v>638</v>
      </c>
    </row>
    <row r="636" spans="1:14" ht="12.6" customHeight="1" x14ac:dyDescent="0.25">
      <c r="A636" s="193">
        <v>8560</v>
      </c>
      <c r="B636" s="197" t="s">
        <v>147</v>
      </c>
      <c r="C636" s="180">
        <f>BL72</f>
        <v>0</v>
      </c>
      <c r="D636" s="180">
        <f>(D614/D611)*BL77</f>
        <v>0</v>
      </c>
      <c r="E636" s="180">
        <f>(E622/E611)*SUM(C636:D636)</f>
        <v>0</v>
      </c>
      <c r="F636" s="180">
        <f>(F623/F611)*BL64</f>
        <v>0</v>
      </c>
      <c r="G636" s="180">
        <f>(G624/G611)*BL78</f>
        <v>0</v>
      </c>
      <c r="H636" s="180">
        <f>(H627/H611)*BL60</f>
        <v>0</v>
      </c>
      <c r="I636" s="180">
        <f>(I628/I611)*BL79</f>
        <v>0</v>
      </c>
      <c r="J636" s="180">
        <f>(J629/J611)*BL80</f>
        <v>0</v>
      </c>
      <c r="N636" s="196" t="s">
        <v>639</v>
      </c>
    </row>
    <row r="637" spans="1:14" ht="12.6" customHeight="1" x14ac:dyDescent="0.25">
      <c r="A637" s="193">
        <v>8590</v>
      </c>
      <c r="B637" s="197" t="s">
        <v>640</v>
      </c>
      <c r="C637" s="180">
        <f>BM72</f>
        <v>0</v>
      </c>
      <c r="D637" s="180">
        <f>(D614/D611)*BM77</f>
        <v>0</v>
      </c>
      <c r="E637" s="180">
        <f>(E622/E611)*SUM(C637:D637)</f>
        <v>0</v>
      </c>
      <c r="F637" s="180">
        <f>(F623/F611)*BM64</f>
        <v>0</v>
      </c>
      <c r="G637" s="180">
        <f>(G624/G611)*BM78</f>
        <v>0</v>
      </c>
      <c r="H637" s="180">
        <f>(H627/H611)*BM60</f>
        <v>0</v>
      </c>
      <c r="I637" s="180">
        <f>(I628/I611)*BM79</f>
        <v>0</v>
      </c>
      <c r="J637" s="180">
        <f>(J629/J611)*BM80</f>
        <v>0</v>
      </c>
      <c r="N637" s="196" t="s">
        <v>641</v>
      </c>
    </row>
    <row r="638" spans="1:14" ht="12.6" customHeight="1" x14ac:dyDescent="0.25">
      <c r="A638" s="193">
        <v>8660</v>
      </c>
      <c r="B638" s="197" t="s">
        <v>642</v>
      </c>
      <c r="C638" s="180">
        <f>BS72</f>
        <v>0</v>
      </c>
      <c r="D638" s="180">
        <f>(D614/D611)*BS77</f>
        <v>0</v>
      </c>
      <c r="E638" s="180">
        <f>(E622/E611)*SUM(C638:D638)</f>
        <v>0</v>
      </c>
      <c r="F638" s="180">
        <f>(F623/F611)*BS64</f>
        <v>0</v>
      </c>
      <c r="G638" s="180">
        <f>(G624/G611)*BS78</f>
        <v>0</v>
      </c>
      <c r="H638" s="180">
        <f>(H627/H611)*BS60</f>
        <v>0</v>
      </c>
      <c r="I638" s="180">
        <f>(I628/I611)*BS79</f>
        <v>0</v>
      </c>
      <c r="J638" s="180">
        <f>(J629/J611)*BS80</f>
        <v>0</v>
      </c>
      <c r="N638" s="196" t="s">
        <v>643</v>
      </c>
    </row>
    <row r="639" spans="1:14" ht="12.6" customHeight="1" x14ac:dyDescent="0.25">
      <c r="A639" s="193">
        <v>8670</v>
      </c>
      <c r="B639" s="197" t="s">
        <v>644</v>
      </c>
      <c r="C639" s="180">
        <f>BT72</f>
        <v>0</v>
      </c>
      <c r="D639" s="180">
        <f>(D614/D611)*BT77</f>
        <v>0</v>
      </c>
      <c r="E639" s="180">
        <f>(E622/E611)*SUM(C639:D639)</f>
        <v>0</v>
      </c>
      <c r="F639" s="180">
        <f>(F623/F611)*BT64</f>
        <v>0</v>
      </c>
      <c r="G639" s="180">
        <f>(G624/G611)*BT78</f>
        <v>0</v>
      </c>
      <c r="H639" s="180">
        <f>(H627/H611)*BT60</f>
        <v>0</v>
      </c>
      <c r="I639" s="180">
        <f>(I628/I611)*BT79</f>
        <v>0</v>
      </c>
      <c r="J639" s="180">
        <f>(J629/J611)*BT80</f>
        <v>0</v>
      </c>
      <c r="N639" s="196" t="s">
        <v>645</v>
      </c>
    </row>
    <row r="640" spans="1:14" ht="12.6" customHeight="1" x14ac:dyDescent="0.25">
      <c r="A640" s="193">
        <v>8680</v>
      </c>
      <c r="B640" s="197" t="s">
        <v>646</v>
      </c>
      <c r="C640" s="180">
        <f>BU72</f>
        <v>0</v>
      </c>
      <c r="D640" s="180">
        <f>(D614/D611)*BU77</f>
        <v>0</v>
      </c>
      <c r="E640" s="180">
        <f>(E622/E611)*SUM(C640:D640)</f>
        <v>0</v>
      </c>
      <c r="F640" s="180">
        <f>(F623/F611)*BU64</f>
        <v>0</v>
      </c>
      <c r="G640" s="180">
        <f>(G624/G611)*BU78</f>
        <v>0</v>
      </c>
      <c r="H640" s="180">
        <f>(H627/H611)*BU60</f>
        <v>0</v>
      </c>
      <c r="I640" s="180">
        <f>(I628/I611)*BU79</f>
        <v>0</v>
      </c>
      <c r="J640" s="180">
        <f>(J629/J611)*BU80</f>
        <v>0</v>
      </c>
      <c r="N640" s="196" t="s">
        <v>647</v>
      </c>
    </row>
    <row r="641" spans="1:14" ht="12.6" customHeight="1" x14ac:dyDescent="0.25">
      <c r="A641" s="193">
        <v>8690</v>
      </c>
      <c r="B641" s="197" t="s">
        <v>648</v>
      </c>
      <c r="C641" s="180">
        <f>BV72</f>
        <v>193043</v>
      </c>
      <c r="D641" s="180">
        <f>(D614/D611)*BV77</f>
        <v>74057.044060627421</v>
      </c>
      <c r="E641" s="180">
        <f>(E622/E611)*SUM(C641:D641)</f>
        <v>26441.532183049007</v>
      </c>
      <c r="F641" s="180">
        <f>(F623/F611)*BV64</f>
        <v>124.61016757482641</v>
      </c>
      <c r="G641" s="180">
        <f>(G624/G611)*BV78</f>
        <v>0</v>
      </c>
      <c r="H641" s="180">
        <f>(H627/H611)*BV60</f>
        <v>14694.321449414067</v>
      </c>
      <c r="I641" s="180">
        <f>(I628/I611)*BV79</f>
        <v>38255.793961969845</v>
      </c>
      <c r="J641" s="180">
        <f>(J629/J611)*BV80</f>
        <v>0</v>
      </c>
      <c r="N641" s="196" t="s">
        <v>649</v>
      </c>
    </row>
    <row r="642" spans="1:14" ht="12.6" customHeight="1" x14ac:dyDescent="0.25">
      <c r="A642" s="193">
        <v>8700</v>
      </c>
      <c r="B642" s="197" t="s">
        <v>650</v>
      </c>
      <c r="C642" s="180">
        <f>BW72</f>
        <v>0</v>
      </c>
      <c r="D642" s="180">
        <f>(D614/D611)*BW77</f>
        <v>0</v>
      </c>
      <c r="E642" s="180">
        <f>(E622/E611)*SUM(C642:D642)</f>
        <v>0</v>
      </c>
      <c r="F642" s="180">
        <f>(F623/F611)*BW64</f>
        <v>0</v>
      </c>
      <c r="G642" s="180">
        <f>(G624/G611)*BW78</f>
        <v>0</v>
      </c>
      <c r="H642" s="180">
        <f>(H627/H611)*BW60</f>
        <v>0</v>
      </c>
      <c r="I642" s="180">
        <f>(I628/I611)*BW79</f>
        <v>0</v>
      </c>
      <c r="J642" s="180">
        <f>(J629/J611)*BW80</f>
        <v>0</v>
      </c>
      <c r="N642" s="196" t="s">
        <v>651</v>
      </c>
    </row>
    <row r="643" spans="1:14" ht="12.6" customHeight="1" x14ac:dyDescent="0.25">
      <c r="A643" s="193">
        <v>8710</v>
      </c>
      <c r="B643" s="197" t="s">
        <v>652</v>
      </c>
      <c r="C643" s="180">
        <f>BX72</f>
        <v>0</v>
      </c>
      <c r="D643" s="180">
        <f>(D614/D611)*BX77</f>
        <v>0</v>
      </c>
      <c r="E643" s="180">
        <f>(E622/E611)*SUM(C643:D643)</f>
        <v>0</v>
      </c>
      <c r="F643" s="180">
        <f>(F623/F611)*BX64</f>
        <v>0</v>
      </c>
      <c r="G643" s="180">
        <f>(G624/G611)*BX78</f>
        <v>0</v>
      </c>
      <c r="H643" s="180">
        <f>(H627/H611)*BX60</f>
        <v>0</v>
      </c>
      <c r="I643" s="180">
        <f>(I628/I611)*BX79</f>
        <v>0</v>
      </c>
      <c r="J643" s="180">
        <f>(J629/J611)*BX80</f>
        <v>0</v>
      </c>
      <c r="K643" s="180">
        <f>SUM(C630:J643)</f>
        <v>2319062.7314882274</v>
      </c>
      <c r="N643" s="196" t="s">
        <v>653</v>
      </c>
    </row>
    <row r="644" spans="1:14" ht="12.6" customHeight="1" x14ac:dyDescent="0.25">
      <c r="A644" s="193">
        <v>8720</v>
      </c>
      <c r="B644" s="197" t="s">
        <v>654</v>
      </c>
      <c r="C644" s="180">
        <f>BY72</f>
        <v>253265</v>
      </c>
      <c r="D644" s="180">
        <f>(D614/D611)*BY77</f>
        <v>7758.3569968276352</v>
      </c>
      <c r="E644" s="180">
        <f>(E622/E611)*SUM(C644:D644)</f>
        <v>25839.97138163144</v>
      </c>
      <c r="F644" s="180">
        <f>(F623/F611)*BY64</f>
        <v>46.493448808429996</v>
      </c>
      <c r="G644" s="180">
        <f>(G624/G611)*BY78</f>
        <v>0</v>
      </c>
      <c r="H644" s="180">
        <f>(H627/H611)*BY60</f>
        <v>10795.828003651151</v>
      </c>
      <c r="I644" s="180">
        <f>(I628/I611)*BY79</f>
        <v>4085.570228948236</v>
      </c>
      <c r="J644" s="180">
        <f>(J629/J611)*BY80</f>
        <v>0</v>
      </c>
      <c r="K644" s="180">
        <v>0</v>
      </c>
      <c r="N644" s="196" t="s">
        <v>655</v>
      </c>
    </row>
    <row r="645" spans="1:14" ht="12.6" customHeight="1" x14ac:dyDescent="0.25">
      <c r="A645" s="193">
        <v>8730</v>
      </c>
      <c r="B645" s="197" t="s">
        <v>656</v>
      </c>
      <c r="C645" s="180">
        <f>BZ72</f>
        <v>0</v>
      </c>
      <c r="D645" s="180">
        <f>(D614/D611)*BZ77</f>
        <v>0</v>
      </c>
      <c r="E645" s="180">
        <f>(E622/E611)*SUM(C645:D645)</f>
        <v>0</v>
      </c>
      <c r="F645" s="180">
        <f>(F623/F611)*BZ64</f>
        <v>0</v>
      </c>
      <c r="G645" s="180">
        <f>(G624/G611)*BZ78</f>
        <v>0</v>
      </c>
      <c r="H645" s="180">
        <f>(H627/H611)*BZ60</f>
        <v>0</v>
      </c>
      <c r="I645" s="180">
        <f>(I628/I611)*BZ79</f>
        <v>0</v>
      </c>
      <c r="J645" s="180">
        <f>(J629/J611)*BZ80</f>
        <v>0</v>
      </c>
      <c r="K645" s="180">
        <v>0</v>
      </c>
      <c r="N645" s="196" t="s">
        <v>657</v>
      </c>
    </row>
    <row r="646" spans="1:14" ht="12.6" customHeight="1" x14ac:dyDescent="0.25">
      <c r="A646" s="193">
        <v>8740</v>
      </c>
      <c r="B646" s="197" t="s">
        <v>658</v>
      </c>
      <c r="C646" s="180">
        <f>CA72</f>
        <v>0</v>
      </c>
      <c r="D646" s="180">
        <f>(D614/D611)*CA77</f>
        <v>0</v>
      </c>
      <c r="E646" s="180">
        <f>(E622/E611)*SUM(C646:D646)</f>
        <v>0</v>
      </c>
      <c r="F646" s="180">
        <f>(F623/F611)*CA64</f>
        <v>0</v>
      </c>
      <c r="G646" s="180">
        <f>(G624/G611)*CA78</f>
        <v>0</v>
      </c>
      <c r="H646" s="180">
        <f>(H627/H611)*CA60</f>
        <v>0</v>
      </c>
      <c r="I646" s="180">
        <f>(I628/I611)*CA79</f>
        <v>0</v>
      </c>
      <c r="J646" s="180">
        <f>(J629/J611)*CA80</f>
        <v>0</v>
      </c>
      <c r="K646" s="180">
        <v>0</v>
      </c>
      <c r="L646" s="180">
        <f>SUM(C644:K646)</f>
        <v>301791.22005986696</v>
      </c>
      <c r="N646" s="196" t="s">
        <v>659</v>
      </c>
    </row>
    <row r="647" spans="1:14" ht="12.6" customHeight="1" x14ac:dyDescent="0.25">
      <c r="A647" s="193"/>
      <c r="B647" s="193"/>
      <c r="C647" s="180">
        <f>SUM(C613:C646)</f>
        <v>6658290</v>
      </c>
      <c r="L647" s="259"/>
    </row>
    <row r="665" spans="1:14" ht="12.6" customHeight="1" x14ac:dyDescent="0.25">
      <c r="C665" s="181" t="s">
        <v>660</v>
      </c>
      <c r="M665" s="181" t="s">
        <v>661</v>
      </c>
    </row>
    <row r="666" spans="1:14" ht="12.6" customHeight="1" x14ac:dyDescent="0.25">
      <c r="C666" s="181" t="s">
        <v>590</v>
      </c>
      <c r="D666" s="181" t="s">
        <v>591</v>
      </c>
      <c r="E666" s="195" t="s">
        <v>592</v>
      </c>
      <c r="F666" s="181" t="s">
        <v>593</v>
      </c>
      <c r="G666" s="181" t="s">
        <v>594</v>
      </c>
      <c r="H666" s="181" t="s">
        <v>595</v>
      </c>
      <c r="I666" s="181" t="s">
        <v>596</v>
      </c>
      <c r="J666" s="181" t="s">
        <v>597</v>
      </c>
      <c r="K666" s="181" t="s">
        <v>598</v>
      </c>
      <c r="L666" s="195" t="s">
        <v>599</v>
      </c>
      <c r="M666" s="181" t="s">
        <v>662</v>
      </c>
    </row>
    <row r="667" spans="1:14" ht="12.6" customHeight="1" x14ac:dyDescent="0.25">
      <c r="A667" s="193">
        <v>6010</v>
      </c>
      <c r="B667" s="195" t="s">
        <v>283</v>
      </c>
      <c r="C667" s="180">
        <f>C72</f>
        <v>0</v>
      </c>
      <c r="D667" s="180">
        <f>(D614/D611)*C77</f>
        <v>0</v>
      </c>
      <c r="E667" s="180">
        <f>(E622/E611)*SUM(C667:D667)</f>
        <v>0</v>
      </c>
      <c r="F667" s="180">
        <f>(F623/F611)*C64</f>
        <v>0</v>
      </c>
      <c r="G667" s="180">
        <f>(G624/G611)*C78</f>
        <v>0</v>
      </c>
      <c r="H667" s="180">
        <f>(H627/H611)*C60</f>
        <v>0</v>
      </c>
      <c r="I667" s="180">
        <f>(I628/I611)*C79</f>
        <v>0</v>
      </c>
      <c r="J667" s="180">
        <f>(J629/J611)*C80</f>
        <v>0</v>
      </c>
      <c r="K667" s="180">
        <f>(K643/K611)*C76</f>
        <v>0</v>
      </c>
      <c r="L667" s="180">
        <f>(L646/L611)*C81</f>
        <v>0</v>
      </c>
      <c r="M667" s="180">
        <f t="shared" ref="M667:M712" si="19">ROUND(SUM(D667:L667),0)</f>
        <v>0</v>
      </c>
      <c r="N667" s="195" t="s">
        <v>663</v>
      </c>
    </row>
    <row r="668" spans="1:14" ht="12.6" customHeight="1" x14ac:dyDescent="0.25">
      <c r="A668" s="193">
        <v>6030</v>
      </c>
      <c r="B668" s="195" t="s">
        <v>284</v>
      </c>
      <c r="C668" s="180">
        <f>D72</f>
        <v>0</v>
      </c>
      <c r="D668" s="180">
        <f>(D614/D611)*D77</f>
        <v>0</v>
      </c>
      <c r="E668" s="180">
        <f>(E622/E611)*SUM(C668:D668)</f>
        <v>0</v>
      </c>
      <c r="F668" s="180">
        <f>(F623/F611)*D64</f>
        <v>0</v>
      </c>
      <c r="G668" s="180">
        <f>(G624/G611)*D78</f>
        <v>0</v>
      </c>
      <c r="H668" s="180">
        <f>(H627/H611)*D60</f>
        <v>0</v>
      </c>
      <c r="I668" s="180">
        <f>(I628/I611)*D79</f>
        <v>0</v>
      </c>
      <c r="J668" s="180">
        <f>(J629/J611)*D80</f>
        <v>0</v>
      </c>
      <c r="K668" s="180">
        <f>(K643/K611)*D76</f>
        <v>0</v>
      </c>
      <c r="L668" s="180">
        <f>(L646/L611)*D81</f>
        <v>0</v>
      </c>
      <c r="M668" s="180">
        <f t="shared" si="19"/>
        <v>0</v>
      </c>
      <c r="N668" s="195" t="s">
        <v>664</v>
      </c>
    </row>
    <row r="669" spans="1:14" ht="12.6" customHeight="1" x14ac:dyDescent="0.25">
      <c r="A669" s="193">
        <v>6070</v>
      </c>
      <c r="B669" s="195" t="s">
        <v>665</v>
      </c>
      <c r="C669" s="180">
        <f>E72</f>
        <v>188306</v>
      </c>
      <c r="D669" s="180">
        <f>(D614/D611)*E77</f>
        <v>13215.19182234755</v>
      </c>
      <c r="E669" s="180">
        <f>(E622/E611)*SUM(C669:D669)</f>
        <v>19949.562711144685</v>
      </c>
      <c r="F669" s="180">
        <f>(F623/F611)*E64</f>
        <v>385.85217328865269</v>
      </c>
      <c r="G669" s="180">
        <f>(G624/G611)*E78</f>
        <v>15763.391500627395</v>
      </c>
      <c r="H669" s="180">
        <f>(H627/H611)*E60</f>
        <v>7597.0641507174769</v>
      </c>
      <c r="I669" s="180">
        <f>(I628/I611)*E79</f>
        <v>6834.0447466043215</v>
      </c>
      <c r="J669" s="180">
        <f>(J629/J611)*E80</f>
        <v>4670.3047525595885</v>
      </c>
      <c r="K669" s="180">
        <f>(K643/K611)*E76</f>
        <v>77425.261159107889</v>
      </c>
      <c r="L669" s="180">
        <f>(L646/L611)*E81</f>
        <v>7874.6651214492795</v>
      </c>
      <c r="M669" s="180">
        <f t="shared" si="19"/>
        <v>153715</v>
      </c>
      <c r="N669" s="195" t="s">
        <v>666</v>
      </c>
    </row>
    <row r="670" spans="1:14" ht="12.6" customHeight="1" x14ac:dyDescent="0.25">
      <c r="A670" s="193">
        <v>6100</v>
      </c>
      <c r="B670" s="195" t="s">
        <v>667</v>
      </c>
      <c r="C670" s="180">
        <f>F72</f>
        <v>0</v>
      </c>
      <c r="D670" s="180">
        <f>(D614/D611)*F77</f>
        <v>0</v>
      </c>
      <c r="E670" s="180">
        <f>(E622/E611)*SUM(C670:D670)</f>
        <v>0</v>
      </c>
      <c r="F670" s="180">
        <f>(F623/F611)*F64</f>
        <v>0</v>
      </c>
      <c r="G670" s="180">
        <f>(G624/G611)*F78</f>
        <v>0</v>
      </c>
      <c r="H670" s="180">
        <f>(H627/H611)*F60</f>
        <v>0</v>
      </c>
      <c r="I670" s="180">
        <f>(I628/I611)*F79</f>
        <v>0</v>
      </c>
      <c r="J670" s="180">
        <f>(J629/J611)*F80</f>
        <v>0</v>
      </c>
      <c r="K670" s="180">
        <f>(K643/K611)*F76</f>
        <v>0</v>
      </c>
      <c r="L670" s="180">
        <f>(L646/L611)*F81</f>
        <v>0</v>
      </c>
      <c r="M670" s="180">
        <f t="shared" si="19"/>
        <v>0</v>
      </c>
      <c r="N670" s="195" t="s">
        <v>668</v>
      </c>
    </row>
    <row r="671" spans="1:14" ht="12.6" customHeight="1" x14ac:dyDescent="0.25">
      <c r="A671" s="193">
        <v>6120</v>
      </c>
      <c r="B671" s="195" t="s">
        <v>669</v>
      </c>
      <c r="C671" s="180">
        <f>G72</f>
        <v>0</v>
      </c>
      <c r="D671" s="180">
        <f>(D614/D611)*G77</f>
        <v>0</v>
      </c>
      <c r="E671" s="180">
        <f>(E622/E611)*SUM(C671:D671)</f>
        <v>0</v>
      </c>
      <c r="F671" s="180">
        <f>(F623/F611)*G64</f>
        <v>0</v>
      </c>
      <c r="G671" s="180">
        <f>(G624/G611)*G78</f>
        <v>0</v>
      </c>
      <c r="H671" s="180">
        <f>(H627/H611)*G60</f>
        <v>0</v>
      </c>
      <c r="I671" s="180">
        <f>(I628/I611)*G79</f>
        <v>0</v>
      </c>
      <c r="J671" s="180">
        <f>(J629/J611)*G80</f>
        <v>0</v>
      </c>
      <c r="K671" s="180">
        <f>(K643/K611)*G76</f>
        <v>0</v>
      </c>
      <c r="L671" s="180">
        <f>(L646/L611)*G81</f>
        <v>0</v>
      </c>
      <c r="M671" s="180">
        <f t="shared" si="19"/>
        <v>0</v>
      </c>
      <c r="N671" s="195" t="s">
        <v>670</v>
      </c>
    </row>
    <row r="672" spans="1:14" ht="12.6" customHeight="1" x14ac:dyDescent="0.25">
      <c r="A672" s="193">
        <v>6140</v>
      </c>
      <c r="B672" s="195" t="s">
        <v>671</v>
      </c>
      <c r="C672" s="180">
        <f>H72</f>
        <v>0</v>
      </c>
      <c r="D672" s="180">
        <f>(D614/D611)*H77</f>
        <v>0</v>
      </c>
      <c r="E672" s="180">
        <f>(E622/E611)*SUM(C672:D672)</f>
        <v>0</v>
      </c>
      <c r="F672" s="180">
        <f>(F623/F611)*H64</f>
        <v>0</v>
      </c>
      <c r="G672" s="180">
        <f>(G624/G611)*H78</f>
        <v>0</v>
      </c>
      <c r="H672" s="180">
        <f>(H627/H611)*H60</f>
        <v>0</v>
      </c>
      <c r="I672" s="180">
        <f>(I628/I611)*H79</f>
        <v>0</v>
      </c>
      <c r="J672" s="180">
        <f>(J629/J611)*H80</f>
        <v>0</v>
      </c>
      <c r="K672" s="180">
        <f>(K643/K611)*H76</f>
        <v>0</v>
      </c>
      <c r="L672" s="180">
        <f>(L646/L611)*H81</f>
        <v>0</v>
      </c>
      <c r="M672" s="180">
        <f t="shared" si="19"/>
        <v>0</v>
      </c>
      <c r="N672" s="195" t="s">
        <v>672</v>
      </c>
    </row>
    <row r="673" spans="1:14" ht="12.6" customHeight="1" x14ac:dyDescent="0.25">
      <c r="A673" s="193">
        <v>6150</v>
      </c>
      <c r="B673" s="195" t="s">
        <v>673</v>
      </c>
      <c r="C673" s="180">
        <f>I72</f>
        <v>0</v>
      </c>
      <c r="D673" s="180">
        <f>(D614/D611)*I77</f>
        <v>0</v>
      </c>
      <c r="E673" s="180">
        <f>(E622/E611)*SUM(C673:D673)</f>
        <v>0</v>
      </c>
      <c r="F673" s="180">
        <f>(F623/F611)*I64</f>
        <v>0</v>
      </c>
      <c r="G673" s="180">
        <f>(G624/G611)*I78</f>
        <v>0</v>
      </c>
      <c r="H673" s="180">
        <f>(H627/H611)*I60</f>
        <v>0</v>
      </c>
      <c r="I673" s="180">
        <f>(I628/I611)*I79</f>
        <v>0</v>
      </c>
      <c r="J673" s="180">
        <f>(J629/J611)*I80</f>
        <v>0</v>
      </c>
      <c r="K673" s="180">
        <f>(K643/K611)*I76</f>
        <v>0</v>
      </c>
      <c r="L673" s="180">
        <f>(L646/L611)*I81</f>
        <v>0</v>
      </c>
      <c r="M673" s="180">
        <f t="shared" si="19"/>
        <v>0</v>
      </c>
      <c r="N673" s="195" t="s">
        <v>674</v>
      </c>
    </row>
    <row r="674" spans="1:14" ht="12.6" customHeight="1" x14ac:dyDescent="0.25">
      <c r="A674" s="193">
        <v>6170</v>
      </c>
      <c r="B674" s="195" t="s">
        <v>99</v>
      </c>
      <c r="C674" s="180">
        <f>J72</f>
        <v>0</v>
      </c>
      <c r="D674" s="180">
        <f>(D614/D611)*J77</f>
        <v>0</v>
      </c>
      <c r="E674" s="180">
        <f>(E622/E611)*SUM(C674:D674)</f>
        <v>0</v>
      </c>
      <c r="F674" s="180">
        <f>(F623/F611)*J64</f>
        <v>0</v>
      </c>
      <c r="G674" s="180">
        <f>(G624/G611)*J78</f>
        <v>0</v>
      </c>
      <c r="H674" s="180">
        <f>(H627/H611)*J60</f>
        <v>0</v>
      </c>
      <c r="I674" s="180">
        <f>(I628/I611)*J79</f>
        <v>0</v>
      </c>
      <c r="J674" s="180">
        <f>(J629/J611)*J80</f>
        <v>0</v>
      </c>
      <c r="K674" s="180">
        <f>(K643/K611)*J76</f>
        <v>0</v>
      </c>
      <c r="L674" s="180">
        <f>(L646/L611)*J81</f>
        <v>0</v>
      </c>
      <c r="M674" s="180">
        <f t="shared" si="19"/>
        <v>0</v>
      </c>
      <c r="N674" s="195" t="s">
        <v>675</v>
      </c>
    </row>
    <row r="675" spans="1:14" ht="12.6" customHeight="1" x14ac:dyDescent="0.25">
      <c r="A675" s="193">
        <v>6200</v>
      </c>
      <c r="B675" s="195" t="s">
        <v>288</v>
      </c>
      <c r="C675" s="180">
        <f>K72</f>
        <v>1291047</v>
      </c>
      <c r="D675" s="180">
        <f>(D614/D611)*K77</f>
        <v>218458.99964751498</v>
      </c>
      <c r="E675" s="180">
        <f>(E622/E611)*SUM(C675:D675)</f>
        <v>149433.33914660671</v>
      </c>
      <c r="F675" s="180">
        <f>(F623/F611)*K64</f>
        <v>2930.9701871881293</v>
      </c>
      <c r="G675" s="180">
        <f>(G624/G611)*K78</f>
        <v>318342.37081170041</v>
      </c>
      <c r="H675" s="180">
        <f>(H627/H611)*K60</f>
        <v>86766.469510825918</v>
      </c>
      <c r="I675" s="180">
        <f>(I628/I611)*K79</f>
        <v>112910.30450911488</v>
      </c>
      <c r="J675" s="180">
        <f>(J629/J611)*K80</f>
        <v>124048.99585676496</v>
      </c>
      <c r="K675" s="180">
        <f>(K643/K611)*K76</f>
        <v>176451.48879366752</v>
      </c>
      <c r="L675" s="180">
        <f>(L646/L611)*K81</f>
        <v>92261.279193196286</v>
      </c>
      <c r="M675" s="180">
        <f t="shared" si="19"/>
        <v>1281604</v>
      </c>
      <c r="N675" s="195" t="s">
        <v>676</v>
      </c>
    </row>
    <row r="676" spans="1:14" ht="12.6" customHeight="1" x14ac:dyDescent="0.25">
      <c r="A676" s="193">
        <v>6210</v>
      </c>
      <c r="B676" s="195" t="s">
        <v>289</v>
      </c>
      <c r="C676" s="180">
        <f>L72</f>
        <v>3122129</v>
      </c>
      <c r="D676" s="180">
        <f>(D614/D611)*L77</f>
        <v>218941.57687698273</v>
      </c>
      <c r="E676" s="180">
        <f>(E622/E611)*SUM(C676:D676)</f>
        <v>330748.82295518607</v>
      </c>
      <c r="F676" s="180">
        <f>(F623/F611)*L64</f>
        <v>6397.266812992948</v>
      </c>
      <c r="G676" s="180">
        <f>(G624/G611)*L78</f>
        <v>261403.91358098597</v>
      </c>
      <c r="H676" s="180">
        <f>(H627/H611)*L60</f>
        <v>125701.42328325298</v>
      </c>
      <c r="I676" s="180">
        <f>(I628/I611)*L79</f>
        <v>113207.43688940203</v>
      </c>
      <c r="J676" s="180">
        <f>(J629/J611)*L80</f>
        <v>77448.242259322084</v>
      </c>
      <c r="K676" s="180">
        <f>(K643/K611)*L76</f>
        <v>138562.33652944327</v>
      </c>
      <c r="L676" s="180">
        <f>(L646/L611)*L81</f>
        <v>130198.01048774585</v>
      </c>
      <c r="M676" s="180">
        <f t="shared" si="19"/>
        <v>1402609</v>
      </c>
      <c r="N676" s="195" t="s">
        <v>677</v>
      </c>
    </row>
    <row r="677" spans="1:14" ht="12.6" customHeight="1" x14ac:dyDescent="0.25">
      <c r="A677" s="193">
        <v>6330</v>
      </c>
      <c r="B677" s="195" t="s">
        <v>678</v>
      </c>
      <c r="C677" s="180">
        <f>M72</f>
        <v>0</v>
      </c>
      <c r="D677" s="180">
        <f>(D614/D611)*M77</f>
        <v>0</v>
      </c>
      <c r="E677" s="180">
        <f>(E622/E611)*SUM(C677:D677)</f>
        <v>0</v>
      </c>
      <c r="F677" s="180">
        <f>(F623/F611)*M64</f>
        <v>0</v>
      </c>
      <c r="G677" s="180">
        <f>(G624/G611)*M78</f>
        <v>0</v>
      </c>
      <c r="H677" s="180">
        <f>(H627/H611)*M60</f>
        <v>0</v>
      </c>
      <c r="I677" s="180">
        <f>(I628/I611)*M79</f>
        <v>0</v>
      </c>
      <c r="J677" s="180">
        <f>(J629/J611)*M80</f>
        <v>0</v>
      </c>
      <c r="K677" s="180">
        <f>(K643/K611)*M76</f>
        <v>0</v>
      </c>
      <c r="L677" s="180">
        <f>(L646/L611)*M81</f>
        <v>0</v>
      </c>
      <c r="M677" s="180">
        <f t="shared" si="19"/>
        <v>0</v>
      </c>
      <c r="N677" s="195" t="s">
        <v>679</v>
      </c>
    </row>
    <row r="678" spans="1:14" ht="12.6" customHeight="1" x14ac:dyDescent="0.25">
      <c r="A678" s="193">
        <v>6400</v>
      </c>
      <c r="B678" s="195" t="s">
        <v>680</v>
      </c>
      <c r="C678" s="180">
        <f>N72</f>
        <v>0</v>
      </c>
      <c r="D678" s="180">
        <f>(D614/D611)*N77</f>
        <v>0</v>
      </c>
      <c r="E678" s="180">
        <f>(E622/E611)*SUM(C678:D678)</f>
        <v>0</v>
      </c>
      <c r="F678" s="180">
        <f>(F623/F611)*N64</f>
        <v>0</v>
      </c>
      <c r="G678" s="180">
        <f>(G624/G611)*N78</f>
        <v>0</v>
      </c>
      <c r="H678" s="180">
        <f>(H627/H611)*N60</f>
        <v>0</v>
      </c>
      <c r="I678" s="180">
        <f>(I628/I611)*N79</f>
        <v>0</v>
      </c>
      <c r="J678" s="180">
        <f>(J629/J611)*N80</f>
        <v>0</v>
      </c>
      <c r="K678" s="180">
        <f>(K643/K611)*N76</f>
        <v>0</v>
      </c>
      <c r="L678" s="180">
        <f>(L646/L611)*N81</f>
        <v>0</v>
      </c>
      <c r="M678" s="180">
        <f t="shared" si="19"/>
        <v>0</v>
      </c>
      <c r="N678" s="195" t="s">
        <v>681</v>
      </c>
    </row>
    <row r="679" spans="1:14" ht="12.6" customHeight="1" x14ac:dyDescent="0.25">
      <c r="A679" s="193">
        <v>7010</v>
      </c>
      <c r="B679" s="195" t="s">
        <v>682</v>
      </c>
      <c r="C679" s="180">
        <f>O72</f>
        <v>0</v>
      </c>
      <c r="D679" s="180">
        <f>(D614/D611)*O77</f>
        <v>0</v>
      </c>
      <c r="E679" s="180">
        <f>(E622/E611)*SUM(C679:D679)</f>
        <v>0</v>
      </c>
      <c r="F679" s="180">
        <f>(F623/F611)*O64</f>
        <v>0</v>
      </c>
      <c r="G679" s="180">
        <f>(G624/G611)*O78</f>
        <v>0</v>
      </c>
      <c r="H679" s="180">
        <f>(H627/H611)*O60</f>
        <v>0</v>
      </c>
      <c r="I679" s="180">
        <f>(I628/I611)*O79</f>
        <v>0</v>
      </c>
      <c r="J679" s="180">
        <f>(J629/J611)*O80</f>
        <v>0</v>
      </c>
      <c r="K679" s="180">
        <f>(K643/K611)*O76</f>
        <v>0</v>
      </c>
      <c r="L679" s="180">
        <f>(L646/L611)*O81</f>
        <v>0</v>
      </c>
      <c r="M679" s="180">
        <f t="shared" si="19"/>
        <v>0</v>
      </c>
      <c r="N679" s="195" t="s">
        <v>683</v>
      </c>
    </row>
    <row r="680" spans="1:14" ht="12.6" customHeight="1" x14ac:dyDescent="0.25">
      <c r="A680" s="193">
        <v>7020</v>
      </c>
      <c r="B680" s="195" t="s">
        <v>684</v>
      </c>
      <c r="C680" s="180">
        <f>P72</f>
        <v>0</v>
      </c>
      <c r="D680" s="180">
        <f>(D614/D611)*P77</f>
        <v>0</v>
      </c>
      <c r="E680" s="180">
        <f>(E622/E611)*SUM(C680:D680)</f>
        <v>0</v>
      </c>
      <c r="F680" s="180">
        <f>(F623/F611)*P64</f>
        <v>0</v>
      </c>
      <c r="G680" s="180">
        <f>(G624/G611)*P78</f>
        <v>0</v>
      </c>
      <c r="H680" s="180">
        <f>(H627/H611)*P60</f>
        <v>0</v>
      </c>
      <c r="I680" s="180">
        <f>(I628/I611)*P79</f>
        <v>0</v>
      </c>
      <c r="J680" s="180">
        <f>(J629/J611)*P80</f>
        <v>0</v>
      </c>
      <c r="K680" s="180">
        <f>(K643/K611)*P76</f>
        <v>0</v>
      </c>
      <c r="L680" s="180">
        <f>(L646/L611)*P81</f>
        <v>0</v>
      </c>
      <c r="M680" s="180">
        <f t="shared" si="19"/>
        <v>0</v>
      </c>
      <c r="N680" s="195" t="s">
        <v>685</v>
      </c>
    </row>
    <row r="681" spans="1:14" ht="12.6" customHeight="1" x14ac:dyDescent="0.25">
      <c r="A681" s="193">
        <v>7030</v>
      </c>
      <c r="B681" s="195" t="s">
        <v>686</v>
      </c>
      <c r="C681" s="180">
        <f>Q72</f>
        <v>0</v>
      </c>
      <c r="D681" s="180">
        <f>(D614/D611)*Q77</f>
        <v>0</v>
      </c>
      <c r="E681" s="180">
        <f>(E622/E611)*SUM(C681:D681)</f>
        <v>0</v>
      </c>
      <c r="F681" s="180">
        <f>(F623/F611)*Q64</f>
        <v>0</v>
      </c>
      <c r="G681" s="180">
        <f>(G624/G611)*Q78</f>
        <v>0</v>
      </c>
      <c r="H681" s="180">
        <f>(H627/H611)*Q60</f>
        <v>0</v>
      </c>
      <c r="I681" s="180">
        <f>(I628/I611)*Q79</f>
        <v>0</v>
      </c>
      <c r="J681" s="180">
        <f>(J629/J611)*Q80</f>
        <v>0</v>
      </c>
      <c r="K681" s="180">
        <f>(K643/K611)*Q76</f>
        <v>0</v>
      </c>
      <c r="L681" s="180">
        <f>(L646/L611)*Q81</f>
        <v>0</v>
      </c>
      <c r="M681" s="180">
        <f t="shared" si="19"/>
        <v>0</v>
      </c>
      <c r="N681" s="195" t="s">
        <v>687</v>
      </c>
    </row>
    <row r="682" spans="1:14" ht="12.6" customHeight="1" x14ac:dyDescent="0.25">
      <c r="A682" s="193">
        <v>7040</v>
      </c>
      <c r="B682" s="195" t="s">
        <v>107</v>
      </c>
      <c r="C682" s="180">
        <f>R72</f>
        <v>0</v>
      </c>
      <c r="D682" s="180">
        <f>(D614/D611)*R77</f>
        <v>0</v>
      </c>
      <c r="E682" s="180">
        <f>(E622/E611)*SUM(C682:D682)</f>
        <v>0</v>
      </c>
      <c r="F682" s="180">
        <f>(F623/F611)*R64</f>
        <v>0</v>
      </c>
      <c r="G682" s="180">
        <f>(G624/G611)*R78</f>
        <v>0</v>
      </c>
      <c r="H682" s="180">
        <f>(H627/H611)*R60</f>
        <v>0</v>
      </c>
      <c r="I682" s="180">
        <f>(I628/I611)*R79</f>
        <v>0</v>
      </c>
      <c r="J682" s="180">
        <f>(J629/J611)*R80</f>
        <v>0</v>
      </c>
      <c r="K682" s="180">
        <f>(K643/K611)*R76</f>
        <v>0</v>
      </c>
      <c r="L682" s="180">
        <f>(L646/L611)*R81</f>
        <v>0</v>
      </c>
      <c r="M682" s="180">
        <f t="shared" si="19"/>
        <v>0</v>
      </c>
      <c r="N682" s="195" t="s">
        <v>688</v>
      </c>
    </row>
    <row r="683" spans="1:14" ht="12.6" customHeight="1" x14ac:dyDescent="0.25">
      <c r="A683" s="193">
        <v>7050</v>
      </c>
      <c r="B683" s="195" t="s">
        <v>689</v>
      </c>
      <c r="C683" s="180">
        <f>S72</f>
        <v>49012</v>
      </c>
      <c r="D683" s="180">
        <f>(D614/D611)*S77</f>
        <v>0</v>
      </c>
      <c r="E683" s="180">
        <f>(E622/E611)*SUM(C683:D683)</f>
        <v>4851.9362095703646</v>
      </c>
      <c r="F683" s="180">
        <f>(F623/F611)*S64</f>
        <v>2352.8195646741633</v>
      </c>
      <c r="G683" s="180">
        <f>(G624/G611)*S78</f>
        <v>0</v>
      </c>
      <c r="H683" s="180">
        <f>(H627/H611)*S60</f>
        <v>0</v>
      </c>
      <c r="I683" s="180">
        <f>(I628/I611)*S79</f>
        <v>0</v>
      </c>
      <c r="J683" s="180">
        <f>(J629/J611)*S80</f>
        <v>55.339338181136952</v>
      </c>
      <c r="K683" s="180">
        <f>(K643/K611)*S76</f>
        <v>19569.935252753672</v>
      </c>
      <c r="L683" s="180">
        <f>(L646/L611)*S81</f>
        <v>0</v>
      </c>
      <c r="M683" s="180">
        <f t="shared" si="19"/>
        <v>26830</v>
      </c>
      <c r="N683" s="195" t="s">
        <v>690</v>
      </c>
    </row>
    <row r="684" spans="1:14" ht="12.6" customHeight="1" x14ac:dyDescent="0.25">
      <c r="A684" s="193">
        <v>7060</v>
      </c>
      <c r="B684" s="195" t="s">
        <v>691</v>
      </c>
      <c r="C684" s="180">
        <f>T72</f>
        <v>0</v>
      </c>
      <c r="D684" s="180">
        <f>(D614/D611)*T77</f>
        <v>0</v>
      </c>
      <c r="E684" s="180">
        <f>(E622/E611)*SUM(C684:D684)</f>
        <v>0</v>
      </c>
      <c r="F684" s="180">
        <f>(F623/F611)*T64</f>
        <v>0</v>
      </c>
      <c r="G684" s="180">
        <f>(G624/G611)*T78</f>
        <v>0</v>
      </c>
      <c r="H684" s="180">
        <f>(H627/H611)*T60</f>
        <v>0</v>
      </c>
      <c r="I684" s="180">
        <f>(I628/I611)*T79</f>
        <v>0</v>
      </c>
      <c r="J684" s="180">
        <f>(J629/J611)*T80</f>
        <v>0</v>
      </c>
      <c r="K684" s="180">
        <f>(K643/K611)*T76</f>
        <v>0</v>
      </c>
      <c r="L684" s="180">
        <f>(L646/L611)*T81</f>
        <v>0</v>
      </c>
      <c r="M684" s="180">
        <f t="shared" si="19"/>
        <v>0</v>
      </c>
      <c r="N684" s="195" t="s">
        <v>692</v>
      </c>
    </row>
    <row r="685" spans="1:14" ht="12.6" customHeight="1" x14ac:dyDescent="0.25">
      <c r="A685" s="193">
        <v>7070</v>
      </c>
      <c r="B685" s="195" t="s">
        <v>109</v>
      </c>
      <c r="C685" s="180">
        <f>U72</f>
        <v>731388</v>
      </c>
      <c r="D685" s="180">
        <f>(D614/D611)*U77</f>
        <v>34856.924497708846</v>
      </c>
      <c r="E685" s="180">
        <f>(E622/E611)*SUM(C685:D685)</f>
        <v>75854.3110783062</v>
      </c>
      <c r="F685" s="180">
        <f>(F623/F611)*U64</f>
        <v>10780.396868571479</v>
      </c>
      <c r="G685" s="180">
        <f>(G624/G611)*U78</f>
        <v>0</v>
      </c>
      <c r="H685" s="180">
        <f>(H627/H611)*U60</f>
        <v>22541.289026141985</v>
      </c>
      <c r="I685" s="180">
        <f>(I628/I611)*U79</f>
        <v>17976.509007372239</v>
      </c>
      <c r="J685" s="180">
        <f>(J629/J611)*U80</f>
        <v>15.092546776673714</v>
      </c>
      <c r="K685" s="180">
        <f>(K643/K611)*U76</f>
        <v>307700.26144074101</v>
      </c>
      <c r="L685" s="180">
        <f>(L646/L611)*U81</f>
        <v>0</v>
      </c>
      <c r="M685" s="180">
        <f t="shared" si="19"/>
        <v>469725</v>
      </c>
      <c r="N685" s="195" t="s">
        <v>693</v>
      </c>
    </row>
    <row r="686" spans="1:14" ht="12.6" customHeight="1" x14ac:dyDescent="0.25">
      <c r="A686" s="193">
        <v>7110</v>
      </c>
      <c r="B686" s="195" t="s">
        <v>694</v>
      </c>
      <c r="C686" s="180">
        <f>V72</f>
        <v>0</v>
      </c>
      <c r="D686" s="180">
        <f>(D614/D611)*V77</f>
        <v>0</v>
      </c>
      <c r="E686" s="180">
        <f>(E622/E611)*SUM(C686:D686)</f>
        <v>0</v>
      </c>
      <c r="F686" s="180">
        <f>(F623/F611)*V64</f>
        <v>0</v>
      </c>
      <c r="G686" s="180">
        <f>(G624/G611)*V78</f>
        <v>0</v>
      </c>
      <c r="H686" s="180">
        <f>(H627/H611)*V60</f>
        <v>0</v>
      </c>
      <c r="I686" s="180">
        <f>(I628/I611)*V79</f>
        <v>0</v>
      </c>
      <c r="J686" s="180">
        <f>(J629/J611)*V80</f>
        <v>0</v>
      </c>
      <c r="K686" s="180">
        <f>(K643/K611)*V76</f>
        <v>0</v>
      </c>
      <c r="L686" s="180">
        <f>(L646/L611)*V81</f>
        <v>0</v>
      </c>
      <c r="M686" s="180">
        <f t="shared" si="19"/>
        <v>0</v>
      </c>
      <c r="N686" s="195" t="s">
        <v>695</v>
      </c>
    </row>
    <row r="687" spans="1:14" ht="12.6" customHeight="1" x14ac:dyDescent="0.25">
      <c r="A687" s="193">
        <v>7120</v>
      </c>
      <c r="B687" s="195" t="s">
        <v>696</v>
      </c>
      <c r="C687" s="180">
        <f>W72</f>
        <v>165972</v>
      </c>
      <c r="D687" s="180">
        <f>(D614/D611)*W77</f>
        <v>3860.6178357419808</v>
      </c>
      <c r="E687" s="180">
        <f>(E622/E611)*SUM(C687:D687)</f>
        <v>16812.556680881462</v>
      </c>
      <c r="F687" s="180">
        <f>(F623/F611)*W64</f>
        <v>1.4966738453388682</v>
      </c>
      <c r="G687" s="180">
        <f>(G624/G611)*W78</f>
        <v>0</v>
      </c>
      <c r="H687" s="180">
        <f>(H627/H611)*W60</f>
        <v>949.63301883968461</v>
      </c>
      <c r="I687" s="180">
        <f>(I628/I611)*W79</f>
        <v>2005.6435669382249</v>
      </c>
      <c r="J687" s="180">
        <f>(J629/J611)*W80</f>
        <v>338.74382765423223</v>
      </c>
      <c r="K687" s="180">
        <f>(K643/K611)*W76</f>
        <v>39108.546036257547</v>
      </c>
      <c r="L687" s="180">
        <f>(L646/L611)*W81</f>
        <v>0</v>
      </c>
      <c r="M687" s="180">
        <f t="shared" si="19"/>
        <v>63077</v>
      </c>
      <c r="N687" s="195" t="s">
        <v>697</v>
      </c>
    </row>
    <row r="688" spans="1:14" ht="12.6" customHeight="1" x14ac:dyDescent="0.25">
      <c r="A688" s="193">
        <v>7130</v>
      </c>
      <c r="B688" s="195" t="s">
        <v>698</v>
      </c>
      <c r="C688" s="180">
        <f>X72</f>
        <v>102550</v>
      </c>
      <c r="D688" s="180">
        <f>(D614/D611)*X77</f>
        <v>13623.526401127952</v>
      </c>
      <c r="E688" s="180">
        <f>(E622/E611)*SUM(C688:D688)</f>
        <v>11500.582292889731</v>
      </c>
      <c r="F688" s="180">
        <f>(F623/F611)*X64</f>
        <v>204.46495919387439</v>
      </c>
      <c r="G688" s="180">
        <f>(G624/G611)*X78</f>
        <v>0</v>
      </c>
      <c r="H688" s="180">
        <f>(H627/H611)*X60</f>
        <v>3298.7252233378517</v>
      </c>
      <c r="I688" s="180">
        <f>(I628/I611)*X79</f>
        <v>7056.8940318196801</v>
      </c>
      <c r="J688" s="180">
        <f>(J629/J611)*X80</f>
        <v>1193.988144999076</v>
      </c>
      <c r="K688" s="180">
        <f>(K643/K611)*X76</f>
        <v>169177.64563003718</v>
      </c>
      <c r="L688" s="180">
        <f>(L646/L611)*X81</f>
        <v>0</v>
      </c>
      <c r="M688" s="180">
        <f t="shared" si="19"/>
        <v>206056</v>
      </c>
      <c r="N688" s="195" t="s">
        <v>699</v>
      </c>
    </row>
    <row r="689" spans="1:14" ht="12.6" customHeight="1" x14ac:dyDescent="0.25">
      <c r="A689" s="193">
        <v>7140</v>
      </c>
      <c r="B689" s="195" t="s">
        <v>1250</v>
      </c>
      <c r="C689" s="180">
        <f>Y72</f>
        <v>280531</v>
      </c>
      <c r="D689" s="180">
        <f>(D614/D611)*Y77</f>
        <v>38383.450405357769</v>
      </c>
      <c r="E689" s="180">
        <f>(E622/E611)*SUM(C689:D689)</f>
        <v>31570.892223883693</v>
      </c>
      <c r="F689" s="180">
        <f>(F623/F611)*Y64</f>
        <v>235.99166954891572</v>
      </c>
      <c r="G689" s="180">
        <f>(G624/G611)*Y78</f>
        <v>0</v>
      </c>
      <c r="H689" s="180">
        <f>(H627/H611)*Y60</f>
        <v>9246.4267623864034</v>
      </c>
      <c r="I689" s="180">
        <f>(I628/I611)*Y79</f>
        <v>19833.586384166891</v>
      </c>
      <c r="J689" s="180">
        <f>(J629/J611)*Y80</f>
        <v>3353.8992837052697</v>
      </c>
      <c r="K689" s="180">
        <f>(K643/K611)*Y76</f>
        <v>97851.61385980442</v>
      </c>
      <c r="L689" s="180">
        <f>(L646/L611)*Y81</f>
        <v>0</v>
      </c>
      <c r="M689" s="180">
        <f t="shared" si="19"/>
        <v>200476</v>
      </c>
      <c r="N689" s="195" t="s">
        <v>700</v>
      </c>
    </row>
    <row r="690" spans="1:14" ht="12.6" customHeight="1" x14ac:dyDescent="0.25">
      <c r="A690" s="193">
        <v>7150</v>
      </c>
      <c r="B690" s="195" t="s">
        <v>701</v>
      </c>
      <c r="C690" s="180">
        <f>Z72</f>
        <v>0</v>
      </c>
      <c r="D690" s="180">
        <f>(D614/D611)*Z77</f>
        <v>0</v>
      </c>
      <c r="E690" s="180">
        <f>(E622/E611)*SUM(C690:D690)</f>
        <v>0</v>
      </c>
      <c r="F690" s="180">
        <f>(F623/F611)*Z64</f>
        <v>0</v>
      </c>
      <c r="G690" s="180">
        <f>(G624/G611)*Z78</f>
        <v>0</v>
      </c>
      <c r="H690" s="180">
        <f>(H627/H611)*Z60</f>
        <v>0</v>
      </c>
      <c r="I690" s="180">
        <f>(I628/I611)*Z79</f>
        <v>0</v>
      </c>
      <c r="J690" s="180">
        <f>(J629/J611)*Z80</f>
        <v>0</v>
      </c>
      <c r="K690" s="180">
        <f>(K643/K611)*Z76</f>
        <v>0</v>
      </c>
      <c r="L690" s="180">
        <f>(L646/L611)*Z81</f>
        <v>0</v>
      </c>
      <c r="M690" s="180">
        <f t="shared" si="19"/>
        <v>0</v>
      </c>
      <c r="N690" s="195" t="s">
        <v>702</v>
      </c>
    </row>
    <row r="691" spans="1:14" ht="12.6" customHeight="1" x14ac:dyDescent="0.25">
      <c r="A691" s="193">
        <v>7160</v>
      </c>
      <c r="B691" s="195" t="s">
        <v>703</v>
      </c>
      <c r="C691" s="180">
        <f>AA72</f>
        <v>0</v>
      </c>
      <c r="D691" s="180">
        <f>(D614/D611)*AA77</f>
        <v>0</v>
      </c>
      <c r="E691" s="180">
        <f>(E622/E611)*SUM(C691:D691)</f>
        <v>0</v>
      </c>
      <c r="F691" s="180">
        <f>(F623/F611)*AA64</f>
        <v>0</v>
      </c>
      <c r="G691" s="180">
        <f>(G624/G611)*AA78</f>
        <v>0</v>
      </c>
      <c r="H691" s="180">
        <f>(H627/H611)*AA60</f>
        <v>0</v>
      </c>
      <c r="I691" s="180">
        <f>(I628/I611)*AA79</f>
        <v>0</v>
      </c>
      <c r="J691" s="180">
        <f>(J629/J611)*AA80</f>
        <v>0</v>
      </c>
      <c r="K691" s="180">
        <f>(K643/K611)*AA76</f>
        <v>0</v>
      </c>
      <c r="L691" s="180">
        <f>(L646/L611)*AA81</f>
        <v>0</v>
      </c>
      <c r="M691" s="180">
        <f t="shared" si="19"/>
        <v>0</v>
      </c>
      <c r="N691" s="195" t="s">
        <v>704</v>
      </c>
    </row>
    <row r="692" spans="1:14" ht="12.6" customHeight="1" x14ac:dyDescent="0.25">
      <c r="A692" s="193">
        <v>7170</v>
      </c>
      <c r="B692" s="195" t="s">
        <v>115</v>
      </c>
      <c r="C692" s="180">
        <f>AB72</f>
        <v>685295</v>
      </c>
      <c r="D692" s="180">
        <f>(D614/D611)*AB77</f>
        <v>14291.710257314064</v>
      </c>
      <c r="E692" s="180">
        <f>(E622/E611)*SUM(C692:D692)</f>
        <v>69255.490313222748</v>
      </c>
      <c r="F692" s="180">
        <f>(F623/F611)*AB64</f>
        <v>16277.197104486517</v>
      </c>
      <c r="G692" s="180">
        <f>(G624/G611)*AB78</f>
        <v>0</v>
      </c>
      <c r="H692" s="180">
        <f>(H627/H611)*AB60</f>
        <v>2299.1115192960783</v>
      </c>
      <c r="I692" s="180">
        <f>(I628/I611)*AB79</f>
        <v>7428.3095071786111</v>
      </c>
      <c r="J692" s="180">
        <f>(J629/J611)*AB80</f>
        <v>0</v>
      </c>
      <c r="K692" s="180">
        <f>(K643/K611)*AB76</f>
        <v>220354.50857695565</v>
      </c>
      <c r="L692" s="180">
        <f>(L646/L611)*AB81</f>
        <v>0</v>
      </c>
      <c r="M692" s="180">
        <f t="shared" si="19"/>
        <v>329906</v>
      </c>
      <c r="N692" s="195" t="s">
        <v>705</v>
      </c>
    </row>
    <row r="693" spans="1:14" ht="12.6" customHeight="1" x14ac:dyDescent="0.25">
      <c r="A693" s="193">
        <v>7180</v>
      </c>
      <c r="B693" s="195" t="s">
        <v>706</v>
      </c>
      <c r="C693" s="180">
        <f>AC72</f>
        <v>162834</v>
      </c>
      <c r="D693" s="180">
        <f>(D614/D611)*AC77</f>
        <v>15925.048572435671</v>
      </c>
      <c r="E693" s="180">
        <f>(E622/E611)*SUM(C693:D693)</f>
        <v>17696.227465864449</v>
      </c>
      <c r="F693" s="180">
        <f>(F623/F611)*AC64</f>
        <v>1762.7921110004113</v>
      </c>
      <c r="G693" s="180">
        <f>(G624/G611)*AC78</f>
        <v>0</v>
      </c>
      <c r="H693" s="180">
        <f>(H627/H611)*AC60</f>
        <v>4998.0685202088662</v>
      </c>
      <c r="I693" s="180">
        <f>(I628/I611)*AC79</f>
        <v>8245.4235529682574</v>
      </c>
      <c r="J693" s="180">
        <f>(J629/J611)*AC80</f>
        <v>18.446446060378982</v>
      </c>
      <c r="K693" s="180">
        <f>(K643/K611)*AC76</f>
        <v>52123.809187435458</v>
      </c>
      <c r="L693" s="180">
        <f>(L646/L611)*AC81</f>
        <v>0</v>
      </c>
      <c r="M693" s="180">
        <f t="shared" si="19"/>
        <v>100770</v>
      </c>
      <c r="N693" s="195" t="s">
        <v>707</v>
      </c>
    </row>
    <row r="694" spans="1:14" ht="12.6" customHeight="1" x14ac:dyDescent="0.25">
      <c r="A694" s="193">
        <v>7190</v>
      </c>
      <c r="B694" s="195" t="s">
        <v>117</v>
      </c>
      <c r="C694" s="180">
        <f>AD72</f>
        <v>0</v>
      </c>
      <c r="D694" s="180">
        <f>(D614/D611)*AD77</f>
        <v>0</v>
      </c>
      <c r="E694" s="180">
        <f>(E622/E611)*SUM(C694:D694)</f>
        <v>0</v>
      </c>
      <c r="F694" s="180">
        <f>(F623/F611)*AD64</f>
        <v>0</v>
      </c>
      <c r="G694" s="180">
        <f>(G624/G611)*AD78</f>
        <v>0</v>
      </c>
      <c r="H694" s="180">
        <f>(H627/H611)*AD60</f>
        <v>0</v>
      </c>
      <c r="I694" s="180">
        <f>(I628/I611)*AD79</f>
        <v>0</v>
      </c>
      <c r="J694" s="180">
        <f>(J629/J611)*AD80</f>
        <v>0</v>
      </c>
      <c r="K694" s="180">
        <f>(K643/K611)*AD76</f>
        <v>0</v>
      </c>
      <c r="L694" s="180">
        <f>(L646/L611)*AD81</f>
        <v>0</v>
      </c>
      <c r="M694" s="180">
        <f t="shared" si="19"/>
        <v>0</v>
      </c>
      <c r="N694" s="195" t="s">
        <v>708</v>
      </c>
    </row>
    <row r="695" spans="1:14" ht="12.6" customHeight="1" x14ac:dyDescent="0.25">
      <c r="A695" s="193">
        <v>7200</v>
      </c>
      <c r="B695" s="195" t="s">
        <v>709</v>
      </c>
      <c r="C695" s="180">
        <f>AE72</f>
        <v>1098579</v>
      </c>
      <c r="D695" s="180">
        <f>(D614/D611)*AE77</f>
        <v>177699.78442016215</v>
      </c>
      <c r="E695" s="180">
        <f>(E622/E611)*SUM(C695:D695)</f>
        <v>126345.04300242051</v>
      </c>
      <c r="F695" s="180">
        <f>(F623/F611)*AE64</f>
        <v>1810.3477154410173</v>
      </c>
      <c r="G695" s="180">
        <f>(G624/G611)*AE78</f>
        <v>0</v>
      </c>
      <c r="H695" s="180">
        <f>(H627/H611)*AE60</f>
        <v>30388.256602869908</v>
      </c>
      <c r="I695" s="180">
        <f>(I628/I611)*AE79</f>
        <v>91888.188603799412</v>
      </c>
      <c r="J695" s="180">
        <f>(J629/J611)*AE80</f>
        <v>17619.709886945635</v>
      </c>
      <c r="K695" s="180">
        <f>(K643/K611)*AE76</f>
        <v>279784.88477218617</v>
      </c>
      <c r="L695" s="180">
        <f>(L646/L611)*AE81</f>
        <v>0</v>
      </c>
      <c r="M695" s="180">
        <f t="shared" si="19"/>
        <v>725536</v>
      </c>
      <c r="N695" s="195" t="s">
        <v>710</v>
      </c>
    </row>
    <row r="696" spans="1:14" ht="12.6" customHeight="1" x14ac:dyDescent="0.25">
      <c r="A696" s="193">
        <v>7220</v>
      </c>
      <c r="B696" s="195" t="s">
        <v>711</v>
      </c>
      <c r="C696" s="180">
        <f>AF72</f>
        <v>0</v>
      </c>
      <c r="D696" s="180">
        <f>(D614/D611)*AF77</f>
        <v>0</v>
      </c>
      <c r="E696" s="180">
        <f>(E622/E611)*SUM(C696:D696)</f>
        <v>0</v>
      </c>
      <c r="F696" s="180">
        <f>(F623/F611)*AF64</f>
        <v>0</v>
      </c>
      <c r="G696" s="180">
        <f>(G624/G611)*AF78</f>
        <v>0</v>
      </c>
      <c r="H696" s="180">
        <f>(H627/H611)*AF60</f>
        <v>0</v>
      </c>
      <c r="I696" s="180">
        <f>(I628/I611)*AF79</f>
        <v>0</v>
      </c>
      <c r="J696" s="180">
        <f>(J629/J611)*AF80</f>
        <v>0</v>
      </c>
      <c r="K696" s="180">
        <f>(K643/K611)*AF76</f>
        <v>0</v>
      </c>
      <c r="L696" s="180">
        <f>(L646/L611)*AF81</f>
        <v>0</v>
      </c>
      <c r="M696" s="180">
        <f t="shared" si="19"/>
        <v>0</v>
      </c>
      <c r="N696" s="195" t="s">
        <v>712</v>
      </c>
    </row>
    <row r="697" spans="1:14" ht="12.6" customHeight="1" x14ac:dyDescent="0.25">
      <c r="A697" s="193">
        <v>7230</v>
      </c>
      <c r="B697" s="195" t="s">
        <v>713</v>
      </c>
      <c r="C697" s="180">
        <f>AG72</f>
        <v>916881</v>
      </c>
      <c r="D697" s="180">
        <f>(D614/D611)*AG77</f>
        <v>58948.664645752557</v>
      </c>
      <c r="E697" s="180">
        <f>(E622/E611)*SUM(C697:D697)</f>
        <v>96602.123648649969</v>
      </c>
      <c r="F697" s="180">
        <f>(F623/F611)*AG64</f>
        <v>1000.2126468995268</v>
      </c>
      <c r="G697" s="180">
        <f>(G624/G611)*AG78</f>
        <v>0</v>
      </c>
      <c r="H697" s="180">
        <f>(H627/H611)*AG60</f>
        <v>4248.3582421775363</v>
      </c>
      <c r="I697" s="180">
        <f>(I628/I611)*AG79</f>
        <v>30456.068979432304</v>
      </c>
      <c r="J697" s="180">
        <f>(J629/J611)*AG80</f>
        <v>4125.2961189574817</v>
      </c>
      <c r="K697" s="180">
        <f>(K643/K611)*AG76</f>
        <v>295056.04793047049</v>
      </c>
      <c r="L697" s="180">
        <f>(L646/L611)*AG81</f>
        <v>3937.3325607246397</v>
      </c>
      <c r="M697" s="180">
        <f t="shared" si="19"/>
        <v>494374</v>
      </c>
      <c r="N697" s="195" t="s">
        <v>714</v>
      </c>
    </row>
    <row r="698" spans="1:14" ht="12.6" customHeight="1" x14ac:dyDescent="0.25">
      <c r="A698" s="193">
        <v>7240</v>
      </c>
      <c r="B698" s="195" t="s">
        <v>119</v>
      </c>
      <c r="C698" s="180">
        <f>AH72</f>
        <v>0</v>
      </c>
      <c r="D698" s="180">
        <f>(D614/D611)*AH77</f>
        <v>0</v>
      </c>
      <c r="E698" s="180">
        <f>(E622/E611)*SUM(C698:D698)</f>
        <v>0</v>
      </c>
      <c r="F698" s="180">
        <f>(F623/F611)*AH64</f>
        <v>0</v>
      </c>
      <c r="G698" s="180">
        <f>(G624/G611)*AH78</f>
        <v>0</v>
      </c>
      <c r="H698" s="180">
        <f>(H627/H611)*AH60</f>
        <v>0</v>
      </c>
      <c r="I698" s="180">
        <f>(I628/I611)*AH79</f>
        <v>0</v>
      </c>
      <c r="J698" s="180">
        <f>(J629/J611)*AH80</f>
        <v>0</v>
      </c>
      <c r="K698" s="180">
        <f>(K643/K611)*AH76</f>
        <v>0</v>
      </c>
      <c r="L698" s="180">
        <f>(L646/L611)*AH81</f>
        <v>0</v>
      </c>
      <c r="M698" s="180">
        <f t="shared" si="19"/>
        <v>0</v>
      </c>
      <c r="N698" s="195" t="s">
        <v>715</v>
      </c>
    </row>
    <row r="699" spans="1:14" ht="12.6" customHeight="1" x14ac:dyDescent="0.25">
      <c r="A699" s="193">
        <v>7250</v>
      </c>
      <c r="B699" s="195" t="s">
        <v>716</v>
      </c>
      <c r="C699" s="180">
        <f>AI72</f>
        <v>0</v>
      </c>
      <c r="D699" s="180">
        <f>(D614/D611)*AI77</f>
        <v>0</v>
      </c>
      <c r="E699" s="180">
        <f>(E622/E611)*SUM(C699:D699)</f>
        <v>0</v>
      </c>
      <c r="F699" s="180">
        <f>(F623/F611)*AI64</f>
        <v>0</v>
      </c>
      <c r="G699" s="180">
        <f>(G624/G611)*AI78</f>
        <v>0</v>
      </c>
      <c r="H699" s="180">
        <f>(H627/H611)*AI60</f>
        <v>0</v>
      </c>
      <c r="I699" s="180">
        <f>(I628/I611)*AI79</f>
        <v>0</v>
      </c>
      <c r="J699" s="180">
        <f>(J629/J611)*AI80</f>
        <v>0</v>
      </c>
      <c r="K699" s="180">
        <f>(K643/K611)*AI76</f>
        <v>0</v>
      </c>
      <c r="L699" s="180">
        <f>(L646/L611)*AI81</f>
        <v>0</v>
      </c>
      <c r="M699" s="180">
        <f t="shared" si="19"/>
        <v>0</v>
      </c>
      <c r="N699" s="195" t="s">
        <v>717</v>
      </c>
    </row>
    <row r="700" spans="1:14" ht="12.6" customHeight="1" x14ac:dyDescent="0.25">
      <c r="A700" s="193">
        <v>7260</v>
      </c>
      <c r="B700" s="195" t="s">
        <v>121</v>
      </c>
      <c r="C700" s="180">
        <f>AJ72</f>
        <v>2660547</v>
      </c>
      <c r="D700" s="180">
        <f>(D614/D611)*AJ77</f>
        <v>153236.8310186817</v>
      </c>
      <c r="E700" s="180">
        <f>(E622/E611)*SUM(C700:D700)</f>
        <v>278550.14395705465</v>
      </c>
      <c r="F700" s="180">
        <f>(F623/F611)*AJ64</f>
        <v>4752.3256973626067</v>
      </c>
      <c r="G700" s="180">
        <f>(G624/G611)*AJ78</f>
        <v>0</v>
      </c>
      <c r="H700" s="180">
        <f>(H627/H611)*AJ60</f>
        <v>101010.96479342118</v>
      </c>
      <c r="I700" s="180">
        <f>(I628/I611)*AJ79</f>
        <v>79185.779346523996</v>
      </c>
      <c r="J700" s="180">
        <f>(J629/J611)*AJ80</f>
        <v>551.71643216951691</v>
      </c>
      <c r="K700" s="180">
        <f>(K643/K611)*AJ76</f>
        <v>331515.25432007521</v>
      </c>
      <c r="L700" s="180">
        <f>(L646/L611)*AJ81</f>
        <v>66189.752777587186</v>
      </c>
      <c r="M700" s="180">
        <f t="shared" si="19"/>
        <v>1014993</v>
      </c>
      <c r="N700" s="195" t="s">
        <v>718</v>
      </c>
    </row>
    <row r="701" spans="1:14" ht="12.6" customHeight="1" x14ac:dyDescent="0.25">
      <c r="A701" s="193">
        <v>7310</v>
      </c>
      <c r="B701" s="195" t="s">
        <v>719</v>
      </c>
      <c r="C701" s="180">
        <f>AK72</f>
        <v>164185</v>
      </c>
      <c r="D701" s="180">
        <f>(D614/D611)*AK77</f>
        <v>6718.9598872047936</v>
      </c>
      <c r="E701" s="180">
        <f>(E622/E611)*SUM(C701:D701)</f>
        <v>16918.614040147109</v>
      </c>
      <c r="F701" s="180">
        <f>(F623/F611)*AK64</f>
        <v>164.10304517118752</v>
      </c>
      <c r="G701" s="180">
        <f>(G624/G611)*AK78</f>
        <v>0</v>
      </c>
      <c r="H701" s="180">
        <f>(H627/H611)*AK60</f>
        <v>6697.4118170798811</v>
      </c>
      <c r="I701" s="180">
        <f>(I628/I611)*AK79</f>
        <v>3491.305468373947</v>
      </c>
      <c r="J701" s="180">
        <f>(J629/J611)*AK80</f>
        <v>0</v>
      </c>
      <c r="K701" s="180">
        <f>(K643/K611)*AK76</f>
        <v>63831.733235387364</v>
      </c>
      <c r="L701" s="180">
        <f>(L646/L611)*AK81</f>
        <v>0</v>
      </c>
      <c r="M701" s="180">
        <f t="shared" si="19"/>
        <v>97822</v>
      </c>
      <c r="N701" s="195" t="s">
        <v>720</v>
      </c>
    </row>
    <row r="702" spans="1:14" ht="12.6" customHeight="1" x14ac:dyDescent="0.25">
      <c r="A702" s="193">
        <v>7320</v>
      </c>
      <c r="B702" s="195" t="s">
        <v>721</v>
      </c>
      <c r="C702" s="180">
        <f>AL72</f>
        <v>144061</v>
      </c>
      <c r="D702" s="180">
        <f>(D614/D611)*AL77</f>
        <v>5048.5002467395134</v>
      </c>
      <c r="E702" s="180">
        <f>(E622/E611)*SUM(C702:D702)</f>
        <v>14761.074500899711</v>
      </c>
      <c r="F702" s="180">
        <f>(F623/F611)*AL64</f>
        <v>487.2397563599954</v>
      </c>
      <c r="G702" s="180">
        <f>(G624/G611)*AL78</f>
        <v>0</v>
      </c>
      <c r="H702" s="180">
        <f>(H627/H611)*AL60</f>
        <v>4498.2616681879799</v>
      </c>
      <c r="I702" s="180">
        <f>(I628/I611)*AL79</f>
        <v>2599.9083275125136</v>
      </c>
      <c r="J702" s="180">
        <f>(J629/J611)*AL80</f>
        <v>0</v>
      </c>
      <c r="K702" s="180">
        <f>(K643/K611)*AL76</f>
        <v>28944.024875259478</v>
      </c>
      <c r="L702" s="180">
        <f>(L646/L611)*AL81</f>
        <v>0</v>
      </c>
      <c r="M702" s="180">
        <f t="shared" si="19"/>
        <v>56339</v>
      </c>
      <c r="N702" s="195" t="s">
        <v>722</v>
      </c>
    </row>
    <row r="703" spans="1:14" ht="12.6" customHeight="1" x14ac:dyDescent="0.25">
      <c r="A703" s="193">
        <v>7330</v>
      </c>
      <c r="B703" s="195" t="s">
        <v>723</v>
      </c>
      <c r="C703" s="180">
        <f>AM72</f>
        <v>0</v>
      </c>
      <c r="D703" s="180">
        <f>(D614/D611)*AM77</f>
        <v>0</v>
      </c>
      <c r="E703" s="180">
        <f>(E622/E611)*SUM(C703:D703)</f>
        <v>0</v>
      </c>
      <c r="F703" s="180">
        <f>(F623/F611)*AM64</f>
        <v>0</v>
      </c>
      <c r="G703" s="180">
        <f>(G624/G611)*AM78</f>
        <v>0</v>
      </c>
      <c r="H703" s="180">
        <f>(H627/H611)*AM60</f>
        <v>0</v>
      </c>
      <c r="I703" s="180">
        <f>(I628/I611)*AM79</f>
        <v>0</v>
      </c>
      <c r="J703" s="180">
        <f>(J629/J611)*AM80</f>
        <v>0</v>
      </c>
      <c r="K703" s="180">
        <f>(K643/K611)*AM76</f>
        <v>0</v>
      </c>
      <c r="L703" s="180">
        <f>(L646/L611)*AM81</f>
        <v>0</v>
      </c>
      <c r="M703" s="180">
        <f t="shared" si="19"/>
        <v>0</v>
      </c>
      <c r="N703" s="195" t="s">
        <v>724</v>
      </c>
    </row>
    <row r="704" spans="1:14" ht="12.6" customHeight="1" x14ac:dyDescent="0.25">
      <c r="A704" s="193">
        <v>7340</v>
      </c>
      <c r="B704" s="195" t="s">
        <v>725</v>
      </c>
      <c r="C704" s="180">
        <f>AN72</f>
        <v>0</v>
      </c>
      <c r="D704" s="180">
        <f>(D614/D611)*AN77</f>
        <v>0</v>
      </c>
      <c r="E704" s="180">
        <f>(E622/E611)*SUM(C704:D704)</f>
        <v>0</v>
      </c>
      <c r="F704" s="180">
        <f>(F623/F611)*AN64</f>
        <v>0</v>
      </c>
      <c r="G704" s="180">
        <f>(G624/G611)*AN78</f>
        <v>0</v>
      </c>
      <c r="H704" s="180">
        <f>(H627/H611)*AN60</f>
        <v>0</v>
      </c>
      <c r="I704" s="180">
        <f>(I628/I611)*AN79</f>
        <v>0</v>
      </c>
      <c r="J704" s="180">
        <f>(J629/J611)*AN80</f>
        <v>0</v>
      </c>
      <c r="K704" s="180">
        <f>(K643/K611)*AN76</f>
        <v>0</v>
      </c>
      <c r="L704" s="180">
        <f>(L646/L611)*AN81</f>
        <v>0</v>
      </c>
      <c r="M704" s="180">
        <f t="shared" si="19"/>
        <v>0</v>
      </c>
      <c r="N704" s="195" t="s">
        <v>726</v>
      </c>
    </row>
    <row r="705" spans="1:82" ht="12.6" customHeight="1" x14ac:dyDescent="0.25">
      <c r="A705" s="193">
        <v>7350</v>
      </c>
      <c r="B705" s="195" t="s">
        <v>727</v>
      </c>
      <c r="C705" s="180">
        <f>AO72</f>
        <v>31721</v>
      </c>
      <c r="D705" s="180">
        <f>(D614/D611)*AO77</f>
        <v>2227.2795206203737</v>
      </c>
      <c r="E705" s="180">
        <f>(E622/E611)*SUM(C705:D705)</f>
        <v>3360.7052692955613</v>
      </c>
      <c r="F705" s="180">
        <f>(F623/F611)*AO64</f>
        <v>64.984612768584398</v>
      </c>
      <c r="G705" s="180">
        <f>(G624/G611)*AO78</f>
        <v>2666.8668810328672</v>
      </c>
      <c r="H705" s="180">
        <f>(H627/H611)*AO60</f>
        <v>1299.4978152543054</v>
      </c>
      <c r="I705" s="180">
        <f>(I628/I611)*AO79</f>
        <v>1114.2464260767915</v>
      </c>
      <c r="J705" s="180">
        <f>(J629/J611)*AO80</f>
        <v>788.16633167073837</v>
      </c>
      <c r="K705" s="180">
        <f>(K643/K611)*AO76</f>
        <v>21605.37988864502</v>
      </c>
      <c r="L705" s="180">
        <f>(L646/L611)*AO81</f>
        <v>1330.1799191637297</v>
      </c>
      <c r="M705" s="180">
        <f t="shared" si="19"/>
        <v>34457</v>
      </c>
      <c r="N705" s="195" t="s">
        <v>728</v>
      </c>
    </row>
    <row r="706" spans="1:82" ht="12.6" customHeight="1" x14ac:dyDescent="0.25">
      <c r="A706" s="193">
        <v>7380</v>
      </c>
      <c r="B706" s="195" t="s">
        <v>729</v>
      </c>
      <c r="C706" s="180">
        <f>AP72</f>
        <v>0</v>
      </c>
      <c r="D706" s="180">
        <f>(D614/D611)*AP77</f>
        <v>0</v>
      </c>
      <c r="E706" s="180">
        <f>(E622/E611)*SUM(C706:D706)</f>
        <v>0</v>
      </c>
      <c r="F706" s="180">
        <f>(F623/F611)*AP64</f>
        <v>0</v>
      </c>
      <c r="G706" s="180">
        <f>(G624/G611)*AP78</f>
        <v>0</v>
      </c>
      <c r="H706" s="180">
        <f>(H627/H611)*AP60</f>
        <v>0</v>
      </c>
      <c r="I706" s="180">
        <f>(I628/I611)*AP79</f>
        <v>0</v>
      </c>
      <c r="J706" s="180">
        <f>(J629/J611)*AP80</f>
        <v>0</v>
      </c>
      <c r="K706" s="180">
        <f>(K643/K611)*AP76</f>
        <v>0</v>
      </c>
      <c r="L706" s="180">
        <f>(L646/L611)*AP81</f>
        <v>0</v>
      </c>
      <c r="M706" s="180">
        <f t="shared" si="19"/>
        <v>0</v>
      </c>
      <c r="N706" s="195" t="s">
        <v>730</v>
      </c>
    </row>
    <row r="707" spans="1:82" ht="12.6" customHeight="1" x14ac:dyDescent="0.25">
      <c r="A707" s="193">
        <v>7390</v>
      </c>
      <c r="B707" s="195" t="s">
        <v>731</v>
      </c>
      <c r="C707" s="180">
        <f>AQ72</f>
        <v>0</v>
      </c>
      <c r="D707" s="180">
        <f>(D614/D611)*AQ77</f>
        <v>0</v>
      </c>
      <c r="E707" s="180">
        <f>(E622/E611)*SUM(C707:D707)</f>
        <v>0</v>
      </c>
      <c r="F707" s="180">
        <f>(F623/F611)*AQ64</f>
        <v>0</v>
      </c>
      <c r="G707" s="180">
        <f>(G624/G611)*AQ78</f>
        <v>0</v>
      </c>
      <c r="H707" s="180">
        <f>(H627/H611)*AQ60</f>
        <v>0</v>
      </c>
      <c r="I707" s="180">
        <f>(I628/I611)*AQ79</f>
        <v>0</v>
      </c>
      <c r="J707" s="180">
        <f>(J629/J611)*AQ80</f>
        <v>0</v>
      </c>
      <c r="K707" s="180">
        <f>(K643/K611)*AQ76</f>
        <v>0</v>
      </c>
      <c r="L707" s="180">
        <f>(L646/L611)*AQ81</f>
        <v>0</v>
      </c>
      <c r="M707" s="180">
        <f t="shared" si="19"/>
        <v>0</v>
      </c>
      <c r="N707" s="195" t="s">
        <v>732</v>
      </c>
    </row>
    <row r="708" spans="1:82" ht="12.6" customHeight="1" x14ac:dyDescent="0.25">
      <c r="A708" s="193">
        <v>7400</v>
      </c>
      <c r="B708" s="195" t="s">
        <v>733</v>
      </c>
      <c r="C708" s="180">
        <f>AR72</f>
        <v>0</v>
      </c>
      <c r="D708" s="180">
        <f>(D614/D611)*AR77</f>
        <v>0</v>
      </c>
      <c r="E708" s="180">
        <f>(E622/E611)*SUM(C708:D708)</f>
        <v>0</v>
      </c>
      <c r="F708" s="180">
        <f>(F623/F611)*AR64</f>
        <v>0</v>
      </c>
      <c r="G708" s="180">
        <f>(G624/G611)*AR78</f>
        <v>0</v>
      </c>
      <c r="H708" s="180">
        <f>(H627/H611)*AR60</f>
        <v>0</v>
      </c>
      <c r="I708" s="180">
        <f>(I628/I611)*AR79</f>
        <v>0</v>
      </c>
      <c r="J708" s="180">
        <f>(J629/J611)*AR80</f>
        <v>0</v>
      </c>
      <c r="K708" s="180">
        <f>(K643/K611)*AR76</f>
        <v>0</v>
      </c>
      <c r="L708" s="180">
        <f>(L646/L611)*AR81</f>
        <v>0</v>
      </c>
      <c r="M708" s="180">
        <f t="shared" si="19"/>
        <v>0</v>
      </c>
      <c r="N708" s="195" t="s">
        <v>734</v>
      </c>
    </row>
    <row r="709" spans="1:82" ht="12.6" customHeight="1" x14ac:dyDescent="0.25">
      <c r="A709" s="193">
        <v>7410</v>
      </c>
      <c r="B709" s="195" t="s">
        <v>129</v>
      </c>
      <c r="C709" s="180">
        <f>AS72</f>
        <v>0</v>
      </c>
      <c r="D709" s="180">
        <f>(D614/D611)*AS77</f>
        <v>0</v>
      </c>
      <c r="E709" s="180">
        <f>(E622/E611)*SUM(C709:D709)</f>
        <v>0</v>
      </c>
      <c r="F709" s="180">
        <f>(F623/F611)*AS64</f>
        <v>0</v>
      </c>
      <c r="G709" s="180">
        <f>(G624/G611)*AS78</f>
        <v>0</v>
      </c>
      <c r="H709" s="180">
        <f>(H627/H611)*AS60</f>
        <v>0</v>
      </c>
      <c r="I709" s="180">
        <f>(I628/I611)*AS79</f>
        <v>0</v>
      </c>
      <c r="J709" s="180">
        <f>(J629/J611)*AS80</f>
        <v>0</v>
      </c>
      <c r="K709" s="180">
        <f>(K643/K611)*AS76</f>
        <v>0</v>
      </c>
      <c r="L709" s="180">
        <f>(L646/L611)*AS81</f>
        <v>0</v>
      </c>
      <c r="M709" s="180">
        <f t="shared" si="19"/>
        <v>0</v>
      </c>
      <c r="N709" s="195" t="s">
        <v>735</v>
      </c>
    </row>
    <row r="710" spans="1:82" ht="12.6" customHeight="1" x14ac:dyDescent="0.25">
      <c r="A710" s="193">
        <v>7420</v>
      </c>
      <c r="B710" s="195" t="s">
        <v>736</v>
      </c>
      <c r="C710" s="180">
        <f>AT72</f>
        <v>0</v>
      </c>
      <c r="D710" s="180">
        <f>(D614/D611)*AT77</f>
        <v>0</v>
      </c>
      <c r="E710" s="180">
        <f>(E622/E611)*SUM(C710:D710)</f>
        <v>0</v>
      </c>
      <c r="F710" s="180">
        <f>(F623/F611)*AT64</f>
        <v>0</v>
      </c>
      <c r="G710" s="180">
        <f>(G624/G611)*AT78</f>
        <v>0</v>
      </c>
      <c r="H710" s="180">
        <f>(H627/H611)*AT60</f>
        <v>0</v>
      </c>
      <c r="I710" s="180">
        <f>(I628/I611)*AT79</f>
        <v>0</v>
      </c>
      <c r="J710" s="180">
        <f>(J629/J611)*AT80</f>
        <v>0</v>
      </c>
      <c r="K710" s="180">
        <f>(K643/K611)*AT76</f>
        <v>0</v>
      </c>
      <c r="L710" s="180">
        <f>(L646/L611)*AT81</f>
        <v>0</v>
      </c>
      <c r="M710" s="180">
        <f t="shared" si="19"/>
        <v>0</v>
      </c>
      <c r="N710" s="195" t="s">
        <v>737</v>
      </c>
    </row>
    <row r="711" spans="1:82" ht="12.6" customHeight="1" x14ac:dyDescent="0.25">
      <c r="A711" s="193">
        <v>7430</v>
      </c>
      <c r="B711" s="195" t="s">
        <v>738</v>
      </c>
      <c r="C711" s="180">
        <f>AU72</f>
        <v>0</v>
      </c>
      <c r="D711" s="180">
        <f>(D614/D611)*AU77</f>
        <v>0</v>
      </c>
      <c r="E711" s="180">
        <f>(E622/E611)*SUM(C711:D711)</f>
        <v>0</v>
      </c>
      <c r="F711" s="180">
        <f>(F623/F611)*AU64</f>
        <v>0</v>
      </c>
      <c r="G711" s="180">
        <f>(G624/G611)*AU78</f>
        <v>0</v>
      </c>
      <c r="H711" s="180">
        <f>(H627/H611)*AU60</f>
        <v>0</v>
      </c>
      <c r="I711" s="180">
        <f>(I628/I611)*AU79</f>
        <v>0</v>
      </c>
      <c r="J711" s="180">
        <f>(J629/J611)*AU80</f>
        <v>0</v>
      </c>
      <c r="K711" s="180">
        <f>(K643/K611)*AU76</f>
        <v>0</v>
      </c>
      <c r="L711" s="180">
        <f>(L646/L611)*AU81</f>
        <v>0</v>
      </c>
      <c r="M711" s="180">
        <f t="shared" si="19"/>
        <v>0</v>
      </c>
      <c r="N711" s="195" t="s">
        <v>739</v>
      </c>
    </row>
    <row r="712" spans="1:82" ht="12.6" customHeight="1" x14ac:dyDescent="0.25">
      <c r="A712" s="193">
        <v>7490</v>
      </c>
      <c r="B712" s="195" t="s">
        <v>740</v>
      </c>
      <c r="C712" s="180">
        <f>AV72</f>
        <v>0</v>
      </c>
      <c r="D712" s="180">
        <f>(D614/D611)*AV77</f>
        <v>0</v>
      </c>
      <c r="E712" s="180">
        <f>(E622/E611)*SUM(C712:D712)</f>
        <v>0</v>
      </c>
      <c r="F712" s="180">
        <f>(F623/F611)*AV64</f>
        <v>0</v>
      </c>
      <c r="G712" s="180">
        <f>(G624/G611)*AV78</f>
        <v>0</v>
      </c>
      <c r="H712" s="180">
        <f>(H627/H611)*AV60</f>
        <v>0</v>
      </c>
      <c r="I712" s="180">
        <f>(I628/I611)*AV79</f>
        <v>0</v>
      </c>
      <c r="J712" s="180">
        <f>(J629/J611)*AV80</f>
        <v>0</v>
      </c>
      <c r="K712" s="180">
        <f>(K643/K611)*AV76</f>
        <v>0</v>
      </c>
      <c r="L712" s="180">
        <f>(L646/L611)*AV81</f>
        <v>0</v>
      </c>
      <c r="M712" s="180">
        <f t="shared" si="19"/>
        <v>0</v>
      </c>
      <c r="N712" s="196" t="s">
        <v>741</v>
      </c>
    </row>
    <row r="714" spans="1:82" ht="12.6" customHeight="1" x14ac:dyDescent="0.25">
      <c r="C714" s="180">
        <f>SUM(C613:C646)+SUM(C667:C712)</f>
        <v>18453328</v>
      </c>
      <c r="D714" s="180">
        <f>SUM(D615:D646)+SUM(D667:D712)</f>
        <v>1579698</v>
      </c>
      <c r="E714" s="180">
        <f>SUM(E623:E646)+SUM(E667:E712)</f>
        <v>1662232.2208671134</v>
      </c>
      <c r="F714" s="180">
        <f>SUM(F624:F647)+SUM(F667:F712)</f>
        <v>71700.622830833046</v>
      </c>
      <c r="G714" s="180">
        <f>SUM(G625:G646)+SUM(G667:G712)</f>
        <v>1123073.6987666818</v>
      </c>
      <c r="H714" s="180">
        <f>SUM(H628:H646)+SUM(H667:H712)</f>
        <v>524897.15599233506</v>
      </c>
      <c r="I714" s="180">
        <f>SUM(I629:I646)+SUM(I667:I712)</f>
        <v>569008.50824988144</v>
      </c>
      <c r="J714" s="180">
        <f>SUM(J630:J646)+SUM(J667:J712)</f>
        <v>234227.94122576676</v>
      </c>
      <c r="K714" s="180">
        <f>SUM(K667:K712)</f>
        <v>2319062.7314882269</v>
      </c>
      <c r="L714" s="180">
        <f>SUM(L667:L712)</f>
        <v>301791.22005986696</v>
      </c>
      <c r="M714" s="180">
        <f>SUM(M667:M712)</f>
        <v>6658289</v>
      </c>
      <c r="N714" s="195" t="s">
        <v>742</v>
      </c>
    </row>
    <row r="715" spans="1:82" ht="12.6" customHeight="1" x14ac:dyDescent="0.25">
      <c r="C715" s="180">
        <f>CE72</f>
        <v>18453328</v>
      </c>
      <c r="D715" s="180">
        <f>D614</f>
        <v>1579698</v>
      </c>
      <c r="E715" s="180">
        <f>E622</f>
        <v>1662232.2208671132</v>
      </c>
      <c r="F715" s="180">
        <f>F623</f>
        <v>71700.622830833061</v>
      </c>
      <c r="G715" s="180">
        <f>G624</f>
        <v>1123073.6987666818</v>
      </c>
      <c r="H715" s="180">
        <f>H627</f>
        <v>524897.15599233529</v>
      </c>
      <c r="I715" s="180">
        <f>I628</f>
        <v>569008.50824988156</v>
      </c>
      <c r="J715" s="180">
        <f>J629</f>
        <v>234227.94122576679</v>
      </c>
      <c r="K715" s="180">
        <f>K643</f>
        <v>2319062.7314882274</v>
      </c>
      <c r="L715" s="180">
        <f>L646</f>
        <v>301791.22005986696</v>
      </c>
      <c r="M715" s="180">
        <f>C647</f>
        <v>6658290</v>
      </c>
      <c r="N715" s="195" t="s">
        <v>743</v>
      </c>
    </row>
    <row r="716" spans="1:82" ht="12.6" customHeight="1" x14ac:dyDescent="0.25">
      <c r="O716" s="195"/>
    </row>
    <row r="717" spans="1:82" ht="12.6" customHeight="1" x14ac:dyDescent="0.25">
      <c r="O717" s="195"/>
    </row>
    <row r="718" spans="1:82" ht="12.6" customHeight="1" x14ac:dyDescent="0.25">
      <c r="O718" s="195"/>
    </row>
    <row r="719" spans="1:82" ht="12.6" customHeight="1" x14ac:dyDescent="0.25">
      <c r="A719" s="198" t="s">
        <v>744</v>
      </c>
      <c r="B719" s="198"/>
      <c r="C719" s="198"/>
      <c r="D719" s="198"/>
      <c r="E719" s="198"/>
      <c r="F719" s="198"/>
      <c r="G719" s="198"/>
      <c r="H719" s="198"/>
      <c r="I719" s="267"/>
      <c r="J719" s="267"/>
      <c r="K719" s="267"/>
      <c r="L719" s="267"/>
      <c r="M719" s="267"/>
      <c r="N719" s="267"/>
      <c r="O719" s="199"/>
      <c r="P719" s="267"/>
      <c r="Q719" s="267"/>
      <c r="R719" s="267"/>
      <c r="S719" s="267"/>
      <c r="T719" s="267"/>
      <c r="U719" s="267"/>
      <c r="V719" s="267"/>
      <c r="W719" s="267"/>
      <c r="X719" s="267"/>
      <c r="Y719" s="267"/>
      <c r="Z719" s="267"/>
      <c r="AA719" s="267"/>
      <c r="AB719" s="267"/>
      <c r="AC719" s="267"/>
      <c r="AD719" s="267"/>
      <c r="AE719" s="267"/>
      <c r="AF719" s="267"/>
      <c r="AG719" s="267"/>
      <c r="AH719" s="267"/>
      <c r="AI719" s="267"/>
      <c r="AJ719" s="267"/>
      <c r="AK719" s="267"/>
      <c r="AL719" s="267"/>
      <c r="AM719" s="267"/>
      <c r="AN719" s="267"/>
      <c r="AO719" s="267"/>
      <c r="AP719" s="267"/>
      <c r="AQ719" s="267"/>
      <c r="AR719" s="267"/>
      <c r="AS719" s="267"/>
      <c r="AT719" s="267"/>
      <c r="AU719" s="267"/>
      <c r="AV719" s="267"/>
      <c r="AW719" s="267"/>
      <c r="AX719" s="267"/>
      <c r="AY719" s="267"/>
      <c r="AZ719" s="267"/>
      <c r="BA719" s="267"/>
      <c r="BB719" s="267"/>
      <c r="BC719" s="267"/>
      <c r="BD719" s="267"/>
      <c r="BE719" s="267"/>
      <c r="BF719" s="267"/>
      <c r="BG719" s="267"/>
      <c r="BH719" s="267"/>
      <c r="BI719" s="267"/>
      <c r="BJ719" s="267"/>
      <c r="BK719" s="267"/>
      <c r="BL719" s="267"/>
      <c r="BM719" s="267"/>
      <c r="BN719" s="267"/>
      <c r="BO719" s="267"/>
      <c r="BP719" s="267"/>
      <c r="BQ719" s="267"/>
      <c r="BR719" s="267"/>
      <c r="BS719" s="267"/>
      <c r="BT719" s="267"/>
      <c r="BU719" s="267"/>
      <c r="BV719" s="267"/>
      <c r="BW719" s="267"/>
      <c r="BX719" s="267"/>
      <c r="BY719" s="267"/>
      <c r="BZ719" s="267"/>
      <c r="CA719" s="267"/>
      <c r="CB719" s="267"/>
      <c r="CC719" s="267"/>
      <c r="CD719" s="267"/>
    </row>
    <row r="720" spans="1:82" ht="12.6" customHeight="1" x14ac:dyDescent="0.25">
      <c r="A720" s="200" t="s">
        <v>745</v>
      </c>
      <c r="B720" s="200" t="s">
        <v>746</v>
      </c>
      <c r="C720" s="200" t="s">
        <v>747</v>
      </c>
      <c r="D720" s="200" t="s">
        <v>748</v>
      </c>
      <c r="E720" s="200" t="s">
        <v>749</v>
      </c>
      <c r="F720" s="200" t="s">
        <v>750</v>
      </c>
      <c r="G720" s="200" t="s">
        <v>751</v>
      </c>
      <c r="H720" s="200" t="s">
        <v>752</v>
      </c>
      <c r="I720" s="200" t="s">
        <v>753</v>
      </c>
      <c r="J720" s="200" t="s">
        <v>754</v>
      </c>
      <c r="K720" s="200" t="s">
        <v>755</v>
      </c>
      <c r="L720" s="200" t="s">
        <v>756</v>
      </c>
      <c r="M720" s="200" t="s">
        <v>757</v>
      </c>
      <c r="N720" s="200" t="s">
        <v>758</v>
      </c>
      <c r="O720" s="200" t="s">
        <v>759</v>
      </c>
      <c r="P720" s="200" t="s">
        <v>760</v>
      </c>
      <c r="Q720" s="200" t="s">
        <v>761</v>
      </c>
      <c r="R720" s="200" t="s">
        <v>762</v>
      </c>
      <c r="S720" s="200" t="s">
        <v>763</v>
      </c>
      <c r="T720" s="200" t="s">
        <v>764</v>
      </c>
      <c r="U720" s="200" t="s">
        <v>765</v>
      </c>
      <c r="V720" s="200" t="s">
        <v>766</v>
      </c>
      <c r="W720" s="200" t="s">
        <v>767</v>
      </c>
      <c r="X720" s="200" t="s">
        <v>768</v>
      </c>
      <c r="Y720" s="200" t="s">
        <v>769</v>
      </c>
      <c r="Z720" s="200" t="s">
        <v>770</v>
      </c>
      <c r="AA720" s="200" t="s">
        <v>771</v>
      </c>
      <c r="AB720" s="200" t="s">
        <v>772</v>
      </c>
      <c r="AC720" s="200" t="s">
        <v>773</v>
      </c>
      <c r="AD720" s="200" t="s">
        <v>774</v>
      </c>
      <c r="AE720" s="200" t="s">
        <v>775</v>
      </c>
      <c r="AF720" s="200" t="s">
        <v>776</v>
      </c>
      <c r="AG720" s="200" t="s">
        <v>777</v>
      </c>
      <c r="AH720" s="200" t="s">
        <v>778</v>
      </c>
      <c r="AI720" s="200" t="s">
        <v>779</v>
      </c>
      <c r="AJ720" s="200" t="s">
        <v>780</v>
      </c>
      <c r="AK720" s="200" t="s">
        <v>781</v>
      </c>
      <c r="AL720" s="200" t="s">
        <v>782</v>
      </c>
      <c r="AM720" s="200" t="s">
        <v>783</v>
      </c>
      <c r="AN720" s="200" t="s">
        <v>784</v>
      </c>
      <c r="AO720" s="200" t="s">
        <v>785</v>
      </c>
      <c r="AP720" s="200" t="s">
        <v>786</v>
      </c>
      <c r="AQ720" s="200" t="s">
        <v>787</v>
      </c>
      <c r="AR720" s="200" t="s">
        <v>788</v>
      </c>
      <c r="AS720" s="200" t="s">
        <v>789</v>
      </c>
      <c r="AT720" s="200" t="s">
        <v>790</v>
      </c>
      <c r="AU720" s="200" t="s">
        <v>791</v>
      </c>
      <c r="AV720" s="200" t="s">
        <v>792</v>
      </c>
      <c r="AW720" s="200" t="s">
        <v>793</v>
      </c>
      <c r="AX720" s="200" t="s">
        <v>794</v>
      </c>
      <c r="AY720" s="200" t="s">
        <v>795</v>
      </c>
      <c r="AZ720" s="200" t="s">
        <v>796</v>
      </c>
      <c r="BA720" s="200" t="s">
        <v>797</v>
      </c>
      <c r="BB720" s="200" t="s">
        <v>798</v>
      </c>
      <c r="BC720" s="200" t="s">
        <v>799</v>
      </c>
      <c r="BD720" s="200" t="s">
        <v>800</v>
      </c>
      <c r="BE720" s="200" t="s">
        <v>801</v>
      </c>
      <c r="BF720" s="200" t="s">
        <v>802</v>
      </c>
      <c r="BG720" s="200" t="s">
        <v>803</v>
      </c>
      <c r="BH720" s="200" t="s">
        <v>804</v>
      </c>
      <c r="BI720" s="200" t="s">
        <v>805</v>
      </c>
      <c r="BJ720" s="200" t="s">
        <v>806</v>
      </c>
      <c r="BK720" s="200" t="s">
        <v>807</v>
      </c>
      <c r="BL720" s="200" t="s">
        <v>808</v>
      </c>
      <c r="BM720" s="200" t="s">
        <v>809</v>
      </c>
      <c r="BN720" s="200" t="s">
        <v>810</v>
      </c>
      <c r="BO720" s="200" t="s">
        <v>811</v>
      </c>
      <c r="BP720" s="200" t="s">
        <v>812</v>
      </c>
      <c r="BQ720" s="200" t="s">
        <v>813</v>
      </c>
      <c r="BR720" s="200" t="s">
        <v>814</v>
      </c>
      <c r="BS720" s="200" t="s">
        <v>815</v>
      </c>
      <c r="BT720" s="200" t="s">
        <v>816</v>
      </c>
      <c r="BU720" s="200" t="s">
        <v>817</v>
      </c>
      <c r="BV720" s="200" t="s">
        <v>818</v>
      </c>
      <c r="BW720" s="200" t="s">
        <v>819</v>
      </c>
      <c r="BX720" s="200" t="s">
        <v>820</v>
      </c>
      <c r="BY720" s="200" t="s">
        <v>821</v>
      </c>
      <c r="BZ720" s="268" t="s">
        <v>822</v>
      </c>
      <c r="CA720" s="200" t="s">
        <v>823</v>
      </c>
      <c r="CB720" s="200" t="s">
        <v>824</v>
      </c>
      <c r="CC720" s="200" t="s">
        <v>825</v>
      </c>
    </row>
    <row r="721" spans="1:84" ht="12.6" customHeight="1" x14ac:dyDescent="0.25">
      <c r="A721" s="269" t="e">
        <f>RIGHT(C84,3)&amp;"*"&amp;RIGHT(C83,4)&amp;"*"&amp;"A"</f>
        <v>#VALUE!</v>
      </c>
      <c r="B721" s="267">
        <f>ROUND(C166,0)</f>
        <v>541758</v>
      </c>
      <c r="C721" s="267">
        <f>ROUND(C167,0)</f>
        <v>22801</v>
      </c>
      <c r="D721" s="267">
        <f>ROUND(C168,0)</f>
        <v>47546</v>
      </c>
      <c r="E721" s="267">
        <f>ROUND(C169,0)</f>
        <v>641260</v>
      </c>
      <c r="F721" s="267">
        <f>ROUND(C170,0)</f>
        <v>0</v>
      </c>
      <c r="G721" s="267">
        <f>ROUND(C171,0)</f>
        <v>85963</v>
      </c>
      <c r="H721" s="267">
        <f>ROUND(C172+C173,0)</f>
        <v>27385</v>
      </c>
      <c r="I721" s="267">
        <f>ROUND(C176,0)</f>
        <v>28880</v>
      </c>
      <c r="J721" s="267">
        <f>ROUND(C177,0)</f>
        <v>110923</v>
      </c>
      <c r="K721" s="267">
        <f>ROUND(C180,0)</f>
        <v>82018</v>
      </c>
      <c r="L721" s="267">
        <f>ROUND(C181,0)</f>
        <v>56058</v>
      </c>
      <c r="M721" s="267">
        <f>ROUND(C184,0)</f>
        <v>32741</v>
      </c>
      <c r="N721" s="267">
        <f>ROUND(C185,0)</f>
        <v>110170</v>
      </c>
      <c r="O721" s="267">
        <f>ROUND(C186,0)</f>
        <v>0</v>
      </c>
      <c r="P721" s="267">
        <f>ROUND(C189,0)</f>
        <v>328488</v>
      </c>
      <c r="Q721" s="267">
        <f>ROUND(C190,0)</f>
        <v>34171</v>
      </c>
      <c r="R721" s="267">
        <f>ROUND(B196,0)</f>
        <v>204226</v>
      </c>
      <c r="S721" s="267">
        <f>ROUND(C196,0)</f>
        <v>0</v>
      </c>
      <c r="T721" s="267">
        <f>ROUND(D196,0)</f>
        <v>0</v>
      </c>
      <c r="U721" s="267">
        <f>ROUND(B197,0)</f>
        <v>314052</v>
      </c>
      <c r="V721" s="267">
        <f>ROUND(C197,0)</f>
        <v>138902</v>
      </c>
      <c r="W721" s="267">
        <f>ROUND(D197,0)</f>
        <v>0</v>
      </c>
      <c r="X721" s="267">
        <f>ROUND(B198,0)</f>
        <v>6386786</v>
      </c>
      <c r="Y721" s="267">
        <f>ROUND(C198,0)</f>
        <v>3658636</v>
      </c>
      <c r="Z721" s="267">
        <f>ROUND(D198,0)</f>
        <v>64879</v>
      </c>
      <c r="AA721" s="267">
        <f>ROUND(B199,0)</f>
        <v>0</v>
      </c>
      <c r="AB721" s="267">
        <f>ROUND(C199,0)</f>
        <v>0</v>
      </c>
      <c r="AC721" s="267">
        <f>ROUND(D199,0)</f>
        <v>0</v>
      </c>
      <c r="AD721" s="267">
        <f>ROUND(B200,0)</f>
        <v>6457920</v>
      </c>
      <c r="AE721" s="267">
        <f>ROUND(C200,0)</f>
        <v>396099</v>
      </c>
      <c r="AF721" s="267">
        <f>ROUND(D200,0)</f>
        <v>0</v>
      </c>
      <c r="AG721" s="267">
        <f>ROUND(B201,0)</f>
        <v>3286110</v>
      </c>
      <c r="AH721" s="267">
        <f>ROUND(C201,0)</f>
        <v>521325</v>
      </c>
      <c r="AI721" s="267">
        <f>ROUND(D201,0)</f>
        <v>144398</v>
      </c>
      <c r="AJ721" s="267">
        <f>ROUND(B202,0)</f>
        <v>0</v>
      </c>
      <c r="AK721" s="267">
        <f>ROUND(C202,0)</f>
        <v>0</v>
      </c>
      <c r="AL721" s="267">
        <f>ROUND(D202,0)</f>
        <v>0</v>
      </c>
      <c r="AM721" s="267">
        <f>ROUND(B203,0)</f>
        <v>0</v>
      </c>
      <c r="AN721" s="267">
        <f>ROUND(C203,0)</f>
        <v>0</v>
      </c>
      <c r="AO721" s="267">
        <f>ROUND(D203,0)</f>
        <v>0</v>
      </c>
      <c r="AP721" s="267">
        <f>ROUND(B204,0)</f>
        <v>2294121</v>
      </c>
      <c r="AQ721" s="267">
        <f>ROUND(C204,0)</f>
        <v>2254110</v>
      </c>
      <c r="AR721" s="267">
        <f>ROUND(D204,0)</f>
        <v>4251892</v>
      </c>
      <c r="AS721" s="267"/>
      <c r="AT721" s="267"/>
      <c r="AU721" s="267"/>
      <c r="AV721" s="267">
        <f>ROUND(B210,0)</f>
        <v>271555</v>
      </c>
      <c r="AW721" s="267">
        <f>ROUND(C210,0)</f>
        <v>14605</v>
      </c>
      <c r="AX721" s="267">
        <f>ROUND(D210,0)</f>
        <v>0</v>
      </c>
      <c r="AY721" s="267">
        <f>ROUND(B211,0)</f>
        <v>3890671</v>
      </c>
      <c r="AZ721" s="267">
        <f>ROUND(C211,0)</f>
        <v>375978</v>
      </c>
      <c r="BA721" s="267">
        <f>ROUND(D211,0)</f>
        <v>34234</v>
      </c>
      <c r="BB721" s="267">
        <f>ROUND(B212,0)</f>
        <v>0</v>
      </c>
      <c r="BC721" s="267">
        <f>ROUND(C212,0)</f>
        <v>0</v>
      </c>
      <c r="BD721" s="267">
        <f>ROUND(D212,0)</f>
        <v>0</v>
      </c>
      <c r="BE721" s="267">
        <f>ROUND(B213,0)</f>
        <v>5193679</v>
      </c>
      <c r="BF721" s="267">
        <f>ROUND(C213,0)</f>
        <v>292283</v>
      </c>
      <c r="BG721" s="267">
        <f>ROUND(D213,0)</f>
        <v>0</v>
      </c>
      <c r="BH721" s="267">
        <f>ROUND(B214,0)</f>
        <v>1989351</v>
      </c>
      <c r="BI721" s="267">
        <f>ROUND(C214,0)</f>
        <v>366031</v>
      </c>
      <c r="BJ721" s="267">
        <f>ROUND(D214,0)</f>
        <v>101848</v>
      </c>
      <c r="BK721" s="267">
        <f>ROUND(B215,0)</f>
        <v>0</v>
      </c>
      <c r="BL721" s="267">
        <f>ROUND(C215,0)</f>
        <v>0</v>
      </c>
      <c r="BM721" s="267">
        <f>ROUND(D215,0)</f>
        <v>0</v>
      </c>
      <c r="BN721" s="267">
        <f>ROUND(B216,0)</f>
        <v>0</v>
      </c>
      <c r="BO721" s="267">
        <f>ROUND(C216,0)</f>
        <v>0</v>
      </c>
      <c r="BP721" s="267">
        <f>ROUND(D216,0)</f>
        <v>0</v>
      </c>
      <c r="BQ721" s="267">
        <f>ROUND(B217,0)</f>
        <v>0</v>
      </c>
      <c r="BR721" s="267">
        <f>ROUND(C217,0)</f>
        <v>0</v>
      </c>
      <c r="BS721" s="267">
        <f>ROUND(D217,0)</f>
        <v>0</v>
      </c>
      <c r="BT721" s="267">
        <f>ROUND(C222,0)</f>
        <v>-961062</v>
      </c>
      <c r="BU721" s="267">
        <f>ROUND(C223,0)</f>
        <v>-125231</v>
      </c>
      <c r="BV721" s="267">
        <f>ROUND(C224,0)</f>
        <v>0</v>
      </c>
      <c r="BW721" s="267">
        <f>ROUND(C225,0)</f>
        <v>0</v>
      </c>
      <c r="BX721" s="267">
        <f>ROUND(C226,0)</f>
        <v>0</v>
      </c>
      <c r="BY721" s="267">
        <f>ROUND(C227,0)</f>
        <v>4965145</v>
      </c>
      <c r="BZ721" s="267">
        <f>ROUND(C230,0)</f>
        <v>0</v>
      </c>
      <c r="CA721" s="267">
        <f>ROUND(C232,0)</f>
        <v>69957</v>
      </c>
      <c r="CB721" s="267">
        <f>ROUND(C233,0)</f>
        <v>35</v>
      </c>
      <c r="CC721" s="267">
        <f>ROUND(C237+C238,0)</f>
        <v>0</v>
      </c>
    </row>
    <row r="723" spans="1:84" ht="12.6" customHeight="1" x14ac:dyDescent="0.25">
      <c r="A723" s="198" t="s">
        <v>148</v>
      </c>
      <c r="B723" s="198"/>
      <c r="C723" s="198"/>
      <c r="D723" s="198"/>
      <c r="E723" s="198"/>
      <c r="F723" s="198"/>
      <c r="G723" s="198"/>
      <c r="H723" s="267"/>
      <c r="I723" s="267"/>
      <c r="J723" s="267"/>
      <c r="K723" s="267"/>
      <c r="L723" s="267"/>
      <c r="M723" s="267"/>
      <c r="N723" s="267"/>
      <c r="O723" s="267"/>
      <c r="P723" s="267"/>
      <c r="Q723" s="267"/>
      <c r="R723" s="267"/>
      <c r="S723" s="267"/>
      <c r="T723" s="267"/>
      <c r="U723" s="267"/>
      <c r="V723" s="267"/>
      <c r="W723" s="267"/>
      <c r="X723" s="267"/>
      <c r="Y723" s="267"/>
      <c r="Z723" s="267"/>
      <c r="AA723" s="267"/>
      <c r="AB723" s="267"/>
      <c r="AC723" s="267"/>
      <c r="AD723" s="267"/>
      <c r="AE723" s="267"/>
      <c r="AF723" s="267"/>
      <c r="AG723" s="267"/>
      <c r="AH723" s="267"/>
      <c r="AI723" s="267"/>
      <c r="AJ723" s="267"/>
      <c r="AK723" s="267"/>
      <c r="AL723" s="267"/>
      <c r="AM723" s="267"/>
      <c r="AN723" s="267"/>
      <c r="AO723" s="267"/>
      <c r="AP723" s="267"/>
      <c r="AQ723" s="267"/>
      <c r="AR723" s="267"/>
      <c r="AS723" s="267"/>
      <c r="AT723" s="267"/>
      <c r="AU723" s="267"/>
      <c r="AV723" s="267"/>
      <c r="AW723" s="267"/>
      <c r="AX723" s="267"/>
      <c r="AY723" s="267"/>
      <c r="AZ723" s="267"/>
      <c r="BA723" s="267"/>
      <c r="BB723" s="267"/>
      <c r="BC723" s="267"/>
      <c r="BD723" s="267"/>
      <c r="BE723" s="267"/>
      <c r="BF723" s="267"/>
      <c r="BG723" s="267"/>
      <c r="BH723" s="267"/>
      <c r="BI723" s="267"/>
      <c r="BJ723" s="267"/>
      <c r="BK723" s="267"/>
      <c r="BL723" s="267"/>
      <c r="BM723" s="267"/>
      <c r="BN723" s="267"/>
      <c r="BO723" s="267"/>
      <c r="BP723" s="267"/>
      <c r="BQ723" s="267"/>
      <c r="BR723" s="267"/>
    </row>
    <row r="724" spans="1:84" ht="12.6" customHeight="1" x14ac:dyDescent="0.25">
      <c r="A724" s="200" t="s">
        <v>745</v>
      </c>
      <c r="B724" s="200" t="s">
        <v>826</v>
      </c>
      <c r="C724" s="200" t="s">
        <v>827</v>
      </c>
      <c r="D724" s="200" t="s">
        <v>828</v>
      </c>
      <c r="E724" s="200" t="s">
        <v>829</v>
      </c>
      <c r="F724" s="200" t="s">
        <v>830</v>
      </c>
      <c r="G724" s="200" t="s">
        <v>831</v>
      </c>
      <c r="H724" s="200" t="s">
        <v>832</v>
      </c>
      <c r="I724" s="200" t="s">
        <v>833</v>
      </c>
      <c r="J724" s="200" t="s">
        <v>834</v>
      </c>
      <c r="K724" s="200" t="s">
        <v>835</v>
      </c>
      <c r="L724" s="200" t="s">
        <v>836</v>
      </c>
      <c r="M724" s="200" t="s">
        <v>837</v>
      </c>
      <c r="N724" s="200" t="s">
        <v>838</v>
      </c>
      <c r="O724" s="200" t="s">
        <v>839</v>
      </c>
      <c r="P724" s="200" t="s">
        <v>840</v>
      </c>
      <c r="Q724" s="200" t="s">
        <v>841</v>
      </c>
      <c r="R724" s="200" t="s">
        <v>842</v>
      </c>
      <c r="S724" s="200" t="s">
        <v>843</v>
      </c>
      <c r="T724" s="200" t="s">
        <v>844</v>
      </c>
      <c r="U724" s="200" t="s">
        <v>845</v>
      </c>
      <c r="V724" s="200" t="s">
        <v>846</v>
      </c>
      <c r="W724" s="200" t="s">
        <v>847</v>
      </c>
      <c r="X724" s="200" t="s">
        <v>848</v>
      </c>
      <c r="Y724" s="200" t="s">
        <v>849</v>
      </c>
      <c r="Z724" s="200" t="s">
        <v>850</v>
      </c>
      <c r="AA724" s="200" t="s">
        <v>851</v>
      </c>
      <c r="AB724" s="200" t="s">
        <v>852</v>
      </c>
      <c r="AC724" s="200" t="s">
        <v>853</v>
      </c>
      <c r="AD724" s="200" t="s">
        <v>854</v>
      </c>
      <c r="AE724" s="200" t="s">
        <v>855</v>
      </c>
      <c r="AF724" s="200" t="s">
        <v>856</v>
      </c>
      <c r="AG724" s="200" t="s">
        <v>857</v>
      </c>
      <c r="AH724" s="200" t="s">
        <v>858</v>
      </c>
      <c r="AI724" s="200" t="s">
        <v>859</v>
      </c>
      <c r="AJ724" s="200" t="s">
        <v>860</v>
      </c>
      <c r="AK724" s="200" t="s">
        <v>861</v>
      </c>
      <c r="AL724" s="200" t="s">
        <v>862</v>
      </c>
      <c r="AM724" s="200" t="s">
        <v>863</v>
      </c>
      <c r="AN724" s="200" t="s">
        <v>864</v>
      </c>
      <c r="AO724" s="200" t="s">
        <v>865</v>
      </c>
      <c r="AP724" s="200" t="s">
        <v>866</v>
      </c>
      <c r="AQ724" s="200" t="s">
        <v>867</v>
      </c>
      <c r="AR724" s="200" t="s">
        <v>868</v>
      </c>
      <c r="AS724" s="200" t="s">
        <v>869</v>
      </c>
      <c r="AT724" s="200" t="s">
        <v>870</v>
      </c>
      <c r="AU724" s="200" t="s">
        <v>871</v>
      </c>
      <c r="AV724" s="200" t="s">
        <v>872</v>
      </c>
      <c r="AW724" s="200" t="s">
        <v>873</v>
      </c>
      <c r="AX724" s="200" t="s">
        <v>874</v>
      </c>
      <c r="AY724" s="200" t="s">
        <v>875</v>
      </c>
      <c r="AZ724" s="200" t="s">
        <v>876</v>
      </c>
      <c r="BA724" s="200" t="s">
        <v>877</v>
      </c>
      <c r="BB724" s="200" t="s">
        <v>878</v>
      </c>
      <c r="BC724" s="200" t="s">
        <v>879</v>
      </c>
      <c r="BD724" s="200" t="s">
        <v>880</v>
      </c>
      <c r="BE724" s="200" t="s">
        <v>881</v>
      </c>
      <c r="BF724" s="200" t="s">
        <v>882</v>
      </c>
      <c r="BG724" s="200" t="s">
        <v>883</v>
      </c>
      <c r="BH724" s="200" t="s">
        <v>884</v>
      </c>
      <c r="BI724" s="200" t="s">
        <v>885</v>
      </c>
      <c r="BJ724" s="200" t="s">
        <v>886</v>
      </c>
      <c r="BK724" s="200" t="s">
        <v>887</v>
      </c>
      <c r="BL724" s="200" t="s">
        <v>888</v>
      </c>
      <c r="BM724" s="200" t="s">
        <v>889</v>
      </c>
      <c r="BN724" s="200" t="s">
        <v>890</v>
      </c>
      <c r="BO724" s="200" t="s">
        <v>891</v>
      </c>
      <c r="BP724" s="200" t="s">
        <v>892</v>
      </c>
      <c r="BQ724" s="200" t="s">
        <v>893</v>
      </c>
      <c r="BR724" s="200" t="s">
        <v>894</v>
      </c>
    </row>
    <row r="725" spans="1:84" ht="12.6" customHeight="1" x14ac:dyDescent="0.25">
      <c r="A725" s="269" t="e">
        <f>RIGHT(C84,3)&amp;"*"&amp;RIGHT(C83,4)&amp;"*"&amp;"A"</f>
        <v>#VALUE!</v>
      </c>
      <c r="B725" s="267">
        <f>ROUND(C112,0)</f>
        <v>90</v>
      </c>
      <c r="C725" s="267">
        <f>ROUND(C113,0)</f>
        <v>172</v>
      </c>
      <c r="D725" s="267">
        <f>ROUND(C114,0)</f>
        <v>0</v>
      </c>
      <c r="E725" s="267">
        <f>ROUND(C115,0)</f>
        <v>0</v>
      </c>
      <c r="F725" s="267">
        <f>ROUND(D112,0)</f>
        <v>279</v>
      </c>
      <c r="G725" s="267">
        <f>ROUND(D113,0)</f>
        <v>11753</v>
      </c>
      <c r="H725" s="267">
        <f>ROUND(D114,0)</f>
        <v>0</v>
      </c>
      <c r="I725" s="267">
        <f>ROUND(D115,0)</f>
        <v>0</v>
      </c>
      <c r="J725" s="267">
        <f>ROUND(C117,0)</f>
        <v>0</v>
      </c>
      <c r="K725" s="267">
        <f>ROUND(C118,0)</f>
        <v>0</v>
      </c>
      <c r="L725" s="267">
        <f>ROUND(C119,0)</f>
        <v>25</v>
      </c>
      <c r="M725" s="267">
        <f>ROUND(C120,0)</f>
        <v>0</v>
      </c>
      <c r="N725" s="267">
        <f>ROUND(C121,0)</f>
        <v>0</v>
      </c>
      <c r="O725" s="267">
        <f>ROUND(C122,0)</f>
        <v>0</v>
      </c>
      <c r="P725" s="267">
        <f>ROUND(C123,0)</f>
        <v>0</v>
      </c>
      <c r="Q725" s="267">
        <f>ROUND(C124,0)</f>
        <v>23</v>
      </c>
      <c r="R725" s="267">
        <f>ROUND(C125,0)</f>
        <v>0</v>
      </c>
      <c r="S725" s="267">
        <f>ROUND(C126,0)</f>
        <v>0</v>
      </c>
      <c r="T725" s="267"/>
      <c r="U725" s="267">
        <f>ROUND(C127,0)</f>
        <v>0</v>
      </c>
      <c r="V725" s="267">
        <f>ROUND(C129,0)</f>
        <v>0</v>
      </c>
      <c r="W725" s="267">
        <f>ROUND(C130,0)</f>
        <v>0</v>
      </c>
      <c r="X725" s="267">
        <f>ROUND(B139,0)</f>
        <v>67</v>
      </c>
      <c r="Y725" s="267">
        <f>ROUND(B140,0)</f>
        <v>201</v>
      </c>
      <c r="Z725" s="267">
        <f>ROUND(B141,0)</f>
        <v>15025</v>
      </c>
      <c r="AA725" s="267">
        <f>ROUND(B142,0)</f>
        <v>1751437</v>
      </c>
      <c r="AB725" s="267">
        <f>ROUND(B143,0)</f>
        <v>7213774</v>
      </c>
      <c r="AC725" s="267">
        <f>ROUND(C139,0)</f>
        <v>1</v>
      </c>
      <c r="AD725" s="267">
        <f>ROUND(C140,0)</f>
        <v>2</v>
      </c>
      <c r="AE725" s="267">
        <f>ROUND(C141,0)</f>
        <v>1939</v>
      </c>
      <c r="AF725" s="267">
        <f>ROUND(C142,0)</f>
        <v>226080</v>
      </c>
      <c r="AG725" s="267">
        <f>ROUND(C143,0)</f>
        <v>931172</v>
      </c>
      <c r="AH725" s="267">
        <f>ROUND(D139,0)</f>
        <v>22</v>
      </c>
      <c r="AI725" s="267">
        <f>ROUND(D140,0)</f>
        <v>76</v>
      </c>
      <c r="AJ725" s="267">
        <f>ROUND(D141,0)</f>
        <v>14236</v>
      </c>
      <c r="AK725" s="267">
        <f>ROUND(D142,0)</f>
        <v>1734694</v>
      </c>
      <c r="AL725" s="267">
        <f>ROUND(D143,0)</f>
        <v>6760180</v>
      </c>
      <c r="AM725" s="267">
        <f>ROUND(B145,0)</f>
        <v>83</v>
      </c>
      <c r="AN725" s="267">
        <f>ROUND(B146,0)</f>
        <v>1353</v>
      </c>
      <c r="AO725" s="267">
        <f>ROUND(B147,0)</f>
        <v>0</v>
      </c>
      <c r="AP725" s="267">
        <f>ROUND(B148,0)</f>
        <v>534436</v>
      </c>
      <c r="AQ725" s="267">
        <f>ROUND(B149,0)</f>
        <v>0</v>
      </c>
      <c r="AR725" s="267">
        <f>ROUND(C145,0)</f>
        <v>11</v>
      </c>
      <c r="AS725" s="267">
        <f>ROUND(C146,0)</f>
        <v>4978</v>
      </c>
      <c r="AT725" s="267">
        <f>ROUND(C147,0)</f>
        <v>0</v>
      </c>
      <c r="AU725" s="267">
        <f>ROUND(C148,0)</f>
        <v>1190310</v>
      </c>
      <c r="AV725" s="267">
        <f>ROUND(C149,0)</f>
        <v>0</v>
      </c>
      <c r="AW725" s="267">
        <f>ROUND(D145,0)</f>
        <v>78</v>
      </c>
      <c r="AX725" s="267">
        <f>ROUND(D146,0)</f>
        <v>5422</v>
      </c>
      <c r="AY725" s="267">
        <f>ROUND(D147,0)</f>
        <v>0</v>
      </c>
      <c r="AZ725" s="267">
        <f>ROUND(D148,0)</f>
        <v>1201690</v>
      </c>
      <c r="BA725" s="267">
        <f>ROUND(D149,0)</f>
        <v>0</v>
      </c>
      <c r="BB725" s="267">
        <f>ROUND(B151,0)</f>
        <v>0</v>
      </c>
      <c r="BC725" s="267">
        <f>ROUND(B152,0)</f>
        <v>0</v>
      </c>
      <c r="BD725" s="267">
        <f>ROUND(B153,0)</f>
        <v>0</v>
      </c>
      <c r="BE725" s="267">
        <f>ROUND(B154,0)</f>
        <v>0</v>
      </c>
      <c r="BF725" s="267">
        <f>ROUND(B155,0)</f>
        <v>0</v>
      </c>
      <c r="BG725" s="267">
        <f>ROUND(C151,0)</f>
        <v>0</v>
      </c>
      <c r="BH725" s="267">
        <f>ROUND(C152,0)</f>
        <v>0</v>
      </c>
      <c r="BI725" s="267">
        <f>ROUND(C153,0)</f>
        <v>0</v>
      </c>
      <c r="BJ725" s="267">
        <f>ROUND(C154,0)</f>
        <v>0</v>
      </c>
      <c r="BK725" s="267">
        <f>ROUND(C155,0)</f>
        <v>0</v>
      </c>
      <c r="BL725" s="267">
        <f>ROUND(D151,0)</f>
        <v>0</v>
      </c>
      <c r="BM725" s="267">
        <f>ROUND(D152,0)</f>
        <v>0</v>
      </c>
      <c r="BN725" s="267">
        <f>ROUND(D153,0)</f>
        <v>0</v>
      </c>
      <c r="BO725" s="267">
        <f>ROUND(D154,0)</f>
        <v>0</v>
      </c>
      <c r="BP725" s="267">
        <f>ROUND(D155,0)</f>
        <v>0</v>
      </c>
      <c r="BQ725" s="267">
        <f>ROUND(B158,0)</f>
        <v>1164236</v>
      </c>
      <c r="BR725" s="267">
        <f>ROUND(C158,0)</f>
        <v>166060</v>
      </c>
    </row>
    <row r="727" spans="1:84" ht="12.6" customHeight="1" x14ac:dyDescent="0.25">
      <c r="A727" s="198" t="s">
        <v>895</v>
      </c>
      <c r="B727" s="198"/>
      <c r="C727" s="198"/>
      <c r="D727" s="198"/>
      <c r="E727" s="198"/>
      <c r="F727" s="198"/>
      <c r="G727" s="198"/>
      <c r="H727" s="267"/>
      <c r="I727" s="267"/>
      <c r="J727" s="267"/>
      <c r="K727" s="267"/>
      <c r="L727" s="267"/>
      <c r="M727" s="267"/>
      <c r="N727" s="267"/>
      <c r="O727" s="267"/>
      <c r="P727" s="267"/>
      <c r="Q727" s="267"/>
      <c r="R727" s="267"/>
      <c r="S727" s="267"/>
      <c r="T727" s="267"/>
      <c r="U727" s="267"/>
      <c r="V727" s="267"/>
      <c r="W727" s="267"/>
      <c r="X727" s="267"/>
      <c r="Y727" s="267"/>
      <c r="Z727" s="267"/>
      <c r="AA727" s="267"/>
      <c r="AB727" s="267"/>
      <c r="AC727" s="267"/>
      <c r="AD727" s="267"/>
      <c r="AE727" s="267"/>
      <c r="AF727" s="267"/>
      <c r="AG727" s="267"/>
      <c r="AH727" s="267"/>
      <c r="AI727" s="267"/>
      <c r="AJ727" s="267"/>
      <c r="AK727" s="267"/>
      <c r="AL727" s="267"/>
      <c r="AM727" s="267"/>
      <c r="AN727" s="267"/>
      <c r="AO727" s="267"/>
      <c r="AP727" s="267"/>
      <c r="AQ727" s="267"/>
      <c r="AR727" s="267"/>
      <c r="AS727" s="267"/>
      <c r="AT727" s="267"/>
      <c r="AU727" s="267"/>
      <c r="AV727" s="267"/>
      <c r="AW727" s="267"/>
      <c r="AX727" s="267"/>
      <c r="AY727" s="267"/>
      <c r="AZ727" s="267"/>
      <c r="BA727" s="267"/>
      <c r="BB727" s="267"/>
      <c r="BC727" s="267"/>
      <c r="BD727" s="267"/>
      <c r="BE727" s="267"/>
      <c r="BF727" s="267"/>
      <c r="BG727" s="267"/>
      <c r="BH727" s="267"/>
      <c r="BI727" s="267"/>
      <c r="BJ727" s="267"/>
      <c r="BK727" s="267"/>
      <c r="BL727" s="267"/>
      <c r="BM727" s="267"/>
      <c r="BN727" s="267"/>
      <c r="BO727" s="267"/>
      <c r="BP727" s="267"/>
      <c r="BQ727" s="267"/>
      <c r="BR727" s="267"/>
      <c r="BS727" s="267"/>
      <c r="BT727" s="267"/>
      <c r="BU727" s="267"/>
      <c r="BV727" s="267"/>
      <c r="BW727" s="267"/>
      <c r="BX727" s="267"/>
      <c r="BY727" s="267"/>
      <c r="BZ727" s="267"/>
      <c r="CA727" s="267"/>
      <c r="CB727" s="267"/>
      <c r="CC727" s="267"/>
      <c r="CD727" s="267"/>
      <c r="CE727" s="267"/>
      <c r="CF727" s="267"/>
    </row>
    <row r="728" spans="1:84" ht="12.6" customHeight="1" x14ac:dyDescent="0.25">
      <c r="A728" s="200" t="s">
        <v>745</v>
      </c>
      <c r="B728" s="200" t="s">
        <v>896</v>
      </c>
      <c r="C728" s="200" t="s">
        <v>897</v>
      </c>
      <c r="D728" s="200" t="s">
        <v>898</v>
      </c>
      <c r="E728" s="200" t="s">
        <v>899</v>
      </c>
      <c r="F728" s="200" t="s">
        <v>900</v>
      </c>
      <c r="G728" s="200" t="s">
        <v>901</v>
      </c>
      <c r="H728" s="200" t="s">
        <v>902</v>
      </c>
      <c r="I728" s="200" t="s">
        <v>903</v>
      </c>
      <c r="J728" s="200" t="s">
        <v>904</v>
      </c>
      <c r="K728" s="200" t="s">
        <v>905</v>
      </c>
      <c r="L728" s="200" t="s">
        <v>906</v>
      </c>
      <c r="M728" s="200" t="s">
        <v>907</v>
      </c>
      <c r="N728" s="200" t="s">
        <v>908</v>
      </c>
      <c r="O728" s="200" t="s">
        <v>909</v>
      </c>
      <c r="P728" s="200" t="s">
        <v>910</v>
      </c>
      <c r="Q728" s="200" t="s">
        <v>911</v>
      </c>
      <c r="R728" s="200" t="s">
        <v>912</v>
      </c>
      <c r="S728" s="200" t="s">
        <v>913</v>
      </c>
      <c r="T728" s="200" t="s">
        <v>914</v>
      </c>
      <c r="U728" s="200" t="s">
        <v>915</v>
      </c>
      <c r="V728" s="200" t="s">
        <v>916</v>
      </c>
      <c r="W728" s="200" t="s">
        <v>917</v>
      </c>
      <c r="X728" s="200" t="s">
        <v>918</v>
      </c>
      <c r="Y728" s="200" t="s">
        <v>919</v>
      </c>
      <c r="Z728" s="200" t="s">
        <v>920</v>
      </c>
      <c r="AA728" s="200" t="s">
        <v>921</v>
      </c>
      <c r="AB728" s="200" t="s">
        <v>922</v>
      </c>
      <c r="AC728" s="200" t="s">
        <v>923</v>
      </c>
      <c r="AD728" s="200" t="s">
        <v>924</v>
      </c>
      <c r="AE728" s="200" t="s">
        <v>925</v>
      </c>
      <c r="AF728" s="200" t="s">
        <v>926</v>
      </c>
      <c r="AG728" s="200" t="s">
        <v>927</v>
      </c>
      <c r="AH728" s="200" t="s">
        <v>928</v>
      </c>
      <c r="AI728" s="200" t="s">
        <v>929</v>
      </c>
      <c r="AJ728" s="200" t="s">
        <v>930</v>
      </c>
      <c r="AK728" s="200" t="s">
        <v>931</v>
      </c>
      <c r="AL728" s="200" t="s">
        <v>932</v>
      </c>
      <c r="AM728" s="200" t="s">
        <v>933</v>
      </c>
      <c r="AN728" s="200" t="s">
        <v>934</v>
      </c>
      <c r="AO728" s="200" t="s">
        <v>935</v>
      </c>
      <c r="AP728" s="200" t="s">
        <v>936</v>
      </c>
      <c r="AQ728" s="200" t="s">
        <v>937</v>
      </c>
      <c r="AR728" s="200" t="s">
        <v>938</v>
      </c>
      <c r="AS728" s="200" t="s">
        <v>939</v>
      </c>
      <c r="AT728" s="200" t="s">
        <v>940</v>
      </c>
      <c r="AU728" s="200" t="s">
        <v>941</v>
      </c>
      <c r="AV728" s="200" t="s">
        <v>942</v>
      </c>
      <c r="AW728" s="200" t="s">
        <v>943</v>
      </c>
      <c r="AX728" s="200" t="s">
        <v>944</v>
      </c>
      <c r="AY728" s="200" t="s">
        <v>945</v>
      </c>
      <c r="AZ728" s="200" t="s">
        <v>946</v>
      </c>
      <c r="BA728" s="200" t="s">
        <v>947</v>
      </c>
      <c r="BB728" s="200" t="s">
        <v>948</v>
      </c>
      <c r="BC728" s="200" t="s">
        <v>949</v>
      </c>
      <c r="BD728" s="200" t="s">
        <v>950</v>
      </c>
      <c r="BE728" s="200" t="s">
        <v>951</v>
      </c>
      <c r="BF728" s="200" t="s">
        <v>952</v>
      </c>
      <c r="BG728" s="200" t="s">
        <v>953</v>
      </c>
      <c r="BH728" s="200" t="s">
        <v>954</v>
      </c>
      <c r="BI728" s="200" t="s">
        <v>955</v>
      </c>
      <c r="BJ728" s="200" t="s">
        <v>956</v>
      </c>
      <c r="BK728" s="200" t="s">
        <v>957</v>
      </c>
      <c r="BL728" s="200" t="s">
        <v>958</v>
      </c>
      <c r="BM728" s="200" t="s">
        <v>959</v>
      </c>
      <c r="BN728" s="200" t="s">
        <v>960</v>
      </c>
      <c r="BO728" s="200" t="s">
        <v>961</v>
      </c>
      <c r="BP728" s="200" t="s">
        <v>962</v>
      </c>
      <c r="BQ728" s="200" t="s">
        <v>963</v>
      </c>
      <c r="BR728" s="200" t="s">
        <v>964</v>
      </c>
      <c r="BS728" s="200" t="s">
        <v>965</v>
      </c>
      <c r="BT728" s="200" t="s">
        <v>966</v>
      </c>
      <c r="BU728" s="200" t="s">
        <v>967</v>
      </c>
      <c r="BV728" s="200" t="s">
        <v>968</v>
      </c>
      <c r="BW728" s="200" t="s">
        <v>969</v>
      </c>
      <c r="BX728" s="200" t="s">
        <v>970</v>
      </c>
      <c r="BY728" s="200" t="s">
        <v>971</v>
      </c>
      <c r="BZ728" s="200" t="s">
        <v>972</v>
      </c>
      <c r="CA728" s="200" t="s">
        <v>973</v>
      </c>
      <c r="CB728" s="200" t="s">
        <v>974</v>
      </c>
      <c r="CC728" s="200" t="s">
        <v>975</v>
      </c>
      <c r="CD728" s="200" t="s">
        <v>976</v>
      </c>
      <c r="CE728" s="200" t="s">
        <v>977</v>
      </c>
      <c r="CF728" s="200" t="s">
        <v>978</v>
      </c>
    </row>
    <row r="729" spans="1:84" ht="12.6" customHeight="1" x14ac:dyDescent="0.25">
      <c r="A729" s="269" t="e">
        <f>RIGHT(C84,3)&amp;"*"&amp;RIGHT(C83,4)&amp;"*"&amp;"A"</f>
        <v>#VALUE!</v>
      </c>
      <c r="B729" s="267">
        <f>ROUND(C249,0)</f>
        <v>1872997</v>
      </c>
      <c r="C729" s="267">
        <f>ROUND(C250,0)</f>
        <v>0</v>
      </c>
      <c r="D729" s="267">
        <f>ROUND(C251,0)</f>
        <v>4767385</v>
      </c>
      <c r="E729" s="267">
        <f>ROUND(C252,0)</f>
        <v>1700000</v>
      </c>
      <c r="F729" s="267">
        <f>ROUND(C253,0)</f>
        <v>453070</v>
      </c>
      <c r="G729" s="267">
        <f>ROUND(C254,0)</f>
        <v>24728</v>
      </c>
      <c r="H729" s="267">
        <f>ROUND(C255,0)</f>
        <v>0</v>
      </c>
      <c r="I729" s="267">
        <f>ROUND(C256,0)</f>
        <v>308535</v>
      </c>
      <c r="J729" s="267">
        <f>ROUND(C257,0)</f>
        <v>135027</v>
      </c>
      <c r="K729" s="267">
        <f>ROUND(C258,0)</f>
        <v>0</v>
      </c>
      <c r="L729" s="267">
        <f>ROUND(C261,0)</f>
        <v>33623</v>
      </c>
      <c r="M729" s="267">
        <f>ROUND(C262,0)</f>
        <v>0</v>
      </c>
      <c r="N729" s="267">
        <f>ROUND(C263,0)</f>
        <v>0</v>
      </c>
      <c r="O729" s="267">
        <f>ROUND(C266,0)</f>
        <v>204226</v>
      </c>
      <c r="P729" s="267">
        <f>ROUND(C267,0)</f>
        <v>452954</v>
      </c>
      <c r="Q729" s="267">
        <f>ROUND(C268,0)</f>
        <v>9980543</v>
      </c>
      <c r="R729" s="267">
        <f>ROUND(C269,0)</f>
        <v>0</v>
      </c>
      <c r="S729" s="267">
        <f>ROUND(C270,0)</f>
        <v>6854019</v>
      </c>
      <c r="T729" s="267">
        <f>ROUND(C271,0)</f>
        <v>3663037</v>
      </c>
      <c r="U729" s="267">
        <f>ROUND(C272,0)</f>
        <v>0</v>
      </c>
      <c r="V729" s="267">
        <f>ROUND(C273,0)</f>
        <v>296339</v>
      </c>
      <c r="W729" s="267">
        <f>ROUND(C274,0)</f>
        <v>0</v>
      </c>
      <c r="X729" s="267">
        <f>ROUND(C275,0)</f>
        <v>12258071</v>
      </c>
      <c r="Y729" s="267">
        <f>ROUND(C278,0)</f>
        <v>0</v>
      </c>
      <c r="Z729" s="267">
        <f>ROUND(C279,0)</f>
        <v>0</v>
      </c>
      <c r="AA729" s="267">
        <f>ROUND(C280,0)</f>
        <v>0</v>
      </c>
      <c r="AB729" s="267">
        <f>ROUND(C281,0)</f>
        <v>0</v>
      </c>
      <c r="AC729" s="267">
        <f>ROUND(C285,0)</f>
        <v>0</v>
      </c>
      <c r="AD729" s="267">
        <f>ROUND(C286,0)</f>
        <v>0</v>
      </c>
      <c r="AE729" s="267">
        <f>ROUND(C287,0)</f>
        <v>0</v>
      </c>
      <c r="AF729" s="267">
        <f>ROUND(C288,0)</f>
        <v>0</v>
      </c>
      <c r="AG729" s="267">
        <f>ROUND(C303,0)</f>
        <v>0</v>
      </c>
      <c r="AH729" s="267">
        <f>ROUND(C304,0)</f>
        <v>1232407</v>
      </c>
      <c r="AI729" s="267">
        <f>ROUND(C305,0)</f>
        <v>657967</v>
      </c>
      <c r="AJ729" s="267">
        <f>ROUND(C306,0)</f>
        <v>37093</v>
      </c>
      <c r="AK729" s="267">
        <f>ROUND(C307,0)</f>
        <v>0</v>
      </c>
      <c r="AL729" s="267">
        <f>ROUND(C308,0)</f>
        <v>0</v>
      </c>
      <c r="AM729" s="267">
        <f>ROUND(C309,0)</f>
        <v>0</v>
      </c>
      <c r="AN729" s="267">
        <f>ROUND(C310,0)</f>
        <v>0</v>
      </c>
      <c r="AO729" s="267">
        <f>ROUND(C311,0)</f>
        <v>6853</v>
      </c>
      <c r="AP729" s="267">
        <f>ROUND(C312,0)</f>
        <v>720446</v>
      </c>
      <c r="AQ729" s="267">
        <f>ROUND(C315,0)</f>
        <v>0</v>
      </c>
      <c r="AR729" s="267">
        <f>ROUND(C316,0)</f>
        <v>0</v>
      </c>
      <c r="AS729" s="267">
        <f>ROUND(C317,0)</f>
        <v>0</v>
      </c>
      <c r="AT729" s="267">
        <f>ROUND(C320,0)</f>
        <v>0</v>
      </c>
      <c r="AU729" s="267">
        <f>ROUND(C321,0)</f>
        <v>0</v>
      </c>
      <c r="AV729" s="267">
        <f>ROUND(C322,0)</f>
        <v>342681</v>
      </c>
      <c r="AW729" s="267">
        <f>ROUND(C323,0)</f>
        <v>0</v>
      </c>
      <c r="AX729" s="267">
        <f>ROUND(C324,0)</f>
        <v>10423900</v>
      </c>
      <c r="AY729" s="267">
        <f>ROUND(C325,0)</f>
        <v>0</v>
      </c>
      <c r="AZ729" s="267">
        <f>ROUND(C326,0)</f>
        <v>333457</v>
      </c>
      <c r="BA729" s="267">
        <f>ROUND(C327,0)</f>
        <v>0</v>
      </c>
      <c r="BB729" s="267">
        <f>ROUND(C331,0)</f>
        <v>2054054</v>
      </c>
      <c r="BC729" s="267"/>
      <c r="BD729" s="267"/>
      <c r="BE729" s="267">
        <f>ROUND(C336,0)</f>
        <v>0</v>
      </c>
      <c r="BF729" s="267">
        <f>ROUND(C335,0)</f>
        <v>0</v>
      </c>
      <c r="BG729" s="267"/>
      <c r="BH729" s="267"/>
      <c r="BI729" s="270">
        <f>ROUND(CE60,2)</f>
        <v>135.12</v>
      </c>
      <c r="BJ729" s="267">
        <f>ROUND(C358,0)</f>
        <v>6638647</v>
      </c>
      <c r="BK729" s="267">
        <f>ROUND(C359,0)</f>
        <v>14905126</v>
      </c>
      <c r="BL729" s="267">
        <f>ROUND(C362,0)</f>
        <v>3878852</v>
      </c>
      <c r="BM729" s="267">
        <f>ROUND(C363,0)</f>
        <v>69992</v>
      </c>
      <c r="BN729" s="267">
        <f>ROUND(C364,0)</f>
        <v>0</v>
      </c>
      <c r="BO729" s="267">
        <f>ROUND(C368,0)</f>
        <v>442395</v>
      </c>
      <c r="BP729" s="267">
        <f>ROUND(C369,0)</f>
        <v>1590611</v>
      </c>
      <c r="BQ729" s="267">
        <f>ROUND(C376,0)</f>
        <v>7842576</v>
      </c>
      <c r="BR729" s="267">
        <f>ROUND(C377,0)</f>
        <v>1366713</v>
      </c>
      <c r="BS729" s="267">
        <f>ROUND(C378,0)</f>
        <v>1040895</v>
      </c>
      <c r="BT729" s="267">
        <f>ROUND(C379,0)</f>
        <v>1540152</v>
      </c>
      <c r="BU729" s="267">
        <f>ROUND(C380,0)</f>
        <v>367313</v>
      </c>
      <c r="BV729" s="267">
        <f>ROUND(C381,0)</f>
        <v>4127075</v>
      </c>
      <c r="BW729" s="267">
        <f>ROUND(C382,0)</f>
        <v>1048897</v>
      </c>
      <c r="BX729" s="267">
        <f>ROUND(C383,0)</f>
        <v>139803</v>
      </c>
      <c r="BY729" s="267">
        <f>ROUND(C384,0)</f>
        <v>138076</v>
      </c>
      <c r="BZ729" s="267">
        <f>ROUND(C385,0)</f>
        <v>142911</v>
      </c>
      <c r="CA729" s="267">
        <f>ROUND(C386,0)</f>
        <v>362659</v>
      </c>
      <c r="CB729" s="267">
        <f>ROUND(C387,0)</f>
        <v>557109</v>
      </c>
      <c r="CC729" s="267">
        <f>ROUND(C388,0)</f>
        <v>222083</v>
      </c>
      <c r="CD729" s="267">
        <f>ROUND(C391,0)</f>
        <v>58404</v>
      </c>
      <c r="CE729" s="267">
        <f>ROUND(C393,0)</f>
        <v>0</v>
      </c>
      <c r="CF729" s="267">
        <f>ROUND(C394,0)</f>
        <v>0</v>
      </c>
    </row>
    <row r="731" spans="1:84" ht="12.6" customHeight="1" x14ac:dyDescent="0.25">
      <c r="A731" s="198" t="s">
        <v>979</v>
      </c>
      <c r="B731" s="198"/>
      <c r="C731" s="198"/>
      <c r="D731" s="198"/>
      <c r="E731" s="198"/>
      <c r="F731" s="198"/>
      <c r="G731" s="198"/>
      <c r="H731" s="267"/>
      <c r="I731" s="267"/>
      <c r="J731" s="267"/>
      <c r="K731" s="267"/>
      <c r="L731" s="267"/>
      <c r="M731" s="267"/>
      <c r="N731" s="267"/>
      <c r="O731" s="267"/>
      <c r="P731" s="267"/>
      <c r="Q731" s="267"/>
      <c r="R731" s="267"/>
      <c r="S731" s="267"/>
      <c r="T731" s="267"/>
      <c r="U731" s="267"/>
      <c r="V731" s="267"/>
      <c r="W731" s="267"/>
      <c r="X731" s="267"/>
      <c r="BL731" s="194"/>
    </row>
    <row r="732" spans="1:84" ht="12.6" customHeight="1" x14ac:dyDescent="0.25">
      <c r="A732" s="200" t="s">
        <v>745</v>
      </c>
      <c r="B732" s="200" t="s">
        <v>980</v>
      </c>
      <c r="C732" s="200" t="s">
        <v>981</v>
      </c>
      <c r="D732" s="200" t="s">
        <v>982</v>
      </c>
      <c r="E732" s="200" t="s">
        <v>983</v>
      </c>
      <c r="F732" s="200" t="s">
        <v>984</v>
      </c>
      <c r="G732" s="200" t="s">
        <v>985</v>
      </c>
      <c r="H732" s="200" t="s">
        <v>986</v>
      </c>
      <c r="I732" s="200" t="s">
        <v>987</v>
      </c>
      <c r="J732" s="200" t="s">
        <v>988</v>
      </c>
      <c r="K732" s="200" t="s">
        <v>989</v>
      </c>
      <c r="L732" s="200" t="s">
        <v>990</v>
      </c>
      <c r="M732" s="200" t="s">
        <v>991</v>
      </c>
      <c r="N732" s="200" t="s">
        <v>992</v>
      </c>
      <c r="O732" s="200" t="s">
        <v>993</v>
      </c>
      <c r="P732" s="200" t="s">
        <v>994</v>
      </c>
      <c r="Q732" s="200" t="s">
        <v>995</v>
      </c>
      <c r="R732" s="200" t="s">
        <v>996</v>
      </c>
      <c r="S732" s="200" t="s">
        <v>997</v>
      </c>
      <c r="T732" s="200" t="s">
        <v>998</v>
      </c>
      <c r="U732" s="200" t="s">
        <v>999</v>
      </c>
      <c r="V732" s="200" t="s">
        <v>1263</v>
      </c>
      <c r="W732" s="200" t="s">
        <v>1000</v>
      </c>
      <c r="X732" s="200" t="s">
        <v>1001</v>
      </c>
      <c r="Y732" s="200" t="s">
        <v>1002</v>
      </c>
      <c r="Z732" s="200" t="s">
        <v>1003</v>
      </c>
    </row>
    <row r="733" spans="1:84" ht="12.6" customHeight="1" x14ac:dyDescent="0.25">
      <c r="A733" s="206" t="e">
        <f>RIGHT($C$84,3)&amp;"*"&amp;RIGHT($C$83,4)&amp;"*"&amp;C$55&amp;"*"&amp;"A"</f>
        <v>#VALUE!</v>
      </c>
      <c r="B733" s="267">
        <f>ROUND(C59,0)</f>
        <v>0</v>
      </c>
      <c r="C733" s="270">
        <f>ROUND(C60,2)</f>
        <v>0</v>
      </c>
      <c r="D733" s="267">
        <f>ROUND(C61,0)</f>
        <v>0</v>
      </c>
      <c r="E733" s="267">
        <f>ROUND(C62,0)</f>
        <v>0</v>
      </c>
      <c r="F733" s="267">
        <f>ROUND(C63,0)</f>
        <v>0</v>
      </c>
      <c r="G733" s="267">
        <f>ROUND(C64,0)</f>
        <v>0</v>
      </c>
      <c r="H733" s="267">
        <f>ROUND(C65,0)</f>
        <v>0</v>
      </c>
      <c r="I733" s="267">
        <f>ROUND(C66,0)</f>
        <v>0</v>
      </c>
      <c r="J733" s="267">
        <f>ROUND(C67,0)</f>
        <v>0</v>
      </c>
      <c r="K733" s="267">
        <f>ROUND(C68,0)</f>
        <v>0</v>
      </c>
      <c r="L733" s="267">
        <f>ROUND(C70,0)</f>
        <v>0</v>
      </c>
      <c r="M733" s="267">
        <f>ROUND(C71,0)</f>
        <v>0</v>
      </c>
      <c r="N733" s="267">
        <f>ROUND(C76,0)</f>
        <v>0</v>
      </c>
      <c r="O733" s="267">
        <f>ROUND(C74,0)</f>
        <v>0</v>
      </c>
      <c r="P733" s="267">
        <f>IF(C77&gt;0,ROUND(C77,0),0)</f>
        <v>0</v>
      </c>
      <c r="Q733" s="267">
        <f>IF(C78&gt;0,ROUND(C78,0),0)</f>
        <v>0</v>
      </c>
      <c r="R733" s="267">
        <f>IF(C79&gt;0,ROUND(C79,0),0)</f>
        <v>0</v>
      </c>
      <c r="S733" s="267">
        <f>IF(C80&gt;0,ROUND(C80,0),0)</f>
        <v>0</v>
      </c>
      <c r="T733" s="270">
        <f>IF(C81&gt;0,ROUND(C81,2),0)</f>
        <v>0</v>
      </c>
      <c r="U733" s="267"/>
      <c r="X733" s="267"/>
      <c r="Y733" s="267"/>
      <c r="Z733" s="267">
        <f>IF(M667&lt;&gt;0,ROUND(M667,0),0)</f>
        <v>0</v>
      </c>
    </row>
    <row r="734" spans="1:84" ht="12.6" customHeight="1" x14ac:dyDescent="0.25">
      <c r="A734" s="206" t="e">
        <f>RIGHT($C$84,3)&amp;"*"&amp;RIGHT($C$83,4)&amp;"*"&amp;D$55&amp;"*"&amp;"A"</f>
        <v>#VALUE!</v>
      </c>
      <c r="B734" s="267">
        <f>ROUND(D59,0)</f>
        <v>0</v>
      </c>
      <c r="C734" s="270">
        <f>ROUND(D60,2)</f>
        <v>0</v>
      </c>
      <c r="D734" s="267">
        <f>ROUND(D61,0)</f>
        <v>0</v>
      </c>
      <c r="E734" s="267">
        <f>ROUND(D62,0)</f>
        <v>0</v>
      </c>
      <c r="F734" s="267">
        <f>ROUND(D63,0)</f>
        <v>0</v>
      </c>
      <c r="G734" s="267">
        <f>ROUND(D64,0)</f>
        <v>0</v>
      </c>
      <c r="H734" s="267">
        <f>ROUND(D65,0)</f>
        <v>0</v>
      </c>
      <c r="I734" s="267">
        <f>ROUND(D66,0)</f>
        <v>0</v>
      </c>
      <c r="J734" s="267">
        <f>ROUND(D67,0)</f>
        <v>0</v>
      </c>
      <c r="K734" s="267">
        <f>ROUND(D68,0)</f>
        <v>0</v>
      </c>
      <c r="L734" s="267">
        <f>ROUND(D70,0)</f>
        <v>0</v>
      </c>
      <c r="M734" s="267">
        <f>ROUND(D71,0)</f>
        <v>0</v>
      </c>
      <c r="N734" s="267">
        <f>ROUND(D76,0)</f>
        <v>0</v>
      </c>
      <c r="O734" s="267">
        <f>ROUND(D74,0)</f>
        <v>0</v>
      </c>
      <c r="P734" s="267">
        <f>IF(D77&gt;0,ROUND(D77,0),0)</f>
        <v>0</v>
      </c>
      <c r="Q734" s="267">
        <f>IF(D78&gt;0,ROUND(D78,0),0)</f>
        <v>0</v>
      </c>
      <c r="R734" s="267">
        <f>IF(D79&gt;0,ROUND(D79,0),0)</f>
        <v>0</v>
      </c>
      <c r="S734" s="267">
        <f>IF(D80&gt;0,ROUND(D80,0),0)</f>
        <v>0</v>
      </c>
      <c r="T734" s="270">
        <f>IF(D81&gt;0,ROUND(D81,2),0)</f>
        <v>0</v>
      </c>
      <c r="U734" s="267"/>
      <c r="X734" s="267"/>
      <c r="Y734" s="267"/>
      <c r="Z734" s="267">
        <f t="shared" ref="Z734:Z778" si="20">IF(M668&lt;&gt;0,ROUND(M668,0),0)</f>
        <v>0</v>
      </c>
    </row>
    <row r="735" spans="1:84" ht="12.6" customHeight="1" x14ac:dyDescent="0.25">
      <c r="A735" s="206" t="e">
        <f>RIGHT($C$84,3)&amp;"*"&amp;RIGHT($C$83,4)&amp;"*"&amp;E$55&amp;"*"&amp;"A"</f>
        <v>#VALUE!</v>
      </c>
      <c r="B735" s="267">
        <f>ROUND(E59,0)</f>
        <v>279</v>
      </c>
      <c r="C735" s="270">
        <f>ROUND(E60,2)</f>
        <v>1.52</v>
      </c>
      <c r="D735" s="267">
        <f>ROUND(E61,0)</f>
        <v>95769</v>
      </c>
      <c r="E735" s="267">
        <f>ROUND(E62,0)</f>
        <v>16690</v>
      </c>
      <c r="F735" s="267">
        <f>ROUND(E63,0)</f>
        <v>169</v>
      </c>
      <c r="G735" s="267">
        <f>ROUND(E64,0)</f>
        <v>7992</v>
      </c>
      <c r="H735" s="267">
        <f>ROUND(E65,0)</f>
        <v>186</v>
      </c>
      <c r="I735" s="267">
        <f>ROUND(E66,0)</f>
        <v>59334</v>
      </c>
      <c r="J735" s="267">
        <f>ROUND(E67,0)</f>
        <v>6130</v>
      </c>
      <c r="K735" s="267">
        <f>ROUND(E68,0)</f>
        <v>1081</v>
      </c>
      <c r="L735" s="267">
        <f>ROUND(E70,0)</f>
        <v>955</v>
      </c>
      <c r="M735" s="267">
        <f>ROUND(E71,0)</f>
        <v>0</v>
      </c>
      <c r="N735" s="267">
        <f>ROUND(E76,0)</f>
        <v>719270</v>
      </c>
      <c r="O735" s="267">
        <f>ROUND(E74,0)</f>
        <v>719270</v>
      </c>
      <c r="P735" s="267">
        <f>IF(E77&gt;0,ROUND(E77,0),0)</f>
        <v>356</v>
      </c>
      <c r="Q735" s="267">
        <f>IF(E78&gt;0,ROUND(E78,0),0)</f>
        <v>928</v>
      </c>
      <c r="R735" s="267">
        <f>IF(E79&gt;0,ROUND(E79,0),0)</f>
        <v>92</v>
      </c>
      <c r="S735" s="267">
        <f>IF(E80&gt;0,ROUND(E80,0),0)</f>
        <v>2785</v>
      </c>
      <c r="T735" s="270">
        <f>IF(E81&gt;0,ROUND(E81,2),0)</f>
        <v>1.48</v>
      </c>
      <c r="U735" s="267"/>
      <c r="X735" s="267"/>
      <c r="Y735" s="267"/>
      <c r="Z735" s="267">
        <f t="shared" si="20"/>
        <v>153715</v>
      </c>
    </row>
    <row r="736" spans="1:84" ht="12.6" customHeight="1" x14ac:dyDescent="0.25">
      <c r="A736" s="206" t="e">
        <f>RIGHT($C$84,3)&amp;"*"&amp;RIGHT($C$83,4)&amp;"*"&amp;F$55&amp;"*"&amp;"A"</f>
        <v>#VALUE!</v>
      </c>
      <c r="B736" s="267">
        <f>ROUND(F59,0)</f>
        <v>0</v>
      </c>
      <c r="C736" s="270">
        <f>ROUND(F60,2)</f>
        <v>0</v>
      </c>
      <c r="D736" s="267">
        <f>ROUND(F61,0)</f>
        <v>0</v>
      </c>
      <c r="E736" s="267">
        <f>ROUND(F62,0)</f>
        <v>0</v>
      </c>
      <c r="F736" s="267">
        <f>ROUND(F63,0)</f>
        <v>0</v>
      </c>
      <c r="G736" s="267">
        <f>ROUND(F64,0)</f>
        <v>0</v>
      </c>
      <c r="H736" s="267">
        <f>ROUND(F65,0)</f>
        <v>0</v>
      </c>
      <c r="I736" s="267">
        <f>ROUND(F66,0)</f>
        <v>0</v>
      </c>
      <c r="J736" s="267">
        <f>ROUND(F67,0)</f>
        <v>0</v>
      </c>
      <c r="K736" s="267">
        <f>ROUND(F68,0)</f>
        <v>0</v>
      </c>
      <c r="L736" s="267">
        <f>ROUND(F70,0)</f>
        <v>0</v>
      </c>
      <c r="M736" s="267">
        <f>ROUND(F71,0)</f>
        <v>0</v>
      </c>
      <c r="N736" s="267">
        <f>ROUND(F76,0)</f>
        <v>0</v>
      </c>
      <c r="O736" s="267">
        <f>ROUND(F74,0)</f>
        <v>0</v>
      </c>
      <c r="P736" s="267">
        <f>IF(F77&gt;0,ROUND(F77,0),0)</f>
        <v>0</v>
      </c>
      <c r="Q736" s="267">
        <f>IF(F78&gt;0,ROUND(F78,0),0)</f>
        <v>0</v>
      </c>
      <c r="R736" s="267">
        <f>IF(F79&gt;0,ROUND(F79,0),0)</f>
        <v>0</v>
      </c>
      <c r="S736" s="267">
        <f>IF(F80&gt;0,ROUND(F80,0),0)</f>
        <v>0</v>
      </c>
      <c r="T736" s="270">
        <f>IF(F81&gt;0,ROUND(F81,2),0)</f>
        <v>0</v>
      </c>
      <c r="U736" s="267"/>
      <c r="X736" s="267"/>
      <c r="Y736" s="267"/>
      <c r="Z736" s="267">
        <f t="shared" si="20"/>
        <v>0</v>
      </c>
    </row>
    <row r="737" spans="1:26" ht="12.6" customHeight="1" x14ac:dyDescent="0.25">
      <c r="A737" s="206" t="e">
        <f>RIGHT($C$84,3)&amp;"*"&amp;RIGHT($C$83,4)&amp;"*"&amp;G$55&amp;"*"&amp;"A"</f>
        <v>#VALUE!</v>
      </c>
      <c r="B737" s="267">
        <f>ROUND(G59,0)</f>
        <v>0</v>
      </c>
      <c r="C737" s="270">
        <f>ROUND(G60,2)</f>
        <v>0</v>
      </c>
      <c r="D737" s="267">
        <f>ROUND(G61,0)</f>
        <v>0</v>
      </c>
      <c r="E737" s="267">
        <f>ROUND(G62,0)</f>
        <v>0</v>
      </c>
      <c r="F737" s="267">
        <f>ROUND(G63,0)</f>
        <v>0</v>
      </c>
      <c r="G737" s="267">
        <f>ROUND(G64,0)</f>
        <v>0</v>
      </c>
      <c r="H737" s="267">
        <f>ROUND(G65,0)</f>
        <v>0</v>
      </c>
      <c r="I737" s="267">
        <f>ROUND(G66,0)</f>
        <v>0</v>
      </c>
      <c r="J737" s="267">
        <f>ROUND(G67,0)</f>
        <v>0</v>
      </c>
      <c r="K737" s="267">
        <f>ROUND(G68,0)</f>
        <v>0</v>
      </c>
      <c r="L737" s="267">
        <f>ROUND(G70,0)</f>
        <v>0</v>
      </c>
      <c r="M737" s="267">
        <f>ROUND(G71,0)</f>
        <v>0</v>
      </c>
      <c r="N737" s="267">
        <f>ROUND(G76,0)</f>
        <v>0</v>
      </c>
      <c r="O737" s="267">
        <f>ROUND(G74,0)</f>
        <v>0</v>
      </c>
      <c r="P737" s="267">
        <f>IF(G77&gt;0,ROUND(G77,0),0)</f>
        <v>0</v>
      </c>
      <c r="Q737" s="267">
        <f>IF(G78&gt;0,ROUND(G78,0),0)</f>
        <v>0</v>
      </c>
      <c r="R737" s="267">
        <f>IF(G79&gt;0,ROUND(G79,0),0)</f>
        <v>0</v>
      </c>
      <c r="S737" s="267">
        <f>IF(G80&gt;0,ROUND(G80,0),0)</f>
        <v>0</v>
      </c>
      <c r="T737" s="270">
        <f>IF(G81&gt;0,ROUND(G81,2),0)</f>
        <v>0</v>
      </c>
      <c r="U737" s="267"/>
      <c r="X737" s="267"/>
      <c r="Y737" s="267"/>
      <c r="Z737" s="267">
        <f t="shared" si="20"/>
        <v>0</v>
      </c>
    </row>
    <row r="738" spans="1:26" ht="12.6" customHeight="1" x14ac:dyDescent="0.25">
      <c r="A738" s="206" t="e">
        <f>RIGHT($C$84,3)&amp;"*"&amp;RIGHT($C$83,4)&amp;"*"&amp;H$55&amp;"*"&amp;"A"</f>
        <v>#VALUE!</v>
      </c>
      <c r="B738" s="267">
        <f>ROUND(H59,0)</f>
        <v>0</v>
      </c>
      <c r="C738" s="270">
        <f>ROUND(H60,2)</f>
        <v>0</v>
      </c>
      <c r="D738" s="267">
        <f>ROUND(H61,0)</f>
        <v>0</v>
      </c>
      <c r="E738" s="267">
        <f>ROUND(H62,0)</f>
        <v>0</v>
      </c>
      <c r="F738" s="267">
        <f>ROUND(H63,0)</f>
        <v>0</v>
      </c>
      <c r="G738" s="267">
        <f>ROUND(H64,0)</f>
        <v>0</v>
      </c>
      <c r="H738" s="267">
        <f>ROUND(H65,0)</f>
        <v>0</v>
      </c>
      <c r="I738" s="267">
        <f>ROUND(H66,0)</f>
        <v>0</v>
      </c>
      <c r="J738" s="267">
        <f>ROUND(H67,0)</f>
        <v>0</v>
      </c>
      <c r="K738" s="267">
        <f>ROUND(H68,0)</f>
        <v>0</v>
      </c>
      <c r="L738" s="267">
        <f>ROUND(H70,0)</f>
        <v>0</v>
      </c>
      <c r="M738" s="267">
        <f>ROUND(H71,0)</f>
        <v>0</v>
      </c>
      <c r="N738" s="267">
        <f>ROUND(H76,0)</f>
        <v>0</v>
      </c>
      <c r="O738" s="267">
        <f>ROUND(H74,0)</f>
        <v>0</v>
      </c>
      <c r="P738" s="267">
        <f>IF(H77&gt;0,ROUND(H77,0),0)</f>
        <v>0</v>
      </c>
      <c r="Q738" s="267">
        <f>IF(H78&gt;0,ROUND(H78,0),0)</f>
        <v>0</v>
      </c>
      <c r="R738" s="267">
        <f>IF(H79&gt;0,ROUND(H79,0),0)</f>
        <v>0</v>
      </c>
      <c r="S738" s="267">
        <f>IF(H80&gt;0,ROUND(H80,0),0)</f>
        <v>0</v>
      </c>
      <c r="T738" s="270">
        <f>IF(H81&gt;0,ROUND(H81,2),0)</f>
        <v>0</v>
      </c>
      <c r="U738" s="267"/>
      <c r="X738" s="267"/>
      <c r="Y738" s="267"/>
      <c r="Z738" s="267">
        <f t="shared" si="20"/>
        <v>0</v>
      </c>
    </row>
    <row r="739" spans="1:26" ht="12.6" customHeight="1" x14ac:dyDescent="0.25">
      <c r="A739" s="206" t="e">
        <f>RIGHT($C$84,3)&amp;"*"&amp;RIGHT($C$83,4)&amp;"*"&amp;I$55&amp;"*"&amp;"A"</f>
        <v>#VALUE!</v>
      </c>
      <c r="B739" s="267">
        <f>ROUND(I59,0)</f>
        <v>0</v>
      </c>
      <c r="C739" s="270">
        <f>ROUND(I60,2)</f>
        <v>0</v>
      </c>
      <c r="D739" s="267">
        <f>ROUND(I61,0)</f>
        <v>0</v>
      </c>
      <c r="E739" s="267">
        <f>ROUND(I62,0)</f>
        <v>0</v>
      </c>
      <c r="F739" s="267">
        <f>ROUND(I63,0)</f>
        <v>0</v>
      </c>
      <c r="G739" s="267">
        <f>ROUND(I64,0)</f>
        <v>0</v>
      </c>
      <c r="H739" s="267">
        <f>ROUND(I65,0)</f>
        <v>0</v>
      </c>
      <c r="I739" s="267">
        <f>ROUND(I66,0)</f>
        <v>0</v>
      </c>
      <c r="J739" s="267">
        <f>ROUND(I67,0)</f>
        <v>0</v>
      </c>
      <c r="K739" s="267">
        <f>ROUND(I68,0)</f>
        <v>0</v>
      </c>
      <c r="L739" s="267">
        <f>ROUND(I70,0)</f>
        <v>0</v>
      </c>
      <c r="M739" s="267">
        <f>ROUND(I71,0)</f>
        <v>0</v>
      </c>
      <c r="N739" s="267">
        <f>ROUND(I76,0)</f>
        <v>0</v>
      </c>
      <c r="O739" s="267">
        <f>ROUND(I74,0)</f>
        <v>0</v>
      </c>
      <c r="P739" s="267">
        <f>IF(I77&gt;0,ROUND(I77,0),0)</f>
        <v>0</v>
      </c>
      <c r="Q739" s="267">
        <f>IF(I78&gt;0,ROUND(I78,0),0)</f>
        <v>0</v>
      </c>
      <c r="R739" s="267">
        <f>IF(I79&gt;0,ROUND(I79,0),0)</f>
        <v>0</v>
      </c>
      <c r="S739" s="267">
        <f>IF(I80&gt;0,ROUND(I80,0),0)</f>
        <v>0</v>
      </c>
      <c r="T739" s="270">
        <f>IF(I81&gt;0,ROUND(I81,2),0)</f>
        <v>0</v>
      </c>
      <c r="U739" s="267"/>
      <c r="X739" s="267"/>
      <c r="Y739" s="267"/>
      <c r="Z739" s="267">
        <f t="shared" si="20"/>
        <v>0</v>
      </c>
    </row>
    <row r="740" spans="1:26" ht="12.6" customHeight="1" x14ac:dyDescent="0.25">
      <c r="A740" s="206" t="e">
        <f>RIGHT($C$84,3)&amp;"*"&amp;RIGHT($C$83,4)&amp;"*"&amp;J$55&amp;"*"&amp;"A"</f>
        <v>#VALUE!</v>
      </c>
      <c r="B740" s="267">
        <f>ROUND(J59,0)</f>
        <v>0</v>
      </c>
      <c r="C740" s="270">
        <f>ROUND(J60,2)</f>
        <v>0</v>
      </c>
      <c r="D740" s="267">
        <f>ROUND(J61,0)</f>
        <v>0</v>
      </c>
      <c r="E740" s="267">
        <f>ROUND(J62,0)</f>
        <v>0</v>
      </c>
      <c r="F740" s="267">
        <f>ROUND(J63,0)</f>
        <v>0</v>
      </c>
      <c r="G740" s="267">
        <f>ROUND(J64,0)</f>
        <v>0</v>
      </c>
      <c r="H740" s="267">
        <f>ROUND(J65,0)</f>
        <v>0</v>
      </c>
      <c r="I740" s="267">
        <f>ROUND(J66,0)</f>
        <v>0</v>
      </c>
      <c r="J740" s="267">
        <f>ROUND(J67,0)</f>
        <v>0</v>
      </c>
      <c r="K740" s="267">
        <f>ROUND(J68,0)</f>
        <v>0</v>
      </c>
      <c r="L740" s="267">
        <f>ROUND(J70,0)</f>
        <v>0</v>
      </c>
      <c r="M740" s="267">
        <f>ROUND(J71,0)</f>
        <v>0</v>
      </c>
      <c r="N740" s="267">
        <f>ROUND(J76,0)</f>
        <v>0</v>
      </c>
      <c r="O740" s="267">
        <f>ROUND(J74,0)</f>
        <v>0</v>
      </c>
      <c r="P740" s="267">
        <f>IF(J77&gt;0,ROUND(J77,0),0)</f>
        <v>0</v>
      </c>
      <c r="Q740" s="267">
        <f>IF(J78&gt;0,ROUND(J78,0),0)</f>
        <v>0</v>
      </c>
      <c r="R740" s="267">
        <f>IF(J79&gt;0,ROUND(J79,0),0)</f>
        <v>0</v>
      </c>
      <c r="S740" s="267">
        <f>IF(J80&gt;0,ROUND(J80,0),0)</f>
        <v>0</v>
      </c>
      <c r="T740" s="270">
        <f>IF(J81&gt;0,ROUND(J81,2),0)</f>
        <v>0</v>
      </c>
      <c r="U740" s="267"/>
      <c r="X740" s="267"/>
      <c r="Y740" s="267"/>
      <c r="Z740" s="267">
        <f t="shared" si="20"/>
        <v>0</v>
      </c>
    </row>
    <row r="741" spans="1:26" ht="12.6" customHeight="1" x14ac:dyDescent="0.25">
      <c r="A741" s="206" t="e">
        <f>RIGHT($C$84,3)&amp;"*"&amp;RIGHT($C$83,4)&amp;"*"&amp;K$55&amp;"*"&amp;"A"</f>
        <v>#VALUE!</v>
      </c>
      <c r="B741" s="267">
        <f>ROUND(K59,0)</f>
        <v>7127</v>
      </c>
      <c r="C741" s="270">
        <f>ROUND(K60,2)</f>
        <v>17.36</v>
      </c>
      <c r="D741" s="267">
        <f>ROUND(K61,0)</f>
        <v>848633</v>
      </c>
      <c r="E741" s="267">
        <f>ROUND(K62,0)</f>
        <v>147890</v>
      </c>
      <c r="F741" s="267">
        <f>ROUND(K63,0)</f>
        <v>0</v>
      </c>
      <c r="G741" s="267">
        <f>ROUND(K64,0)</f>
        <v>60708</v>
      </c>
      <c r="H741" s="267">
        <f>ROUND(K65,0)</f>
        <v>1640</v>
      </c>
      <c r="I741" s="267">
        <f>ROUND(K66,0)</f>
        <v>116748</v>
      </c>
      <c r="J741" s="267">
        <f>ROUND(K67,0)</f>
        <v>101341</v>
      </c>
      <c r="K741" s="267">
        <f>ROUND(K68,0)</f>
        <v>5979</v>
      </c>
      <c r="L741" s="267">
        <f>ROUND(K70,0)</f>
        <v>8108</v>
      </c>
      <c r="M741" s="267">
        <f>ROUND(K71,0)</f>
        <v>0</v>
      </c>
      <c r="N741" s="267">
        <f>ROUND(K76,0)</f>
        <v>1639210</v>
      </c>
      <c r="O741" s="267">
        <f>ROUND(K74,0)</f>
        <v>1639210</v>
      </c>
      <c r="P741" s="267">
        <f>IF(K77&gt;0,ROUND(K77,0),0)</f>
        <v>5885</v>
      </c>
      <c r="Q741" s="267">
        <f>IF(K78&gt;0,ROUND(K78,0),0)</f>
        <v>18741</v>
      </c>
      <c r="R741" s="267">
        <f>IF(K79&gt;0,ROUND(K79,0),0)</f>
        <v>1520</v>
      </c>
      <c r="S741" s="267">
        <f>IF(K80&gt;0,ROUND(K80,0),0)</f>
        <v>73973</v>
      </c>
      <c r="T741" s="270">
        <f>IF(K81&gt;0,ROUND(K81,2),0)</f>
        <v>17.34</v>
      </c>
      <c r="U741" s="267"/>
      <c r="X741" s="267"/>
      <c r="Y741" s="267"/>
      <c r="Z741" s="267">
        <f t="shared" si="20"/>
        <v>1281604</v>
      </c>
    </row>
    <row r="742" spans="1:26" ht="12.6" customHeight="1" x14ac:dyDescent="0.25">
      <c r="A742" s="206" t="e">
        <f>RIGHT($C$84,3)&amp;"*"&amp;RIGHT($C$83,4)&amp;"*"&amp;L$55&amp;"*"&amp;"A"</f>
        <v>#VALUE!</v>
      </c>
      <c r="B742" s="267">
        <f>ROUND(L59,0)</f>
        <v>4626</v>
      </c>
      <c r="C742" s="270">
        <f>ROUND(L60,2)</f>
        <v>25.15</v>
      </c>
      <c r="D742" s="267">
        <f>ROUND(L61,0)</f>
        <v>1587917</v>
      </c>
      <c r="E742" s="267">
        <f>ROUND(L62,0)</f>
        <v>276724</v>
      </c>
      <c r="F742" s="267">
        <f>ROUND(L63,0)</f>
        <v>2803</v>
      </c>
      <c r="G742" s="267">
        <f>ROUND(L64,0)</f>
        <v>132504</v>
      </c>
      <c r="H742" s="267">
        <f>ROUND(L65,0)</f>
        <v>3065</v>
      </c>
      <c r="I742" s="267">
        <f>ROUND(L66,0)</f>
        <v>983799</v>
      </c>
      <c r="J742" s="267">
        <f>ROUND(L67,0)</f>
        <v>101564</v>
      </c>
      <c r="K742" s="267">
        <f>ROUND(L68,0)</f>
        <v>17916</v>
      </c>
      <c r="L742" s="267">
        <f>ROUND(L70,0)</f>
        <v>15837</v>
      </c>
      <c r="M742" s="267">
        <f>ROUND(L71,0)</f>
        <v>0</v>
      </c>
      <c r="N742" s="267">
        <f>ROUND(L76,0)</f>
        <v>1287225</v>
      </c>
      <c r="O742" s="267">
        <f>ROUND(L74,0)</f>
        <v>1287225</v>
      </c>
      <c r="P742" s="267">
        <f>IF(L77&gt;0,ROUND(L77,0),0)</f>
        <v>5898</v>
      </c>
      <c r="Q742" s="267">
        <f>IF(L78&gt;0,ROUND(L78,0),0)</f>
        <v>15389</v>
      </c>
      <c r="R742" s="267">
        <f>IF(L79&gt;0,ROUND(L79,0),0)</f>
        <v>1524</v>
      </c>
      <c r="S742" s="267">
        <f>IF(L80&gt;0,ROUND(L80,0),0)</f>
        <v>46184</v>
      </c>
      <c r="T742" s="270">
        <f>IF(L81&gt;0,ROUND(L81,2),0)</f>
        <v>24.47</v>
      </c>
      <c r="U742" s="267"/>
      <c r="X742" s="267"/>
      <c r="Y742" s="267"/>
      <c r="Z742" s="267">
        <f t="shared" si="20"/>
        <v>1402609</v>
      </c>
    </row>
    <row r="743" spans="1:26" ht="12.6" customHeight="1" x14ac:dyDescent="0.25">
      <c r="A743" s="206" t="e">
        <f>RIGHT($C$84,3)&amp;"*"&amp;RIGHT($C$83,4)&amp;"*"&amp;M$55&amp;"*"&amp;"A"</f>
        <v>#VALUE!</v>
      </c>
      <c r="B743" s="267">
        <f>ROUND(M59,0)</f>
        <v>0</v>
      </c>
      <c r="C743" s="270">
        <f>ROUND(M60,2)</f>
        <v>0</v>
      </c>
      <c r="D743" s="267">
        <f>ROUND(M61,0)</f>
        <v>0</v>
      </c>
      <c r="E743" s="267">
        <f>ROUND(M62,0)</f>
        <v>0</v>
      </c>
      <c r="F743" s="267">
        <f>ROUND(M63,0)</f>
        <v>0</v>
      </c>
      <c r="G743" s="267">
        <f>ROUND(M64,0)</f>
        <v>0</v>
      </c>
      <c r="H743" s="267">
        <f>ROUND(M65,0)</f>
        <v>0</v>
      </c>
      <c r="I743" s="267">
        <f>ROUND(M66,0)</f>
        <v>0</v>
      </c>
      <c r="J743" s="267">
        <f>ROUND(M67,0)</f>
        <v>0</v>
      </c>
      <c r="K743" s="267">
        <f>ROUND(M68,0)</f>
        <v>0</v>
      </c>
      <c r="L743" s="267">
        <f>ROUND(M70,0)</f>
        <v>0</v>
      </c>
      <c r="M743" s="267">
        <f>ROUND(M71,0)</f>
        <v>0</v>
      </c>
      <c r="N743" s="267">
        <f>ROUND(M76,0)</f>
        <v>0</v>
      </c>
      <c r="O743" s="267">
        <f>ROUND(M74,0)</f>
        <v>0</v>
      </c>
      <c r="P743" s="267">
        <f>IF(M77&gt;0,ROUND(M77,0),0)</f>
        <v>0</v>
      </c>
      <c r="Q743" s="267">
        <f>IF(M78&gt;0,ROUND(M78,0),0)</f>
        <v>0</v>
      </c>
      <c r="R743" s="267">
        <f>IF(M79&gt;0,ROUND(M79,0),0)</f>
        <v>0</v>
      </c>
      <c r="S743" s="267">
        <f>IF(M80&gt;0,ROUND(M80,0),0)</f>
        <v>0</v>
      </c>
      <c r="T743" s="270">
        <f>IF(M81&gt;0,ROUND(M81,2),0)</f>
        <v>0</v>
      </c>
      <c r="U743" s="267"/>
      <c r="X743" s="267"/>
      <c r="Y743" s="267"/>
      <c r="Z743" s="267">
        <f t="shared" si="20"/>
        <v>0</v>
      </c>
    </row>
    <row r="744" spans="1:26" ht="12.6" customHeight="1" x14ac:dyDescent="0.25">
      <c r="A744" s="206" t="e">
        <f>RIGHT($C$84,3)&amp;"*"&amp;RIGHT($C$83,4)&amp;"*"&amp;N$55&amp;"*"&amp;"A"</f>
        <v>#VALUE!</v>
      </c>
      <c r="B744" s="267">
        <f>ROUND(N59,0)</f>
        <v>0</v>
      </c>
      <c r="C744" s="270">
        <f>ROUND(N60,2)</f>
        <v>0</v>
      </c>
      <c r="D744" s="267">
        <f>ROUND(N61,0)</f>
        <v>0</v>
      </c>
      <c r="E744" s="267">
        <f>ROUND(N62,0)</f>
        <v>0</v>
      </c>
      <c r="F744" s="267">
        <f>ROUND(N63,0)</f>
        <v>0</v>
      </c>
      <c r="G744" s="267">
        <f>ROUND(N64,0)</f>
        <v>0</v>
      </c>
      <c r="H744" s="267">
        <f>ROUND(N65,0)</f>
        <v>0</v>
      </c>
      <c r="I744" s="267">
        <f>ROUND(N66,0)</f>
        <v>0</v>
      </c>
      <c r="J744" s="267">
        <f>ROUND(N67,0)</f>
        <v>0</v>
      </c>
      <c r="K744" s="267">
        <f>ROUND(N68,0)</f>
        <v>0</v>
      </c>
      <c r="L744" s="267">
        <f>ROUND(N70,0)</f>
        <v>0</v>
      </c>
      <c r="M744" s="267">
        <f>ROUND(N71,0)</f>
        <v>0</v>
      </c>
      <c r="N744" s="267">
        <f>ROUND(N76,0)</f>
        <v>0</v>
      </c>
      <c r="O744" s="267">
        <f>ROUND(N74,0)</f>
        <v>0</v>
      </c>
      <c r="P744" s="267">
        <f>IF(N77&gt;0,ROUND(N77,0),0)</f>
        <v>0</v>
      </c>
      <c r="Q744" s="267">
        <f>IF(N78&gt;0,ROUND(N78,0),0)</f>
        <v>0</v>
      </c>
      <c r="R744" s="267">
        <f>IF(N79&gt;0,ROUND(N79,0),0)</f>
        <v>0</v>
      </c>
      <c r="S744" s="267">
        <f>IF(N80&gt;0,ROUND(N80,0),0)</f>
        <v>0</v>
      </c>
      <c r="T744" s="270">
        <f>IF(N81&gt;0,ROUND(N81,2),0)</f>
        <v>0</v>
      </c>
      <c r="U744" s="267"/>
      <c r="X744" s="267"/>
      <c r="Y744" s="267"/>
      <c r="Z744" s="267">
        <f t="shared" si="20"/>
        <v>0</v>
      </c>
    </row>
    <row r="745" spans="1:26" ht="12.6" customHeight="1" x14ac:dyDescent="0.25">
      <c r="A745" s="206" t="e">
        <f>RIGHT($C$84,3)&amp;"*"&amp;RIGHT($C$83,4)&amp;"*"&amp;O$55&amp;"*"&amp;"A"</f>
        <v>#VALUE!</v>
      </c>
      <c r="B745" s="267">
        <f>ROUND(O59,0)</f>
        <v>0</v>
      </c>
      <c r="C745" s="270">
        <f>ROUND(O60,2)</f>
        <v>0</v>
      </c>
      <c r="D745" s="267">
        <f>ROUND(O61,0)</f>
        <v>0</v>
      </c>
      <c r="E745" s="267">
        <f>ROUND(O62,0)</f>
        <v>0</v>
      </c>
      <c r="F745" s="267">
        <f>ROUND(O63,0)</f>
        <v>0</v>
      </c>
      <c r="G745" s="267">
        <f>ROUND(O64,0)</f>
        <v>0</v>
      </c>
      <c r="H745" s="267">
        <f>ROUND(O65,0)</f>
        <v>0</v>
      </c>
      <c r="I745" s="267">
        <f>ROUND(O66,0)</f>
        <v>0</v>
      </c>
      <c r="J745" s="267">
        <f>ROUND(O67,0)</f>
        <v>0</v>
      </c>
      <c r="K745" s="267">
        <f>ROUND(O68,0)</f>
        <v>0</v>
      </c>
      <c r="L745" s="267">
        <f>ROUND(O70,0)</f>
        <v>0</v>
      </c>
      <c r="M745" s="267">
        <f>ROUND(O71,0)</f>
        <v>0</v>
      </c>
      <c r="N745" s="267">
        <f>ROUND(O76,0)</f>
        <v>0</v>
      </c>
      <c r="O745" s="267">
        <f>ROUND(O74,0)</f>
        <v>0</v>
      </c>
      <c r="P745" s="267">
        <f>IF(O77&gt;0,ROUND(O77,0),0)</f>
        <v>0</v>
      </c>
      <c r="Q745" s="267">
        <f>IF(O78&gt;0,ROUND(O78,0),0)</f>
        <v>0</v>
      </c>
      <c r="R745" s="267">
        <f>IF(O79&gt;0,ROUND(O79,0),0)</f>
        <v>0</v>
      </c>
      <c r="S745" s="267">
        <f>IF(O80&gt;0,ROUND(O80,0),0)</f>
        <v>0</v>
      </c>
      <c r="T745" s="270">
        <f>IF(O81&gt;0,ROUND(O81,2),0)</f>
        <v>0</v>
      </c>
      <c r="U745" s="267"/>
      <c r="X745" s="267"/>
      <c r="Y745" s="267"/>
      <c r="Z745" s="267">
        <f t="shared" si="20"/>
        <v>0</v>
      </c>
    </row>
    <row r="746" spans="1:26" ht="12.6" customHeight="1" x14ac:dyDescent="0.25">
      <c r="A746" s="206" t="e">
        <f>RIGHT($C$84,3)&amp;"*"&amp;RIGHT($C$83,4)&amp;"*"&amp;P$55&amp;"*"&amp;"A"</f>
        <v>#VALUE!</v>
      </c>
      <c r="B746" s="267">
        <f>ROUND(P59,0)</f>
        <v>0</v>
      </c>
      <c r="C746" s="270">
        <f>ROUND(P60,2)</f>
        <v>0</v>
      </c>
      <c r="D746" s="267">
        <f>ROUND(P61,0)</f>
        <v>0</v>
      </c>
      <c r="E746" s="267">
        <f>ROUND(P62,0)</f>
        <v>0</v>
      </c>
      <c r="F746" s="267">
        <f>ROUND(P63,0)</f>
        <v>0</v>
      </c>
      <c r="G746" s="267">
        <f>ROUND(P64,0)</f>
        <v>0</v>
      </c>
      <c r="H746" s="267">
        <f>ROUND(P65,0)</f>
        <v>0</v>
      </c>
      <c r="I746" s="267">
        <f>ROUND(P66,0)</f>
        <v>0</v>
      </c>
      <c r="J746" s="267">
        <f>ROUND(P67,0)</f>
        <v>0</v>
      </c>
      <c r="K746" s="267">
        <f>ROUND(P68,0)</f>
        <v>0</v>
      </c>
      <c r="L746" s="267">
        <f>ROUND(P70,0)</f>
        <v>0</v>
      </c>
      <c r="M746" s="267">
        <f>ROUND(P71,0)</f>
        <v>0</v>
      </c>
      <c r="N746" s="267">
        <f>ROUND(P76,0)</f>
        <v>0</v>
      </c>
      <c r="O746" s="267">
        <f>ROUND(P74,0)</f>
        <v>0</v>
      </c>
      <c r="P746" s="267">
        <f>IF(P77&gt;0,ROUND(P77,0),0)</f>
        <v>0</v>
      </c>
      <c r="Q746" s="267">
        <f>IF(P78&gt;0,ROUND(P78,0),0)</f>
        <v>0</v>
      </c>
      <c r="R746" s="267">
        <f>IF(P79&gt;0,ROUND(P79,0),0)</f>
        <v>0</v>
      </c>
      <c r="S746" s="267">
        <f>IF(P80&gt;0,ROUND(P80,0),0)</f>
        <v>0</v>
      </c>
      <c r="T746" s="270">
        <f>IF(P81&gt;0,ROUND(P81,2),0)</f>
        <v>0</v>
      </c>
      <c r="U746" s="267"/>
      <c r="X746" s="267"/>
      <c r="Y746" s="267"/>
      <c r="Z746" s="267">
        <f t="shared" si="20"/>
        <v>0</v>
      </c>
    </row>
    <row r="747" spans="1:26" ht="12.6" customHeight="1" x14ac:dyDescent="0.25">
      <c r="A747" s="206" t="e">
        <f>RIGHT($C$84,3)&amp;"*"&amp;RIGHT($C$83,4)&amp;"*"&amp;Q$55&amp;"*"&amp;"A"</f>
        <v>#VALUE!</v>
      </c>
      <c r="B747" s="267">
        <f>ROUND(Q59,0)</f>
        <v>0</v>
      </c>
      <c r="C747" s="270">
        <f>ROUND(Q60,2)</f>
        <v>0</v>
      </c>
      <c r="D747" s="267">
        <f>ROUND(Q61,0)</f>
        <v>0</v>
      </c>
      <c r="E747" s="267">
        <f>ROUND(Q62,0)</f>
        <v>0</v>
      </c>
      <c r="F747" s="267">
        <f>ROUND(Q63,0)</f>
        <v>0</v>
      </c>
      <c r="G747" s="267">
        <f>ROUND(Q64,0)</f>
        <v>0</v>
      </c>
      <c r="H747" s="267">
        <f>ROUND(Q65,0)</f>
        <v>0</v>
      </c>
      <c r="I747" s="267">
        <f>ROUND(Q66,0)</f>
        <v>0</v>
      </c>
      <c r="J747" s="267">
        <f>ROUND(Q67,0)</f>
        <v>0</v>
      </c>
      <c r="K747" s="267">
        <f>ROUND(Q68,0)</f>
        <v>0</v>
      </c>
      <c r="L747" s="267">
        <f>ROUND(Q70,0)</f>
        <v>0</v>
      </c>
      <c r="M747" s="267">
        <f>ROUND(Q71,0)</f>
        <v>0</v>
      </c>
      <c r="N747" s="267">
        <f>ROUND(Q76,0)</f>
        <v>0</v>
      </c>
      <c r="O747" s="267">
        <f>ROUND(Q74,0)</f>
        <v>0</v>
      </c>
      <c r="P747" s="267">
        <f>IF(Q77&gt;0,ROUND(Q77,0),0)</f>
        <v>0</v>
      </c>
      <c r="Q747" s="267">
        <f>IF(Q78&gt;0,ROUND(Q78,0),0)</f>
        <v>0</v>
      </c>
      <c r="R747" s="267">
        <f>IF(Q79&gt;0,ROUND(Q79,0),0)</f>
        <v>0</v>
      </c>
      <c r="S747" s="267">
        <f>IF(Q80&gt;0,ROUND(Q80,0),0)</f>
        <v>0</v>
      </c>
      <c r="T747" s="270">
        <f>IF(Q81&gt;0,ROUND(Q81,2),0)</f>
        <v>0</v>
      </c>
      <c r="U747" s="267"/>
      <c r="X747" s="267"/>
      <c r="Y747" s="267"/>
      <c r="Z747" s="267">
        <f t="shared" si="20"/>
        <v>0</v>
      </c>
    </row>
    <row r="748" spans="1:26" ht="12.6" customHeight="1" x14ac:dyDescent="0.25">
      <c r="A748" s="206" t="e">
        <f>RIGHT($C$84,3)&amp;"*"&amp;RIGHT($C$83,4)&amp;"*"&amp;R$55&amp;"*"&amp;"A"</f>
        <v>#VALUE!</v>
      </c>
      <c r="B748" s="267">
        <f>ROUND(R59,0)</f>
        <v>0</v>
      </c>
      <c r="C748" s="270">
        <f>ROUND(R60,2)</f>
        <v>0</v>
      </c>
      <c r="D748" s="267">
        <f>ROUND(R61,0)</f>
        <v>0</v>
      </c>
      <c r="E748" s="267">
        <f>ROUND(R62,0)</f>
        <v>0</v>
      </c>
      <c r="F748" s="267">
        <f>ROUND(R63,0)</f>
        <v>0</v>
      </c>
      <c r="G748" s="267">
        <f>ROUND(R64,0)</f>
        <v>0</v>
      </c>
      <c r="H748" s="267">
        <f>ROUND(R65,0)</f>
        <v>0</v>
      </c>
      <c r="I748" s="267">
        <f>ROUND(R66,0)</f>
        <v>0</v>
      </c>
      <c r="J748" s="267">
        <f>ROUND(R67,0)</f>
        <v>0</v>
      </c>
      <c r="K748" s="267">
        <f>ROUND(R68,0)</f>
        <v>0</v>
      </c>
      <c r="L748" s="267">
        <f>ROUND(R70,0)</f>
        <v>0</v>
      </c>
      <c r="M748" s="267">
        <f>ROUND(R71,0)</f>
        <v>0</v>
      </c>
      <c r="N748" s="267">
        <f>ROUND(R76,0)</f>
        <v>0</v>
      </c>
      <c r="O748" s="267">
        <f>ROUND(R74,0)</f>
        <v>0</v>
      </c>
      <c r="P748" s="267">
        <f>IF(R77&gt;0,ROUND(R77,0),0)</f>
        <v>0</v>
      </c>
      <c r="Q748" s="267">
        <f>IF(R78&gt;0,ROUND(R78,0),0)</f>
        <v>0</v>
      </c>
      <c r="R748" s="267">
        <f>IF(R79&gt;0,ROUND(R79,0),0)</f>
        <v>0</v>
      </c>
      <c r="S748" s="267">
        <f>IF(R80&gt;0,ROUND(R80,0),0)</f>
        <v>0</v>
      </c>
      <c r="T748" s="270">
        <f>IF(R81&gt;0,ROUND(R81,2),0)</f>
        <v>0</v>
      </c>
      <c r="U748" s="267"/>
      <c r="X748" s="267"/>
      <c r="Y748" s="267"/>
      <c r="Z748" s="267">
        <f t="shared" si="20"/>
        <v>0</v>
      </c>
    </row>
    <row r="749" spans="1:26" ht="12.6" customHeight="1" x14ac:dyDescent="0.25">
      <c r="A749" s="206" t="e">
        <f>RIGHT($C$84,3)&amp;"*"&amp;RIGHT($C$83,4)&amp;"*"&amp;S$55&amp;"*"&amp;"A"</f>
        <v>#VALUE!</v>
      </c>
      <c r="B749" s="267"/>
      <c r="C749" s="270">
        <f>ROUND(S60,2)</f>
        <v>0</v>
      </c>
      <c r="D749" s="267">
        <f>ROUND(S61,0)</f>
        <v>238</v>
      </c>
      <c r="E749" s="267">
        <f>ROUND(S62,0)</f>
        <v>41</v>
      </c>
      <c r="F749" s="267">
        <f>ROUND(S63,0)</f>
        <v>0</v>
      </c>
      <c r="G749" s="267">
        <f>ROUND(S64,0)</f>
        <v>48733</v>
      </c>
      <c r="H749" s="267">
        <f>ROUND(S65,0)</f>
        <v>0</v>
      </c>
      <c r="I749" s="267">
        <f>ROUND(S66,0)</f>
        <v>0</v>
      </c>
      <c r="J749" s="267">
        <f>ROUND(S67,0)</f>
        <v>0</v>
      </c>
      <c r="K749" s="267">
        <f>ROUND(S68,0)</f>
        <v>0</v>
      </c>
      <c r="L749" s="267">
        <f>ROUND(S70,0)</f>
        <v>0</v>
      </c>
      <c r="M749" s="267">
        <f>ROUND(S71,0)</f>
        <v>0</v>
      </c>
      <c r="N749" s="267">
        <f>ROUND(S76,0)</f>
        <v>181802</v>
      </c>
      <c r="O749" s="267">
        <f>ROUND(S74,0)</f>
        <v>94849</v>
      </c>
      <c r="P749" s="267">
        <f>IF(S77&gt;0,ROUND(S77,0),0)</f>
        <v>0</v>
      </c>
      <c r="Q749" s="267">
        <f>IF(S78&gt;0,ROUND(S78,0),0)</f>
        <v>0</v>
      </c>
      <c r="R749" s="267">
        <f>IF(S79&gt;0,ROUND(S79,0),0)</f>
        <v>0</v>
      </c>
      <c r="S749" s="267">
        <f>IF(S80&gt;0,ROUND(S80,0),0)</f>
        <v>33</v>
      </c>
      <c r="T749" s="270">
        <f>IF(S81&gt;0,ROUND(S81,2),0)</f>
        <v>0</v>
      </c>
      <c r="U749" s="267"/>
      <c r="X749" s="267"/>
      <c r="Y749" s="267"/>
      <c r="Z749" s="267">
        <f t="shared" si="20"/>
        <v>26830</v>
      </c>
    </row>
    <row r="750" spans="1:26" ht="12.6" customHeight="1" x14ac:dyDescent="0.25">
      <c r="A750" s="206" t="e">
        <f>RIGHT($C$84,3)&amp;"*"&amp;RIGHT($C$83,4)&amp;"*"&amp;T$55&amp;"*"&amp;"A"</f>
        <v>#VALUE!</v>
      </c>
      <c r="B750" s="267"/>
      <c r="C750" s="270">
        <f>ROUND(T60,2)</f>
        <v>0</v>
      </c>
      <c r="D750" s="267">
        <f>ROUND(T61,0)</f>
        <v>0</v>
      </c>
      <c r="E750" s="267">
        <f>ROUND(T62,0)</f>
        <v>0</v>
      </c>
      <c r="F750" s="267">
        <f>ROUND(T63,0)</f>
        <v>0</v>
      </c>
      <c r="G750" s="267">
        <f>ROUND(T64,0)</f>
        <v>0</v>
      </c>
      <c r="H750" s="267">
        <f>ROUND(T65,0)</f>
        <v>0</v>
      </c>
      <c r="I750" s="267">
        <f>ROUND(T66,0)</f>
        <v>0</v>
      </c>
      <c r="J750" s="267">
        <f>ROUND(T67,0)</f>
        <v>0</v>
      </c>
      <c r="K750" s="267">
        <f>ROUND(T68,0)</f>
        <v>0</v>
      </c>
      <c r="L750" s="267">
        <f>ROUND(T70,0)</f>
        <v>0</v>
      </c>
      <c r="M750" s="267">
        <f>ROUND(T71,0)</f>
        <v>0</v>
      </c>
      <c r="N750" s="267">
        <f>ROUND(T76,0)</f>
        <v>0</v>
      </c>
      <c r="O750" s="267">
        <f>ROUND(T74,0)</f>
        <v>0</v>
      </c>
      <c r="P750" s="267">
        <f>IF(T77&gt;0,ROUND(T77,0),0)</f>
        <v>0</v>
      </c>
      <c r="Q750" s="267">
        <f>IF(T78&gt;0,ROUND(T78,0),0)</f>
        <v>0</v>
      </c>
      <c r="R750" s="267">
        <f>IF(T79&gt;0,ROUND(T79,0),0)</f>
        <v>0</v>
      </c>
      <c r="S750" s="267">
        <f>IF(T80&gt;0,ROUND(T80,0),0)</f>
        <v>0</v>
      </c>
      <c r="T750" s="270">
        <f>IF(T81&gt;0,ROUND(T81,2),0)</f>
        <v>0</v>
      </c>
      <c r="U750" s="267"/>
      <c r="X750" s="267"/>
      <c r="Y750" s="267"/>
      <c r="Z750" s="267">
        <f t="shared" si="20"/>
        <v>0</v>
      </c>
    </row>
    <row r="751" spans="1:26" ht="12.6" customHeight="1" x14ac:dyDescent="0.25">
      <c r="A751" s="206" t="e">
        <f>RIGHT($C$84,3)&amp;"*"&amp;RIGHT($C$83,4)&amp;"*"&amp;U$55&amp;"*"&amp;"A"</f>
        <v>#VALUE!</v>
      </c>
      <c r="B751" s="267">
        <f>ROUND(U59,0)</f>
        <v>28667</v>
      </c>
      <c r="C751" s="270">
        <f>ROUND(U60,2)</f>
        <v>4.51</v>
      </c>
      <c r="D751" s="267">
        <f>ROUND(U61,0)</f>
        <v>298183</v>
      </c>
      <c r="E751" s="267">
        <f>ROUND(U62,0)</f>
        <v>51964</v>
      </c>
      <c r="F751" s="267">
        <f>ROUND(U63,0)</f>
        <v>6900</v>
      </c>
      <c r="G751" s="267">
        <f>ROUND(U64,0)</f>
        <v>223290</v>
      </c>
      <c r="H751" s="267">
        <f>ROUND(U65,0)</f>
        <v>0</v>
      </c>
      <c r="I751" s="267">
        <f>ROUND(U66,0)</f>
        <v>117988</v>
      </c>
      <c r="J751" s="267">
        <f>ROUND(U67,0)</f>
        <v>16170</v>
      </c>
      <c r="K751" s="267">
        <f>ROUND(U68,0)</f>
        <v>15756</v>
      </c>
      <c r="L751" s="267">
        <f>ROUND(U70,0)</f>
        <v>1137</v>
      </c>
      <c r="M751" s="267">
        <f>ROUND(U71,0)</f>
        <v>0</v>
      </c>
      <c r="N751" s="267">
        <f>ROUND(U76,0)</f>
        <v>2858493</v>
      </c>
      <c r="O751" s="267">
        <f>ROUND(U74,0)</f>
        <v>401659</v>
      </c>
      <c r="P751" s="267">
        <f>IF(U77&gt;0,ROUND(U77,0),0)</f>
        <v>939</v>
      </c>
      <c r="Q751" s="267">
        <f>IF(U78&gt;0,ROUND(U78,0),0)</f>
        <v>0</v>
      </c>
      <c r="R751" s="267">
        <f>IF(U79&gt;0,ROUND(U79,0),0)</f>
        <v>242</v>
      </c>
      <c r="S751" s="267">
        <f>IF(U80&gt;0,ROUND(U80,0),0)</f>
        <v>9</v>
      </c>
      <c r="T751" s="270">
        <f>IF(U81&gt;0,ROUND(U81,2),0)</f>
        <v>0</v>
      </c>
      <c r="U751" s="267"/>
      <c r="X751" s="267"/>
      <c r="Y751" s="267"/>
      <c r="Z751" s="267">
        <f t="shared" si="20"/>
        <v>469725</v>
      </c>
    </row>
    <row r="752" spans="1:26" ht="12.6" customHeight="1" x14ac:dyDescent="0.25">
      <c r="A752" s="206" t="e">
        <f>RIGHT($C$84,3)&amp;"*"&amp;RIGHT($C$83,4)&amp;"*"&amp;V$55&amp;"*"&amp;"A"</f>
        <v>#VALUE!</v>
      </c>
      <c r="B752" s="267">
        <f>ROUND(V59,0)</f>
        <v>0</v>
      </c>
      <c r="C752" s="270">
        <f>ROUND(V60,2)</f>
        <v>0</v>
      </c>
      <c r="D752" s="267">
        <f>ROUND(V61,0)</f>
        <v>0</v>
      </c>
      <c r="E752" s="267">
        <f>ROUND(V62,0)</f>
        <v>0</v>
      </c>
      <c r="F752" s="267">
        <f>ROUND(V63,0)</f>
        <v>0</v>
      </c>
      <c r="G752" s="267">
        <f>ROUND(V64,0)</f>
        <v>0</v>
      </c>
      <c r="H752" s="267">
        <f>ROUND(V65,0)</f>
        <v>0</v>
      </c>
      <c r="I752" s="267">
        <f>ROUND(V66,0)</f>
        <v>0</v>
      </c>
      <c r="J752" s="267">
        <f>ROUND(V67,0)</f>
        <v>0</v>
      </c>
      <c r="K752" s="267">
        <f>ROUND(V68,0)</f>
        <v>0</v>
      </c>
      <c r="L752" s="267">
        <f>ROUND(V70,0)</f>
        <v>0</v>
      </c>
      <c r="M752" s="267">
        <f>ROUND(V71,0)</f>
        <v>0</v>
      </c>
      <c r="N752" s="267">
        <f>ROUND(V76,0)</f>
        <v>0</v>
      </c>
      <c r="O752" s="267">
        <f>ROUND(V74,0)</f>
        <v>0</v>
      </c>
      <c r="P752" s="267">
        <f>IF(V77&gt;0,ROUND(V77,0),0)</f>
        <v>0</v>
      </c>
      <c r="Q752" s="267">
        <f>IF(V78&gt;0,ROUND(V78,0),0)</f>
        <v>0</v>
      </c>
      <c r="R752" s="267">
        <f>IF(V79&gt;0,ROUND(V79,0),0)</f>
        <v>0</v>
      </c>
      <c r="S752" s="267">
        <f>IF(V80&gt;0,ROUND(V80,0),0)</f>
        <v>0</v>
      </c>
      <c r="T752" s="270">
        <f>IF(V81&gt;0,ROUND(V81,2),0)</f>
        <v>0</v>
      </c>
      <c r="U752" s="267"/>
      <c r="X752" s="267"/>
      <c r="Y752" s="267"/>
      <c r="Z752" s="267">
        <f t="shared" si="20"/>
        <v>0</v>
      </c>
    </row>
    <row r="753" spans="1:26" ht="12.6" customHeight="1" x14ac:dyDescent="0.25">
      <c r="A753" s="206" t="e">
        <f>RIGHT($C$84,3)&amp;"*"&amp;RIGHT($C$83,4)&amp;"*"&amp;W$55&amp;"*"&amp;"A"</f>
        <v>#VALUE!</v>
      </c>
      <c r="B753" s="267">
        <f>ROUND(W59,0)</f>
        <v>120</v>
      </c>
      <c r="C753" s="270">
        <f>ROUND(W60,2)</f>
        <v>0.19</v>
      </c>
      <c r="D753" s="267">
        <f>ROUND(W61,0)</f>
        <v>14429</v>
      </c>
      <c r="E753" s="267">
        <f>ROUND(W62,0)</f>
        <v>2515</v>
      </c>
      <c r="F753" s="267">
        <f>ROUND(W63,0)</f>
        <v>0</v>
      </c>
      <c r="G753" s="267">
        <f>ROUND(W64,0)</f>
        <v>31</v>
      </c>
      <c r="H753" s="267">
        <f>ROUND(W65,0)</f>
        <v>22406</v>
      </c>
      <c r="I753" s="267">
        <f>ROUND(W66,0)</f>
        <v>124800</v>
      </c>
      <c r="J753" s="267">
        <f>ROUND(W67,0)</f>
        <v>1791</v>
      </c>
      <c r="K753" s="267">
        <f>ROUND(W68,0)</f>
        <v>0</v>
      </c>
      <c r="L753" s="267">
        <f>ROUND(W70,0)</f>
        <v>0</v>
      </c>
      <c r="M753" s="267">
        <f>ROUND(W71,0)</f>
        <v>0</v>
      </c>
      <c r="N753" s="267">
        <f>ROUND(W76,0)</f>
        <v>363313</v>
      </c>
      <c r="O753" s="267">
        <f>ROUND(W74,0)</f>
        <v>29681</v>
      </c>
      <c r="P753" s="267">
        <f>IF(W77&gt;0,ROUND(W77,0),0)</f>
        <v>104</v>
      </c>
      <c r="Q753" s="267">
        <f>IF(W78&gt;0,ROUND(W78,0),0)</f>
        <v>0</v>
      </c>
      <c r="R753" s="267">
        <f>IF(W79&gt;0,ROUND(W79,0),0)</f>
        <v>27</v>
      </c>
      <c r="S753" s="267">
        <f>IF(W80&gt;0,ROUND(W80,0),0)</f>
        <v>202</v>
      </c>
      <c r="T753" s="270">
        <f>IF(W81&gt;0,ROUND(W81,2),0)</f>
        <v>0</v>
      </c>
      <c r="U753" s="267"/>
      <c r="X753" s="267"/>
      <c r="Y753" s="267"/>
      <c r="Z753" s="267">
        <f t="shared" si="20"/>
        <v>63077</v>
      </c>
    </row>
    <row r="754" spans="1:26" ht="12.6" customHeight="1" x14ac:dyDescent="0.25">
      <c r="A754" s="206" t="e">
        <f>RIGHT($C$84,3)&amp;"*"&amp;RIGHT($C$83,4)&amp;"*"&amp;X$55&amp;"*"&amp;"A"</f>
        <v>#VALUE!</v>
      </c>
      <c r="B754" s="267">
        <f>ROUND(X59,0)</f>
        <v>569</v>
      </c>
      <c r="C754" s="270">
        <f>ROUND(X60,2)</f>
        <v>0.66</v>
      </c>
      <c r="D754" s="267">
        <f>ROUND(X61,0)</f>
        <v>50750</v>
      </c>
      <c r="E754" s="267">
        <f>ROUND(X62,0)</f>
        <v>8844</v>
      </c>
      <c r="F754" s="267">
        <f>ROUND(X63,0)</f>
        <v>1215</v>
      </c>
      <c r="G754" s="267">
        <f>ROUND(X64,0)</f>
        <v>4235</v>
      </c>
      <c r="H754" s="267">
        <f>ROUND(X65,0)</f>
        <v>0</v>
      </c>
      <c r="I754" s="267">
        <f>ROUND(X66,0)</f>
        <v>31186</v>
      </c>
      <c r="J754" s="267">
        <f>ROUND(X67,0)</f>
        <v>6320</v>
      </c>
      <c r="K754" s="267">
        <f>ROUND(X68,0)</f>
        <v>0</v>
      </c>
      <c r="L754" s="267">
        <f>ROUND(X70,0)</f>
        <v>0</v>
      </c>
      <c r="M754" s="267">
        <f>ROUND(X71,0)</f>
        <v>0</v>
      </c>
      <c r="N754" s="267">
        <f>ROUND(X76,0)</f>
        <v>1571637</v>
      </c>
      <c r="O754" s="267">
        <f>ROUND(X74,0)</f>
        <v>207234</v>
      </c>
      <c r="P754" s="267">
        <f>IF(X77&gt;0,ROUND(X77,0),0)</f>
        <v>367</v>
      </c>
      <c r="Q754" s="267">
        <f>IF(X78&gt;0,ROUND(X78,0),0)</f>
        <v>0</v>
      </c>
      <c r="R754" s="267">
        <f>IF(X79&gt;0,ROUND(X79,0),0)</f>
        <v>95</v>
      </c>
      <c r="S754" s="267">
        <f>IF(X80&gt;0,ROUND(X80,0),0)</f>
        <v>712</v>
      </c>
      <c r="T754" s="270">
        <f>IF(X81&gt;0,ROUND(X81,2),0)</f>
        <v>0</v>
      </c>
      <c r="U754" s="267"/>
      <c r="X754" s="267"/>
      <c r="Y754" s="267"/>
      <c r="Z754" s="267">
        <f t="shared" si="20"/>
        <v>206056</v>
      </c>
    </row>
    <row r="755" spans="1:26" ht="12.6" customHeight="1" x14ac:dyDescent="0.25">
      <c r="A755" s="206" t="e">
        <f>RIGHT($C$84,3)&amp;"*"&amp;RIGHT($C$83,4)&amp;"*"&amp;Y$55&amp;"*"&amp;"A"</f>
        <v>#VALUE!</v>
      </c>
      <c r="B755" s="267">
        <f>ROUND(Y59,0)</f>
        <v>2308</v>
      </c>
      <c r="C755" s="270">
        <f>ROUND(Y60,2)</f>
        <v>1.85</v>
      </c>
      <c r="D755" s="267">
        <f>ROUND(Y61,0)</f>
        <v>142655</v>
      </c>
      <c r="E755" s="267">
        <f>ROUND(Y62,0)</f>
        <v>24860</v>
      </c>
      <c r="F755" s="267">
        <f>ROUND(Y63,0)</f>
        <v>0</v>
      </c>
      <c r="G755" s="267">
        <f>ROUND(Y64,0)</f>
        <v>4888</v>
      </c>
      <c r="H755" s="267">
        <f>ROUND(Y65,0)</f>
        <v>0</v>
      </c>
      <c r="I755" s="267">
        <f>ROUND(Y66,0)</f>
        <v>90027</v>
      </c>
      <c r="J755" s="267">
        <f>ROUND(Y67,0)</f>
        <v>17806</v>
      </c>
      <c r="K755" s="267">
        <f>ROUND(Y68,0)</f>
        <v>0</v>
      </c>
      <c r="L755" s="267">
        <f>ROUND(Y70,0)</f>
        <v>295</v>
      </c>
      <c r="M755" s="267">
        <f>ROUND(Y71,0)</f>
        <v>0</v>
      </c>
      <c r="N755" s="267">
        <f>ROUND(Y76,0)</f>
        <v>909028</v>
      </c>
      <c r="O755" s="267">
        <f>ROUND(Y74,0)</f>
        <v>60989</v>
      </c>
      <c r="P755" s="267">
        <f>IF(Y77&gt;0,ROUND(Y77,0),0)</f>
        <v>1034</v>
      </c>
      <c r="Q755" s="267">
        <f>IF(Y78&gt;0,ROUND(Y78,0),0)</f>
        <v>0</v>
      </c>
      <c r="R755" s="267">
        <f>IF(Y79&gt;0,ROUND(Y79,0),0)</f>
        <v>267</v>
      </c>
      <c r="S755" s="267">
        <f>IF(Y80&gt;0,ROUND(Y80,0),0)</f>
        <v>2000</v>
      </c>
      <c r="T755" s="270">
        <f>IF(Y81&gt;0,ROUND(Y81,2),0)</f>
        <v>0</v>
      </c>
      <c r="U755" s="267"/>
      <c r="X755" s="267"/>
      <c r="Y755" s="267"/>
      <c r="Z755" s="267">
        <f t="shared" si="20"/>
        <v>200476</v>
      </c>
    </row>
    <row r="756" spans="1:26" ht="12.6" customHeight="1" x14ac:dyDescent="0.25">
      <c r="A756" s="206" t="e">
        <f>RIGHT($C$84,3)&amp;"*"&amp;RIGHT($C$83,4)&amp;"*"&amp;Z$55&amp;"*"&amp;"A"</f>
        <v>#VALUE!</v>
      </c>
      <c r="B756" s="267">
        <f>ROUND(Z59,0)</f>
        <v>0</v>
      </c>
      <c r="C756" s="270">
        <f>ROUND(Z60,2)</f>
        <v>0</v>
      </c>
      <c r="D756" s="267">
        <f>ROUND(Z61,0)</f>
        <v>0</v>
      </c>
      <c r="E756" s="267">
        <f>ROUND(Z62,0)</f>
        <v>0</v>
      </c>
      <c r="F756" s="267">
        <f>ROUND(Z63,0)</f>
        <v>0</v>
      </c>
      <c r="G756" s="267">
        <f>ROUND(Z64,0)</f>
        <v>0</v>
      </c>
      <c r="H756" s="267">
        <f>ROUND(Z65,0)</f>
        <v>0</v>
      </c>
      <c r="I756" s="267">
        <f>ROUND(Z66,0)</f>
        <v>0</v>
      </c>
      <c r="J756" s="267">
        <f>ROUND(Z67,0)</f>
        <v>0</v>
      </c>
      <c r="K756" s="267">
        <f>ROUND(Z68,0)</f>
        <v>0</v>
      </c>
      <c r="L756" s="267">
        <f>ROUND(Z70,0)</f>
        <v>0</v>
      </c>
      <c r="M756" s="267">
        <f>ROUND(Z71,0)</f>
        <v>0</v>
      </c>
      <c r="N756" s="267">
        <f>ROUND(Z76,0)</f>
        <v>0</v>
      </c>
      <c r="O756" s="267">
        <f>ROUND(Z74,0)</f>
        <v>0</v>
      </c>
      <c r="P756" s="267">
        <f>IF(Z77&gt;0,ROUND(Z77,0),0)</f>
        <v>0</v>
      </c>
      <c r="Q756" s="267">
        <f>IF(Z78&gt;0,ROUND(Z78,0),0)</f>
        <v>0</v>
      </c>
      <c r="R756" s="267">
        <f>IF(Z79&gt;0,ROUND(Z79,0),0)</f>
        <v>0</v>
      </c>
      <c r="S756" s="267">
        <f>IF(Z80&gt;0,ROUND(Z80,0),0)</f>
        <v>0</v>
      </c>
      <c r="T756" s="270">
        <f>IF(Z81&gt;0,ROUND(Z81,2),0)</f>
        <v>0</v>
      </c>
      <c r="U756" s="267"/>
      <c r="X756" s="267"/>
      <c r="Y756" s="267"/>
      <c r="Z756" s="267">
        <f t="shared" si="20"/>
        <v>0</v>
      </c>
    </row>
    <row r="757" spans="1:26" ht="12.6" customHeight="1" x14ac:dyDescent="0.25">
      <c r="A757" s="206" t="e">
        <f>RIGHT($C$84,3)&amp;"*"&amp;RIGHT($C$83,4)&amp;"*"&amp;AA$55&amp;"*"&amp;"A"</f>
        <v>#VALUE!</v>
      </c>
      <c r="B757" s="267">
        <f>ROUND(AA59,0)</f>
        <v>0</v>
      </c>
      <c r="C757" s="270">
        <f>ROUND(AA60,2)</f>
        <v>0</v>
      </c>
      <c r="D757" s="267">
        <f>ROUND(AA61,0)</f>
        <v>0</v>
      </c>
      <c r="E757" s="267">
        <f>ROUND(AA62,0)</f>
        <v>0</v>
      </c>
      <c r="F757" s="267">
        <f>ROUND(AA63,0)</f>
        <v>0</v>
      </c>
      <c r="G757" s="267">
        <f>ROUND(AA64,0)</f>
        <v>0</v>
      </c>
      <c r="H757" s="267">
        <f>ROUND(AA65,0)</f>
        <v>0</v>
      </c>
      <c r="I757" s="267">
        <f>ROUND(AA66,0)</f>
        <v>0</v>
      </c>
      <c r="J757" s="267">
        <f>ROUND(AA67,0)</f>
        <v>0</v>
      </c>
      <c r="K757" s="267">
        <f>ROUND(AA68,0)</f>
        <v>0</v>
      </c>
      <c r="L757" s="267">
        <f>ROUND(AA70,0)</f>
        <v>0</v>
      </c>
      <c r="M757" s="267">
        <f>ROUND(AA71,0)</f>
        <v>0</v>
      </c>
      <c r="N757" s="267">
        <f>ROUND(AA76,0)</f>
        <v>0</v>
      </c>
      <c r="O757" s="267">
        <f>ROUND(AA74,0)</f>
        <v>0</v>
      </c>
      <c r="P757" s="267">
        <f>IF(AA77&gt;0,ROUND(AA77,0),0)</f>
        <v>0</v>
      </c>
      <c r="Q757" s="267">
        <f>IF(AA78&gt;0,ROUND(AA78,0),0)</f>
        <v>0</v>
      </c>
      <c r="R757" s="267">
        <f>IF(AA79&gt;0,ROUND(AA79,0),0)</f>
        <v>0</v>
      </c>
      <c r="S757" s="267">
        <f>IF(AA80&gt;0,ROUND(AA80,0),0)</f>
        <v>0</v>
      </c>
      <c r="T757" s="270">
        <f>IF(AA81&gt;0,ROUND(AA81,2),0)</f>
        <v>0</v>
      </c>
      <c r="U757" s="267"/>
      <c r="X757" s="267"/>
      <c r="Y757" s="267"/>
      <c r="Z757" s="267">
        <f t="shared" si="20"/>
        <v>0</v>
      </c>
    </row>
    <row r="758" spans="1:26" ht="12.6" customHeight="1" x14ac:dyDescent="0.25">
      <c r="A758" s="206" t="e">
        <f>RIGHT($C$84,3)&amp;"*"&amp;RIGHT($C$83,4)&amp;"*"&amp;AB$55&amp;"*"&amp;"A"</f>
        <v>#VALUE!</v>
      </c>
      <c r="B758" s="267"/>
      <c r="C758" s="270">
        <f>ROUND(AB60,2)</f>
        <v>0.46</v>
      </c>
      <c r="D758" s="267">
        <f>ROUND(AB61,0)</f>
        <v>15844</v>
      </c>
      <c r="E758" s="267">
        <f>ROUND(AB62,0)</f>
        <v>2761</v>
      </c>
      <c r="F758" s="267">
        <f>ROUND(AB63,0)</f>
        <v>33231</v>
      </c>
      <c r="G758" s="267">
        <f>ROUND(AB64,0)</f>
        <v>337143</v>
      </c>
      <c r="H758" s="267">
        <f>ROUND(AB65,0)</f>
        <v>0</v>
      </c>
      <c r="I758" s="267">
        <f>ROUND(AB66,0)</f>
        <v>259823</v>
      </c>
      <c r="J758" s="267">
        <f>ROUND(AB67,0)</f>
        <v>6630</v>
      </c>
      <c r="K758" s="267">
        <f>ROUND(AB68,0)</f>
        <v>29049</v>
      </c>
      <c r="L758" s="267">
        <f>ROUND(AB70,0)</f>
        <v>814</v>
      </c>
      <c r="M758" s="267">
        <f>ROUND(AB71,0)</f>
        <v>0</v>
      </c>
      <c r="N758" s="267">
        <f>ROUND(AB76,0)</f>
        <v>2047063</v>
      </c>
      <c r="O758" s="267">
        <f>ROUND(AB74,0)</f>
        <v>887788</v>
      </c>
      <c r="P758" s="267">
        <f>IF(AB77&gt;0,ROUND(AB77,0),0)</f>
        <v>385</v>
      </c>
      <c r="Q758" s="267">
        <f>IF(AB78&gt;0,ROUND(AB78,0),0)</f>
        <v>0</v>
      </c>
      <c r="R758" s="267">
        <f>IF(AB79&gt;0,ROUND(AB79,0),0)</f>
        <v>100</v>
      </c>
      <c r="S758" s="267">
        <f>IF(AB80&gt;0,ROUND(AB80,0),0)</f>
        <v>0</v>
      </c>
      <c r="T758" s="270">
        <f>IF(AB81&gt;0,ROUND(AB81,2),0)</f>
        <v>0</v>
      </c>
      <c r="U758" s="267"/>
      <c r="X758" s="267"/>
      <c r="Y758" s="267"/>
      <c r="Z758" s="267">
        <f t="shared" si="20"/>
        <v>329906</v>
      </c>
    </row>
    <row r="759" spans="1:26" ht="12.6" customHeight="1" x14ac:dyDescent="0.25">
      <c r="A759" s="206" t="e">
        <f>RIGHT($C$84,3)&amp;"*"&amp;RIGHT($C$83,4)&amp;"*"&amp;AC$55&amp;"*"&amp;"A"</f>
        <v>#VALUE!</v>
      </c>
      <c r="B759" s="267">
        <f>ROUND(AC59,0)</f>
        <v>1634</v>
      </c>
      <c r="C759" s="270">
        <f>ROUND(AC60,2)</f>
        <v>1</v>
      </c>
      <c r="D759" s="267">
        <f>ROUND(AC61,0)</f>
        <v>71757</v>
      </c>
      <c r="E759" s="267">
        <f>ROUND(AC62,0)</f>
        <v>12505</v>
      </c>
      <c r="F759" s="267">
        <f>ROUND(AC63,0)</f>
        <v>0</v>
      </c>
      <c r="G759" s="267">
        <f>ROUND(AC64,0)</f>
        <v>36512</v>
      </c>
      <c r="H759" s="267">
        <f>ROUND(AC65,0)</f>
        <v>0</v>
      </c>
      <c r="I759" s="267">
        <f>ROUND(AC66,0)</f>
        <v>22524</v>
      </c>
      <c r="J759" s="267">
        <f>ROUND(AC67,0)</f>
        <v>7387</v>
      </c>
      <c r="K759" s="267">
        <f>ROUND(AC68,0)</f>
        <v>0</v>
      </c>
      <c r="L759" s="267">
        <f>ROUND(AC70,0)</f>
        <v>12149</v>
      </c>
      <c r="M759" s="267">
        <f>ROUND(AC71,0)</f>
        <v>0</v>
      </c>
      <c r="N759" s="267">
        <f>ROUND(AC76,0)</f>
        <v>484223</v>
      </c>
      <c r="O759" s="267">
        <f>ROUND(AC74,0)</f>
        <v>256856</v>
      </c>
      <c r="P759" s="267">
        <f>IF(AC77&gt;0,ROUND(AC77,0),0)</f>
        <v>429</v>
      </c>
      <c r="Q759" s="267">
        <f>IF(AC78&gt;0,ROUND(AC78,0),0)</f>
        <v>0</v>
      </c>
      <c r="R759" s="267">
        <f>IF(AC79&gt;0,ROUND(AC79,0),0)</f>
        <v>111</v>
      </c>
      <c r="S759" s="267">
        <f>IF(AC80&gt;0,ROUND(AC80,0),0)</f>
        <v>11</v>
      </c>
      <c r="T759" s="270">
        <f>IF(AC81&gt;0,ROUND(AC81,2),0)</f>
        <v>0</v>
      </c>
      <c r="U759" s="267"/>
      <c r="X759" s="267"/>
      <c r="Y759" s="267"/>
      <c r="Z759" s="267">
        <f t="shared" si="20"/>
        <v>100770</v>
      </c>
    </row>
    <row r="760" spans="1:26" ht="12.6" customHeight="1" x14ac:dyDescent="0.25">
      <c r="A760" s="206" t="e">
        <f>RIGHT($C$84,3)&amp;"*"&amp;RIGHT($C$83,4)&amp;"*"&amp;AD$55&amp;"*"&amp;"A"</f>
        <v>#VALUE!</v>
      </c>
      <c r="B760" s="267">
        <f>ROUND(AD59,0)</f>
        <v>0</v>
      </c>
      <c r="C760" s="270">
        <f>ROUND(AD60,2)</f>
        <v>0</v>
      </c>
      <c r="D760" s="267">
        <f>ROUND(AD61,0)</f>
        <v>0</v>
      </c>
      <c r="E760" s="267">
        <f>ROUND(AD62,0)</f>
        <v>0</v>
      </c>
      <c r="F760" s="267">
        <f>ROUND(AD63,0)</f>
        <v>0</v>
      </c>
      <c r="G760" s="267">
        <f>ROUND(AD64,0)</f>
        <v>0</v>
      </c>
      <c r="H760" s="267">
        <f>ROUND(AD65,0)</f>
        <v>0</v>
      </c>
      <c r="I760" s="267">
        <f>ROUND(AD66,0)</f>
        <v>0</v>
      </c>
      <c r="J760" s="267">
        <f>ROUND(AD67,0)</f>
        <v>0</v>
      </c>
      <c r="K760" s="267">
        <f>ROUND(AD68,0)</f>
        <v>0</v>
      </c>
      <c r="L760" s="267">
        <f>ROUND(AD70,0)</f>
        <v>0</v>
      </c>
      <c r="M760" s="267">
        <f>ROUND(AD71,0)</f>
        <v>0</v>
      </c>
      <c r="N760" s="267">
        <f>ROUND(AD76,0)</f>
        <v>0</v>
      </c>
      <c r="O760" s="267">
        <f>ROUND(AD74,0)</f>
        <v>0</v>
      </c>
      <c r="P760" s="267">
        <f>IF(AD77&gt;0,ROUND(AD77,0),0)</f>
        <v>0</v>
      </c>
      <c r="Q760" s="267">
        <f>IF(AD78&gt;0,ROUND(AD78,0),0)</f>
        <v>0</v>
      </c>
      <c r="R760" s="267">
        <f>IF(AD79&gt;0,ROUND(AD79,0),0)</f>
        <v>0</v>
      </c>
      <c r="S760" s="267">
        <f>IF(AD80&gt;0,ROUND(AD80,0),0)</f>
        <v>0</v>
      </c>
      <c r="T760" s="270">
        <f>IF(AD81&gt;0,ROUND(AD81,2),0)</f>
        <v>0</v>
      </c>
      <c r="U760" s="267"/>
      <c r="X760" s="267"/>
      <c r="Y760" s="267"/>
      <c r="Z760" s="267">
        <f t="shared" si="20"/>
        <v>0</v>
      </c>
    </row>
    <row r="761" spans="1:26" ht="12.6" customHeight="1" x14ac:dyDescent="0.25">
      <c r="A761" s="206" t="e">
        <f>RIGHT($C$84,3)&amp;"*"&amp;RIGHT($C$83,4)&amp;"*"&amp;AE$55&amp;"*"&amp;"A"</f>
        <v>#VALUE!</v>
      </c>
      <c r="B761" s="267">
        <f>ROUND(AE59,0)</f>
        <v>22879</v>
      </c>
      <c r="C761" s="270">
        <f>ROUND(AE60,2)</f>
        <v>6.08</v>
      </c>
      <c r="D761" s="267">
        <f>ROUND(AE61,0)</f>
        <v>247046</v>
      </c>
      <c r="E761" s="267">
        <f>ROUND(AE62,0)</f>
        <v>43052</v>
      </c>
      <c r="F761" s="267">
        <f>ROUND(AE63,0)</f>
        <v>0</v>
      </c>
      <c r="G761" s="267">
        <f>ROUND(AE64,0)</f>
        <v>37497</v>
      </c>
      <c r="H761" s="267">
        <f>ROUND(AE65,0)</f>
        <v>0</v>
      </c>
      <c r="I761" s="267">
        <f>ROUND(AE66,0)</f>
        <v>682855</v>
      </c>
      <c r="J761" s="267">
        <f>ROUND(AE67,0)</f>
        <v>82433</v>
      </c>
      <c r="K761" s="267">
        <f>ROUND(AE68,0)</f>
        <v>0</v>
      </c>
      <c r="L761" s="267">
        <f>ROUND(AE70,0)</f>
        <v>5696</v>
      </c>
      <c r="M761" s="267">
        <f>ROUND(AE71,0)</f>
        <v>0</v>
      </c>
      <c r="N761" s="267">
        <f>ROUND(AE76,0)</f>
        <v>2599163</v>
      </c>
      <c r="O761" s="267">
        <f>ROUND(AE74,0)</f>
        <v>438998</v>
      </c>
      <c r="P761" s="267">
        <f>IF(AE77&gt;0,ROUND(AE77,0),0)</f>
        <v>4787</v>
      </c>
      <c r="Q761" s="267">
        <f>IF(AE78&gt;0,ROUND(AE78,0),0)</f>
        <v>0</v>
      </c>
      <c r="R761" s="267">
        <f>IF(AE79&gt;0,ROUND(AE79,0),0)</f>
        <v>1237</v>
      </c>
      <c r="S761" s="267">
        <f>IF(AE80&gt;0,ROUND(AE80,0),0)</f>
        <v>10507</v>
      </c>
      <c r="T761" s="270">
        <f>IF(AE81&gt;0,ROUND(AE81,2),0)</f>
        <v>0</v>
      </c>
      <c r="U761" s="267"/>
      <c r="X761" s="267"/>
      <c r="Y761" s="267"/>
      <c r="Z761" s="267">
        <f t="shared" si="20"/>
        <v>725536</v>
      </c>
    </row>
    <row r="762" spans="1:26" ht="12.6" customHeight="1" x14ac:dyDescent="0.25">
      <c r="A762" s="206" t="e">
        <f>RIGHT($C$84,3)&amp;"*"&amp;RIGHT($C$83,4)&amp;"*"&amp;AF$55&amp;"*"&amp;"A"</f>
        <v>#VALUE!</v>
      </c>
      <c r="B762" s="267">
        <f>ROUND(AF59,0)</f>
        <v>0</v>
      </c>
      <c r="C762" s="270">
        <f>ROUND(AF60,2)</f>
        <v>0</v>
      </c>
      <c r="D762" s="267">
        <f>ROUND(AF61,0)</f>
        <v>0</v>
      </c>
      <c r="E762" s="267">
        <f>ROUND(AF62,0)</f>
        <v>0</v>
      </c>
      <c r="F762" s="267">
        <f>ROUND(AF63,0)</f>
        <v>0</v>
      </c>
      <c r="G762" s="267">
        <f>ROUND(AF64,0)</f>
        <v>0</v>
      </c>
      <c r="H762" s="267">
        <f>ROUND(AF65,0)</f>
        <v>0</v>
      </c>
      <c r="I762" s="267">
        <f>ROUND(AF66,0)</f>
        <v>0</v>
      </c>
      <c r="J762" s="267">
        <f>ROUND(AF67,0)</f>
        <v>0</v>
      </c>
      <c r="K762" s="267">
        <f>ROUND(AF68,0)</f>
        <v>0</v>
      </c>
      <c r="L762" s="267">
        <f>ROUND(AF70,0)</f>
        <v>0</v>
      </c>
      <c r="M762" s="267">
        <f>ROUND(AF71,0)</f>
        <v>0</v>
      </c>
      <c r="N762" s="267">
        <f>ROUND(AF76,0)</f>
        <v>0</v>
      </c>
      <c r="O762" s="267">
        <f>ROUND(AF74,0)</f>
        <v>0</v>
      </c>
      <c r="P762" s="267">
        <f>IF(AF77&gt;0,ROUND(AF77,0),0)</f>
        <v>0</v>
      </c>
      <c r="Q762" s="267">
        <f>IF(AF78&gt;0,ROUND(AF78,0),0)</f>
        <v>0</v>
      </c>
      <c r="R762" s="267">
        <f>IF(AF79&gt;0,ROUND(AF79,0),0)</f>
        <v>0</v>
      </c>
      <c r="S762" s="267">
        <f>IF(AF80&gt;0,ROUND(AF80,0),0)</f>
        <v>0</v>
      </c>
      <c r="T762" s="270">
        <f>IF(AF81&gt;0,ROUND(AF81,2),0)</f>
        <v>0</v>
      </c>
      <c r="U762" s="267"/>
      <c r="X762" s="267"/>
      <c r="Y762" s="267"/>
      <c r="Z762" s="267">
        <f t="shared" si="20"/>
        <v>0</v>
      </c>
    </row>
    <row r="763" spans="1:26" ht="12.6" customHeight="1" x14ac:dyDescent="0.25">
      <c r="A763" s="206" t="e">
        <f>RIGHT($C$84,3)&amp;"*"&amp;RIGHT($C$83,4)&amp;"*"&amp;AG$55&amp;"*"&amp;"A"</f>
        <v>#VALUE!</v>
      </c>
      <c r="B763" s="267">
        <f>ROUND(AG59,0)</f>
        <v>1711</v>
      </c>
      <c r="C763" s="270">
        <f>ROUND(AG60,2)</f>
        <v>0.85</v>
      </c>
      <c r="D763" s="267">
        <f>ROUND(AG61,0)</f>
        <v>81709</v>
      </c>
      <c r="E763" s="267">
        <f>ROUND(AG62,0)</f>
        <v>14239</v>
      </c>
      <c r="F763" s="267">
        <f>ROUND(AG63,0)</f>
        <v>721609</v>
      </c>
      <c r="G763" s="267">
        <f>ROUND(AG64,0)</f>
        <v>20717</v>
      </c>
      <c r="H763" s="267">
        <f>ROUND(AG65,0)</f>
        <v>0</v>
      </c>
      <c r="I763" s="267">
        <f>ROUND(AG66,0)</f>
        <v>42683</v>
      </c>
      <c r="J763" s="267">
        <f>ROUND(AG67,0)</f>
        <v>27346</v>
      </c>
      <c r="K763" s="267">
        <f>ROUND(AG68,0)</f>
        <v>4523</v>
      </c>
      <c r="L763" s="267">
        <f>ROUND(AG70,0)</f>
        <v>4055</v>
      </c>
      <c r="M763" s="267">
        <f>ROUND(AG71,0)</f>
        <v>0</v>
      </c>
      <c r="N763" s="267">
        <f>ROUND(AG76,0)</f>
        <v>2741030</v>
      </c>
      <c r="O763" s="267">
        <f>ROUND(AG74,0)</f>
        <v>65024</v>
      </c>
      <c r="P763" s="267">
        <f>IF(AG77&gt;0,ROUND(AG77,0),0)</f>
        <v>1588</v>
      </c>
      <c r="Q763" s="267">
        <f>IF(AG78&gt;0,ROUND(AG78,0),0)</f>
        <v>0</v>
      </c>
      <c r="R763" s="267">
        <f>IF(AG79&gt;0,ROUND(AG79,0),0)</f>
        <v>410</v>
      </c>
      <c r="S763" s="267">
        <f>IF(AG80&gt;0,ROUND(AG80,0),0)</f>
        <v>2460</v>
      </c>
      <c r="T763" s="270">
        <f>IF(AG81&gt;0,ROUND(AG81,2),0)</f>
        <v>0.74</v>
      </c>
      <c r="U763" s="267"/>
      <c r="X763" s="267"/>
      <c r="Y763" s="267"/>
      <c r="Z763" s="267">
        <f t="shared" si="20"/>
        <v>494374</v>
      </c>
    </row>
    <row r="764" spans="1:26" ht="12.6" customHeight="1" x14ac:dyDescent="0.25">
      <c r="A764" s="206" t="e">
        <f>RIGHT($C$84,3)&amp;"*"&amp;RIGHT($C$83,4)&amp;"*"&amp;AH$55&amp;"*"&amp;"A"</f>
        <v>#VALUE!</v>
      </c>
      <c r="B764" s="267">
        <f>ROUND(AH59,0)</f>
        <v>0</v>
      </c>
      <c r="C764" s="270">
        <f>ROUND(AH60,2)</f>
        <v>0</v>
      </c>
      <c r="D764" s="267">
        <f>ROUND(AH61,0)</f>
        <v>0</v>
      </c>
      <c r="E764" s="267">
        <f>ROUND(AH62,0)</f>
        <v>0</v>
      </c>
      <c r="F764" s="267">
        <f>ROUND(AH63,0)</f>
        <v>0</v>
      </c>
      <c r="G764" s="267">
        <f>ROUND(AH64,0)</f>
        <v>0</v>
      </c>
      <c r="H764" s="267">
        <f>ROUND(AH65,0)</f>
        <v>0</v>
      </c>
      <c r="I764" s="267">
        <f>ROUND(AH66,0)</f>
        <v>0</v>
      </c>
      <c r="J764" s="267">
        <f>ROUND(AH67,0)</f>
        <v>0</v>
      </c>
      <c r="K764" s="267">
        <f>ROUND(AH68,0)</f>
        <v>0</v>
      </c>
      <c r="L764" s="267">
        <f>ROUND(AH70,0)</f>
        <v>0</v>
      </c>
      <c r="M764" s="267">
        <f>ROUND(AH71,0)</f>
        <v>0</v>
      </c>
      <c r="N764" s="267">
        <f>ROUND(AH76,0)</f>
        <v>0</v>
      </c>
      <c r="O764" s="267">
        <f>ROUND(AH74,0)</f>
        <v>0</v>
      </c>
      <c r="P764" s="267">
        <f>IF(AH77&gt;0,ROUND(AH77,0),0)</f>
        <v>0</v>
      </c>
      <c r="Q764" s="267">
        <f>IF(AH78&gt;0,ROUND(AH78,0),0)</f>
        <v>0</v>
      </c>
      <c r="R764" s="267">
        <f>IF(AH79&gt;0,ROUND(AH79,0),0)</f>
        <v>0</v>
      </c>
      <c r="S764" s="267">
        <f>IF(AH80&gt;0,ROUND(AH80,0),0)</f>
        <v>0</v>
      </c>
      <c r="T764" s="270">
        <f>IF(AH81&gt;0,ROUND(AH81,2),0)</f>
        <v>0</v>
      </c>
      <c r="U764" s="267"/>
      <c r="X764" s="267"/>
      <c r="Y764" s="267"/>
      <c r="Z764" s="267">
        <f t="shared" si="20"/>
        <v>0</v>
      </c>
    </row>
    <row r="765" spans="1:26" ht="12.6" customHeight="1" x14ac:dyDescent="0.25">
      <c r="A765" s="206" t="e">
        <f>RIGHT($C$84,3)&amp;"*"&amp;RIGHT($C$83,4)&amp;"*"&amp;AI$55&amp;"*"&amp;"A"</f>
        <v>#VALUE!</v>
      </c>
      <c r="B765" s="267">
        <f>ROUND(AI59,0)</f>
        <v>0</v>
      </c>
      <c r="C765" s="270">
        <f>ROUND(AI60,2)</f>
        <v>0</v>
      </c>
      <c r="D765" s="267">
        <f>ROUND(AI61,0)</f>
        <v>0</v>
      </c>
      <c r="E765" s="267">
        <f>ROUND(AI62,0)</f>
        <v>0</v>
      </c>
      <c r="F765" s="267">
        <f>ROUND(AI63,0)</f>
        <v>0</v>
      </c>
      <c r="G765" s="267">
        <f>ROUND(AI64,0)</f>
        <v>0</v>
      </c>
      <c r="H765" s="267">
        <f>ROUND(AI65,0)</f>
        <v>0</v>
      </c>
      <c r="I765" s="267">
        <f>ROUND(AI66,0)</f>
        <v>0</v>
      </c>
      <c r="J765" s="267">
        <f>ROUND(AI67,0)</f>
        <v>0</v>
      </c>
      <c r="K765" s="267">
        <f>ROUND(AI68,0)</f>
        <v>0</v>
      </c>
      <c r="L765" s="267">
        <f>ROUND(AI70,0)</f>
        <v>0</v>
      </c>
      <c r="M765" s="267">
        <f>ROUND(AI71,0)</f>
        <v>0</v>
      </c>
      <c r="N765" s="267">
        <f>ROUND(AI76,0)</f>
        <v>0</v>
      </c>
      <c r="O765" s="267">
        <f>ROUND(AI74,0)</f>
        <v>0</v>
      </c>
      <c r="P765" s="267">
        <f>IF(AI77&gt;0,ROUND(AI77,0),0)</f>
        <v>0</v>
      </c>
      <c r="Q765" s="267">
        <f>IF(AI78&gt;0,ROUND(AI78,0),0)</f>
        <v>0</v>
      </c>
      <c r="R765" s="267">
        <f>IF(AI79&gt;0,ROUND(AI79,0),0)</f>
        <v>0</v>
      </c>
      <c r="S765" s="267">
        <f>IF(AI80&gt;0,ROUND(AI80,0),0)</f>
        <v>0</v>
      </c>
      <c r="T765" s="270">
        <f>IF(AI81&gt;0,ROUND(AI81,2),0)</f>
        <v>0</v>
      </c>
      <c r="U765" s="267"/>
      <c r="X765" s="267"/>
      <c r="Y765" s="267"/>
      <c r="Z765" s="267">
        <f t="shared" si="20"/>
        <v>0</v>
      </c>
    </row>
    <row r="766" spans="1:26" ht="12.6" customHeight="1" x14ac:dyDescent="0.25">
      <c r="A766" s="206" t="e">
        <f>RIGHT($C$84,3)&amp;"*"&amp;RIGHT($C$83,4)&amp;"*"&amp;AJ$55&amp;"*"&amp;"A"</f>
        <v>#VALUE!</v>
      </c>
      <c r="B766" s="267">
        <f>ROUND(AJ59,0)</f>
        <v>14224</v>
      </c>
      <c r="C766" s="270">
        <f>ROUND(AJ60,2)</f>
        <v>20.21</v>
      </c>
      <c r="D766" s="267">
        <f>ROUND(AJ61,0)</f>
        <v>1917533</v>
      </c>
      <c r="E766" s="267">
        <f>ROUND(AJ62,0)</f>
        <v>334165</v>
      </c>
      <c r="F766" s="267">
        <f>ROUND(AJ63,0)</f>
        <v>104834</v>
      </c>
      <c r="G766" s="267">
        <f>ROUND(AJ64,0)</f>
        <v>98433</v>
      </c>
      <c r="H766" s="267">
        <f>ROUND(AJ65,0)</f>
        <v>6171</v>
      </c>
      <c r="I766" s="267">
        <f>ROUND(AJ66,0)</f>
        <v>93128</v>
      </c>
      <c r="J766" s="267">
        <f>ROUND(AJ67,0)</f>
        <v>71085</v>
      </c>
      <c r="K766" s="267">
        <f>ROUND(AJ68,0)</f>
        <v>11529</v>
      </c>
      <c r="L766" s="267">
        <f>ROUND(AJ70,0)</f>
        <v>23669</v>
      </c>
      <c r="M766" s="267">
        <f>ROUND(AJ71,0)</f>
        <v>0</v>
      </c>
      <c r="N766" s="267">
        <f>ROUND(AJ76,0)</f>
        <v>3079731</v>
      </c>
      <c r="O766" s="267">
        <f>ROUND(AJ74,0)</f>
        <v>0</v>
      </c>
      <c r="P766" s="267">
        <f>IF(AJ77&gt;0,ROUND(AJ77,0),0)</f>
        <v>4128</v>
      </c>
      <c r="Q766" s="267">
        <f>IF(AJ78&gt;0,ROUND(AJ78,0),0)</f>
        <v>0</v>
      </c>
      <c r="R766" s="267">
        <f>IF(AJ79&gt;0,ROUND(AJ79,0),0)</f>
        <v>1066</v>
      </c>
      <c r="S766" s="267">
        <f>IF(AJ80&gt;0,ROUND(AJ80,0),0)</f>
        <v>329</v>
      </c>
      <c r="T766" s="270">
        <f>IF(AJ81&gt;0,ROUND(AJ81,2),0)</f>
        <v>12.44</v>
      </c>
      <c r="U766" s="267"/>
      <c r="X766" s="267"/>
      <c r="Y766" s="267"/>
      <c r="Z766" s="267">
        <f t="shared" si="20"/>
        <v>1014993</v>
      </c>
    </row>
    <row r="767" spans="1:26" ht="12.6" customHeight="1" x14ac:dyDescent="0.25">
      <c r="A767" s="206" t="e">
        <f>RIGHT($C$84,3)&amp;"*"&amp;RIGHT($C$83,4)&amp;"*"&amp;AK$55&amp;"*"&amp;"A"</f>
        <v>#VALUE!</v>
      </c>
      <c r="B767" s="267">
        <f>ROUND(AK59,0)</f>
        <v>4626</v>
      </c>
      <c r="C767" s="270">
        <f>ROUND(AK60,2)</f>
        <v>1.34</v>
      </c>
      <c r="D767" s="267">
        <f>ROUND(AK61,0)</f>
        <v>133868</v>
      </c>
      <c r="E767" s="267">
        <f>ROUND(AK62,0)</f>
        <v>23329</v>
      </c>
      <c r="F767" s="267">
        <f>ROUND(AK63,0)</f>
        <v>0</v>
      </c>
      <c r="G767" s="267">
        <f>ROUND(AK64,0)</f>
        <v>3399</v>
      </c>
      <c r="H767" s="267">
        <f>ROUND(AK65,0)</f>
        <v>0</v>
      </c>
      <c r="I767" s="267">
        <f>ROUND(AK66,0)</f>
        <v>0</v>
      </c>
      <c r="J767" s="267">
        <f>ROUND(AK67,0)</f>
        <v>3117</v>
      </c>
      <c r="K767" s="267">
        <f>ROUND(AK68,0)</f>
        <v>0</v>
      </c>
      <c r="L767" s="267">
        <f>ROUND(AK70,0)</f>
        <v>472</v>
      </c>
      <c r="M767" s="267">
        <f>ROUND(AK71,0)</f>
        <v>0</v>
      </c>
      <c r="N767" s="267">
        <f>ROUND(AK76,0)</f>
        <v>592988</v>
      </c>
      <c r="O767" s="267">
        <f>ROUND(AK74,0)</f>
        <v>408761</v>
      </c>
      <c r="P767" s="267">
        <f>IF(AK77&gt;0,ROUND(AK77,0),0)</f>
        <v>181</v>
      </c>
      <c r="Q767" s="267">
        <f>IF(AK78&gt;0,ROUND(AK78,0),0)</f>
        <v>0</v>
      </c>
      <c r="R767" s="267">
        <f>IF(AK79&gt;0,ROUND(AK79,0),0)</f>
        <v>47</v>
      </c>
      <c r="S767" s="267">
        <f>IF(AK80&gt;0,ROUND(AK80,0),0)</f>
        <v>0</v>
      </c>
      <c r="T767" s="270">
        <f>IF(AK81&gt;0,ROUND(AK81,2),0)</f>
        <v>0</v>
      </c>
      <c r="U767" s="267"/>
      <c r="X767" s="267"/>
      <c r="Y767" s="267"/>
      <c r="Z767" s="267">
        <f t="shared" si="20"/>
        <v>97822</v>
      </c>
    </row>
    <row r="768" spans="1:26" ht="12.6" customHeight="1" x14ac:dyDescent="0.25">
      <c r="A768" s="206" t="e">
        <f>RIGHT($C$84,3)&amp;"*"&amp;RIGHT($C$83,4)&amp;"*"&amp;AL$55&amp;"*"&amp;"A"</f>
        <v>#VALUE!</v>
      </c>
      <c r="B768" s="267">
        <f>ROUND(AL59,0)</f>
        <v>1013</v>
      </c>
      <c r="C768" s="270">
        <f>ROUND(AL60,2)</f>
        <v>0.9</v>
      </c>
      <c r="D768" s="267">
        <f>ROUND(AL61,0)</f>
        <v>98425</v>
      </c>
      <c r="E768" s="267">
        <f>ROUND(AL62,0)</f>
        <v>17152</v>
      </c>
      <c r="F768" s="267">
        <f>ROUND(AL63,0)</f>
        <v>0</v>
      </c>
      <c r="G768" s="267">
        <f>ROUND(AL64,0)</f>
        <v>10092</v>
      </c>
      <c r="H768" s="267">
        <f>ROUND(AL65,0)</f>
        <v>0</v>
      </c>
      <c r="I768" s="267">
        <f>ROUND(AL66,0)</f>
        <v>476</v>
      </c>
      <c r="J768" s="267">
        <f>ROUND(AL67,0)</f>
        <v>2342</v>
      </c>
      <c r="K768" s="267">
        <f>ROUND(AL68,0)</f>
        <v>0</v>
      </c>
      <c r="L768" s="267">
        <f>ROUND(AL70,0)</f>
        <v>15574</v>
      </c>
      <c r="M768" s="267">
        <f>ROUND(AL71,0)</f>
        <v>0</v>
      </c>
      <c r="N768" s="267">
        <f>ROUND(AL76,0)</f>
        <v>268886</v>
      </c>
      <c r="O768" s="267">
        <f>ROUND(AL74,0)</f>
        <v>141103</v>
      </c>
      <c r="P768" s="267">
        <f>IF(AL77&gt;0,ROUND(AL77,0),0)</f>
        <v>136</v>
      </c>
      <c r="Q768" s="267">
        <f>IF(AL78&gt;0,ROUND(AL78,0),0)</f>
        <v>0</v>
      </c>
      <c r="R768" s="267">
        <f>IF(AL79&gt;0,ROUND(AL79,0),0)</f>
        <v>35</v>
      </c>
      <c r="S768" s="267">
        <f>IF(AL80&gt;0,ROUND(AL80,0),0)</f>
        <v>0</v>
      </c>
      <c r="T768" s="270">
        <f>IF(AL81&gt;0,ROUND(AL81,2),0)</f>
        <v>0</v>
      </c>
      <c r="U768" s="267"/>
      <c r="X768" s="267"/>
      <c r="Y768" s="267"/>
      <c r="Z768" s="267">
        <f t="shared" si="20"/>
        <v>56339</v>
      </c>
    </row>
    <row r="769" spans="1:26" ht="12.6" customHeight="1" x14ac:dyDescent="0.25">
      <c r="A769" s="206" t="e">
        <f>RIGHT($C$84,3)&amp;"*"&amp;RIGHT($C$83,4)&amp;"*"&amp;AM$55&amp;"*"&amp;"A"</f>
        <v>#VALUE!</v>
      </c>
      <c r="B769" s="267">
        <f>ROUND(AM59,0)</f>
        <v>0</v>
      </c>
      <c r="C769" s="270">
        <f>ROUND(AM60,2)</f>
        <v>0</v>
      </c>
      <c r="D769" s="267">
        <f>ROUND(AM61,0)</f>
        <v>0</v>
      </c>
      <c r="E769" s="267">
        <f>ROUND(AM62,0)</f>
        <v>0</v>
      </c>
      <c r="F769" s="267">
        <f>ROUND(AM63,0)</f>
        <v>0</v>
      </c>
      <c r="G769" s="267">
        <f>ROUND(AM64,0)</f>
        <v>0</v>
      </c>
      <c r="H769" s="267">
        <f>ROUND(AM65,0)</f>
        <v>0</v>
      </c>
      <c r="I769" s="267">
        <f>ROUND(AM66,0)</f>
        <v>0</v>
      </c>
      <c r="J769" s="267">
        <f>ROUND(AM67,0)</f>
        <v>0</v>
      </c>
      <c r="K769" s="267">
        <f>ROUND(AM68,0)</f>
        <v>0</v>
      </c>
      <c r="L769" s="267">
        <f>ROUND(AM70,0)</f>
        <v>0</v>
      </c>
      <c r="M769" s="267">
        <f>ROUND(AM71,0)</f>
        <v>0</v>
      </c>
      <c r="N769" s="267">
        <f>ROUND(AM76,0)</f>
        <v>0</v>
      </c>
      <c r="O769" s="267">
        <f>ROUND(AM74,0)</f>
        <v>0</v>
      </c>
      <c r="P769" s="267">
        <f>IF(AM77&gt;0,ROUND(AM77,0),0)</f>
        <v>0</v>
      </c>
      <c r="Q769" s="267">
        <f>IF(AM78&gt;0,ROUND(AM78,0),0)</f>
        <v>0</v>
      </c>
      <c r="R769" s="267">
        <f>IF(AM79&gt;0,ROUND(AM79,0),0)</f>
        <v>0</v>
      </c>
      <c r="S769" s="267">
        <f>IF(AM80&gt;0,ROUND(AM80,0),0)</f>
        <v>0</v>
      </c>
      <c r="T769" s="270">
        <f>IF(AM81&gt;0,ROUND(AM81,2),0)</f>
        <v>0</v>
      </c>
      <c r="U769" s="267"/>
      <c r="X769" s="267"/>
      <c r="Y769" s="267"/>
      <c r="Z769" s="267">
        <f t="shared" si="20"/>
        <v>0</v>
      </c>
    </row>
    <row r="770" spans="1:26" ht="12.6" customHeight="1" x14ac:dyDescent="0.25">
      <c r="A770" s="206" t="e">
        <f>RIGHT($C$84,3)&amp;"*"&amp;RIGHT($C$83,4)&amp;"*"&amp;AN$55&amp;"*"&amp;"A"</f>
        <v>#VALUE!</v>
      </c>
      <c r="B770" s="267">
        <f>ROUND(AN59,0)</f>
        <v>0</v>
      </c>
      <c r="C770" s="270">
        <f>ROUND(AN60,2)</f>
        <v>0</v>
      </c>
      <c r="D770" s="267">
        <f>ROUND(AN61,0)</f>
        <v>0</v>
      </c>
      <c r="E770" s="267">
        <f>ROUND(AN62,0)</f>
        <v>0</v>
      </c>
      <c r="F770" s="267">
        <f>ROUND(AN63,0)</f>
        <v>0</v>
      </c>
      <c r="G770" s="267">
        <f>ROUND(AN64,0)</f>
        <v>0</v>
      </c>
      <c r="H770" s="267">
        <f>ROUND(AN65,0)</f>
        <v>0</v>
      </c>
      <c r="I770" s="267">
        <f>ROUND(AN66,0)</f>
        <v>0</v>
      </c>
      <c r="J770" s="267">
        <f>ROUND(AN67,0)</f>
        <v>0</v>
      </c>
      <c r="K770" s="267">
        <f>ROUND(AN68,0)</f>
        <v>0</v>
      </c>
      <c r="L770" s="267">
        <f>ROUND(AN70,0)</f>
        <v>0</v>
      </c>
      <c r="M770" s="267">
        <f>ROUND(AN71,0)</f>
        <v>0</v>
      </c>
      <c r="N770" s="267">
        <f>ROUND(AN76,0)</f>
        <v>0</v>
      </c>
      <c r="O770" s="267">
        <f>ROUND(AN74,0)</f>
        <v>0</v>
      </c>
      <c r="P770" s="267">
        <f>IF(AN77&gt;0,ROUND(AN77,0),0)</f>
        <v>0</v>
      </c>
      <c r="Q770" s="267">
        <f>IF(AN78&gt;0,ROUND(AN78,0),0)</f>
        <v>0</v>
      </c>
      <c r="R770" s="267">
        <f>IF(AN79&gt;0,ROUND(AN79,0),0)</f>
        <v>0</v>
      </c>
      <c r="S770" s="267">
        <f>IF(AN80&gt;0,ROUND(AN80,0),0)</f>
        <v>0</v>
      </c>
      <c r="T770" s="270">
        <f>IF(AN81&gt;0,ROUND(AN81,2),0)</f>
        <v>0</v>
      </c>
      <c r="U770" s="267"/>
      <c r="X770" s="267"/>
      <c r="Y770" s="267"/>
      <c r="Z770" s="267">
        <f t="shared" si="20"/>
        <v>0</v>
      </c>
    </row>
    <row r="771" spans="1:26" ht="12.6" customHeight="1" x14ac:dyDescent="0.25">
      <c r="A771" s="206" t="e">
        <f>RIGHT($C$84,3)&amp;"*"&amp;RIGHT($C$83,4)&amp;"*"&amp;AO$55&amp;"*"&amp;"A"</f>
        <v>#VALUE!</v>
      </c>
      <c r="B771" s="267">
        <f>ROUND(AO59,0)</f>
        <v>1128</v>
      </c>
      <c r="C771" s="270">
        <f>ROUND(AO60,2)</f>
        <v>0.26</v>
      </c>
      <c r="D771" s="267">
        <f>ROUND(AO61,0)</f>
        <v>16133</v>
      </c>
      <c r="E771" s="267">
        <f>ROUND(AO62,0)</f>
        <v>2811</v>
      </c>
      <c r="F771" s="267">
        <f>ROUND(AO63,0)</f>
        <v>28</v>
      </c>
      <c r="G771" s="267">
        <f>ROUND(AO64,0)</f>
        <v>1346</v>
      </c>
      <c r="H771" s="267">
        <f>ROUND(AO65,0)</f>
        <v>31</v>
      </c>
      <c r="I771" s="267">
        <f>ROUND(AO66,0)</f>
        <v>9996</v>
      </c>
      <c r="J771" s="267">
        <f>ROUND(AO67,0)</f>
        <v>1033</v>
      </c>
      <c r="K771" s="267">
        <f>ROUND(AO68,0)</f>
        <v>182</v>
      </c>
      <c r="L771" s="267">
        <f>ROUND(AO70,0)</f>
        <v>161</v>
      </c>
      <c r="M771" s="267">
        <f>ROUND(AO71,0)</f>
        <v>0</v>
      </c>
      <c r="N771" s="267">
        <f>ROUND(AO76,0)</f>
        <v>200711</v>
      </c>
      <c r="O771" s="267">
        <f>ROUND(AO74,0)</f>
        <v>0</v>
      </c>
      <c r="P771" s="267">
        <f>IF(AO77&gt;0,ROUND(AO77,0),0)</f>
        <v>60</v>
      </c>
      <c r="Q771" s="267">
        <f>IF(AO78&gt;0,ROUND(AO78,0),0)</f>
        <v>157</v>
      </c>
      <c r="R771" s="267">
        <f>IF(AO79&gt;0,ROUND(AO79,0),0)</f>
        <v>15</v>
      </c>
      <c r="S771" s="267">
        <f>IF(AO80&gt;0,ROUND(AO80,0),0)</f>
        <v>470</v>
      </c>
      <c r="T771" s="270">
        <f>IF(AO81&gt;0,ROUND(AO81,2),0)</f>
        <v>0.25</v>
      </c>
      <c r="U771" s="267"/>
      <c r="X771" s="267"/>
      <c r="Y771" s="267"/>
      <c r="Z771" s="267">
        <f t="shared" si="20"/>
        <v>34457</v>
      </c>
    </row>
    <row r="772" spans="1:26" ht="12.6" customHeight="1" x14ac:dyDescent="0.25">
      <c r="A772" s="206" t="e">
        <f>RIGHT($C$84,3)&amp;"*"&amp;RIGHT($C$83,4)&amp;"*"&amp;AP$55&amp;"*"&amp;"A"</f>
        <v>#VALUE!</v>
      </c>
      <c r="B772" s="267">
        <f>ROUND(AP59,0)</f>
        <v>0</v>
      </c>
      <c r="C772" s="270">
        <f>ROUND(AP60,2)</f>
        <v>0</v>
      </c>
      <c r="D772" s="267">
        <f>ROUND(AP61,0)</f>
        <v>0</v>
      </c>
      <c r="E772" s="267">
        <f>ROUND(AP62,0)</f>
        <v>0</v>
      </c>
      <c r="F772" s="267">
        <f>ROUND(AP63,0)</f>
        <v>0</v>
      </c>
      <c r="G772" s="267">
        <f>ROUND(AP64,0)</f>
        <v>0</v>
      </c>
      <c r="H772" s="267">
        <f>ROUND(AP65,0)</f>
        <v>0</v>
      </c>
      <c r="I772" s="267">
        <f>ROUND(AP66,0)</f>
        <v>0</v>
      </c>
      <c r="J772" s="267">
        <f>ROUND(AP67,0)</f>
        <v>0</v>
      </c>
      <c r="K772" s="267">
        <f>ROUND(AP68,0)</f>
        <v>0</v>
      </c>
      <c r="L772" s="267">
        <f>ROUND(AP70,0)</f>
        <v>0</v>
      </c>
      <c r="M772" s="267">
        <f>ROUND(AP71,0)</f>
        <v>0</v>
      </c>
      <c r="N772" s="267">
        <f>ROUND(AP76,0)</f>
        <v>0</v>
      </c>
      <c r="O772" s="267">
        <f>ROUND(AP74,0)</f>
        <v>0</v>
      </c>
      <c r="P772" s="267">
        <f>IF(AP77&gt;0,ROUND(AP77,0),0)</f>
        <v>0</v>
      </c>
      <c r="Q772" s="267">
        <f>IF(AP78&gt;0,ROUND(AP78,0),0)</f>
        <v>0</v>
      </c>
      <c r="R772" s="267">
        <f>IF(AP79&gt;0,ROUND(AP79,0),0)</f>
        <v>0</v>
      </c>
      <c r="S772" s="267">
        <f>IF(AP80&gt;0,ROUND(AP80,0),0)</f>
        <v>0</v>
      </c>
      <c r="T772" s="270">
        <f>IF(AP81&gt;0,ROUND(AP81,2),0)</f>
        <v>0</v>
      </c>
      <c r="U772" s="267"/>
      <c r="X772" s="267"/>
      <c r="Y772" s="267"/>
      <c r="Z772" s="267">
        <f t="shared" si="20"/>
        <v>0</v>
      </c>
    </row>
    <row r="773" spans="1:26" ht="12.6" customHeight="1" x14ac:dyDescent="0.25">
      <c r="A773" s="206" t="e">
        <f>RIGHT($C$84,3)&amp;"*"&amp;RIGHT($C$83,4)&amp;"*"&amp;AQ$55&amp;"*"&amp;"A"</f>
        <v>#VALUE!</v>
      </c>
      <c r="B773" s="267">
        <f>ROUND(AQ59,0)</f>
        <v>0</v>
      </c>
      <c r="C773" s="270">
        <f>ROUND(AQ60,2)</f>
        <v>0</v>
      </c>
      <c r="D773" s="267">
        <f>ROUND(AQ61,0)</f>
        <v>0</v>
      </c>
      <c r="E773" s="267">
        <f>ROUND(AQ62,0)</f>
        <v>0</v>
      </c>
      <c r="F773" s="267">
        <f>ROUND(AQ63,0)</f>
        <v>0</v>
      </c>
      <c r="G773" s="267">
        <f>ROUND(AQ64,0)</f>
        <v>0</v>
      </c>
      <c r="H773" s="267">
        <f>ROUND(AQ65,0)</f>
        <v>0</v>
      </c>
      <c r="I773" s="267">
        <f>ROUND(AQ66,0)</f>
        <v>0</v>
      </c>
      <c r="J773" s="267">
        <f>ROUND(AQ67,0)</f>
        <v>0</v>
      </c>
      <c r="K773" s="267">
        <f>ROUND(AQ68,0)</f>
        <v>0</v>
      </c>
      <c r="L773" s="267">
        <f>ROUND(AQ70,0)</f>
        <v>0</v>
      </c>
      <c r="M773" s="267">
        <f>ROUND(AQ71,0)</f>
        <v>0</v>
      </c>
      <c r="N773" s="267">
        <f>ROUND(AQ76,0)</f>
        <v>0</v>
      </c>
      <c r="O773" s="267">
        <f>ROUND(AQ74,0)</f>
        <v>0</v>
      </c>
      <c r="P773" s="267">
        <f>IF(AQ77&gt;0,ROUND(AQ77,0),0)</f>
        <v>0</v>
      </c>
      <c r="Q773" s="267">
        <f>IF(AQ78&gt;0,ROUND(AQ78,0),0)</f>
        <v>0</v>
      </c>
      <c r="R773" s="267">
        <f>IF(AQ79&gt;0,ROUND(AQ79,0),0)</f>
        <v>0</v>
      </c>
      <c r="S773" s="267">
        <f>IF(AQ80&gt;0,ROUND(AQ80,0),0)</f>
        <v>0</v>
      </c>
      <c r="T773" s="270">
        <f>IF(AQ81&gt;0,ROUND(AQ81,2),0)</f>
        <v>0</v>
      </c>
      <c r="U773" s="267"/>
      <c r="X773" s="267"/>
      <c r="Y773" s="267"/>
      <c r="Z773" s="267">
        <f t="shared" si="20"/>
        <v>0</v>
      </c>
    </row>
    <row r="774" spans="1:26" ht="12.6" customHeight="1" x14ac:dyDescent="0.25">
      <c r="A774" s="206" t="e">
        <f>RIGHT($C$84,3)&amp;"*"&amp;RIGHT($C$83,4)&amp;"*"&amp;AR$55&amp;"*"&amp;"A"</f>
        <v>#VALUE!</v>
      </c>
      <c r="B774" s="267">
        <f>ROUND(AR59,0)</f>
        <v>0</v>
      </c>
      <c r="C774" s="270">
        <f>ROUND(AR60,2)</f>
        <v>0</v>
      </c>
      <c r="D774" s="267">
        <f>ROUND(AR61,0)</f>
        <v>0</v>
      </c>
      <c r="E774" s="267">
        <f>ROUND(AR62,0)</f>
        <v>0</v>
      </c>
      <c r="F774" s="267">
        <f>ROUND(AR63,0)</f>
        <v>0</v>
      </c>
      <c r="G774" s="267">
        <f>ROUND(AR64,0)</f>
        <v>0</v>
      </c>
      <c r="H774" s="267">
        <f>ROUND(AR65,0)</f>
        <v>0</v>
      </c>
      <c r="I774" s="267">
        <f>ROUND(AR66,0)</f>
        <v>0</v>
      </c>
      <c r="J774" s="267">
        <f>ROUND(AR67,0)</f>
        <v>0</v>
      </c>
      <c r="K774" s="267">
        <f>ROUND(AR68,0)</f>
        <v>0</v>
      </c>
      <c r="L774" s="267">
        <f>ROUND(AR70,0)</f>
        <v>0</v>
      </c>
      <c r="M774" s="267">
        <f>ROUND(AR71,0)</f>
        <v>0</v>
      </c>
      <c r="N774" s="267">
        <f>ROUND(AR76,0)</f>
        <v>0</v>
      </c>
      <c r="O774" s="267">
        <f>ROUND(AR74,0)</f>
        <v>0</v>
      </c>
      <c r="P774" s="267">
        <f>IF(AR77&gt;0,ROUND(AR77,0),0)</f>
        <v>0</v>
      </c>
      <c r="Q774" s="267">
        <f>IF(AR78&gt;0,ROUND(AR78,0),0)</f>
        <v>0</v>
      </c>
      <c r="R774" s="267">
        <f>IF(AR79&gt;0,ROUND(AR79,0),0)</f>
        <v>0</v>
      </c>
      <c r="S774" s="267">
        <f>IF(AR80&gt;0,ROUND(AR80,0),0)</f>
        <v>0</v>
      </c>
      <c r="T774" s="270">
        <f>IF(AR81&gt;0,ROUND(AR81,2),0)</f>
        <v>0</v>
      </c>
      <c r="U774" s="267"/>
      <c r="X774" s="267"/>
      <c r="Y774" s="267"/>
      <c r="Z774" s="267">
        <f t="shared" si="20"/>
        <v>0</v>
      </c>
    </row>
    <row r="775" spans="1:26" ht="12.6" customHeight="1" x14ac:dyDescent="0.25">
      <c r="A775" s="206" t="e">
        <f>RIGHT($C$84,3)&amp;"*"&amp;RIGHT($C$83,4)&amp;"*"&amp;AS$55&amp;"*"&amp;"A"</f>
        <v>#VALUE!</v>
      </c>
      <c r="B775" s="267">
        <f>ROUND(AS59,0)</f>
        <v>0</v>
      </c>
      <c r="C775" s="270">
        <f>ROUND(AS60,2)</f>
        <v>0</v>
      </c>
      <c r="D775" s="267">
        <f>ROUND(AS61,0)</f>
        <v>0</v>
      </c>
      <c r="E775" s="267">
        <f>ROUND(AS62,0)</f>
        <v>0</v>
      </c>
      <c r="F775" s="267">
        <f>ROUND(AS63,0)</f>
        <v>0</v>
      </c>
      <c r="G775" s="267">
        <f>ROUND(AS64,0)</f>
        <v>0</v>
      </c>
      <c r="H775" s="267">
        <f>ROUND(AS65,0)</f>
        <v>0</v>
      </c>
      <c r="I775" s="267">
        <f>ROUND(AS66,0)</f>
        <v>0</v>
      </c>
      <c r="J775" s="267">
        <f>ROUND(AS67,0)</f>
        <v>0</v>
      </c>
      <c r="K775" s="267">
        <f>ROUND(AS68,0)</f>
        <v>0</v>
      </c>
      <c r="L775" s="267">
        <f>ROUND(AS70,0)</f>
        <v>0</v>
      </c>
      <c r="M775" s="267">
        <f>ROUND(AS71,0)</f>
        <v>0</v>
      </c>
      <c r="N775" s="267">
        <f>ROUND(AS76,0)</f>
        <v>0</v>
      </c>
      <c r="O775" s="267">
        <f>ROUND(AS74,0)</f>
        <v>0</v>
      </c>
      <c r="P775" s="267">
        <f>IF(AS77&gt;0,ROUND(AS77,0),0)</f>
        <v>0</v>
      </c>
      <c r="Q775" s="267">
        <f>IF(AS78&gt;0,ROUND(AS78,0),0)</f>
        <v>0</v>
      </c>
      <c r="R775" s="267">
        <f>IF(AS79&gt;0,ROUND(AS79,0),0)</f>
        <v>0</v>
      </c>
      <c r="S775" s="267">
        <f>IF(AS80&gt;0,ROUND(AS80,0),0)</f>
        <v>0</v>
      </c>
      <c r="T775" s="270">
        <f>IF(AS81&gt;0,ROUND(AS81,2),0)</f>
        <v>0</v>
      </c>
      <c r="U775" s="267"/>
      <c r="X775" s="267"/>
      <c r="Y775" s="267"/>
      <c r="Z775" s="267">
        <f t="shared" si="20"/>
        <v>0</v>
      </c>
    </row>
    <row r="776" spans="1:26" ht="12.6" customHeight="1" x14ac:dyDescent="0.25">
      <c r="A776" s="206" t="e">
        <f>RIGHT($C$84,3)&amp;"*"&amp;RIGHT($C$83,4)&amp;"*"&amp;AT$55&amp;"*"&amp;"A"</f>
        <v>#VALUE!</v>
      </c>
      <c r="B776" s="267">
        <f>ROUND(AT59,0)</f>
        <v>0</v>
      </c>
      <c r="C776" s="270">
        <f>ROUND(AT60,2)</f>
        <v>0</v>
      </c>
      <c r="D776" s="267">
        <f>ROUND(AT61,0)</f>
        <v>0</v>
      </c>
      <c r="E776" s="267">
        <f>ROUND(AT62,0)</f>
        <v>0</v>
      </c>
      <c r="F776" s="267">
        <f>ROUND(AT63,0)</f>
        <v>0</v>
      </c>
      <c r="G776" s="267">
        <f>ROUND(AT64,0)</f>
        <v>0</v>
      </c>
      <c r="H776" s="267">
        <f>ROUND(AT65,0)</f>
        <v>0</v>
      </c>
      <c r="I776" s="267">
        <f>ROUND(AT66,0)</f>
        <v>0</v>
      </c>
      <c r="J776" s="267">
        <f>ROUND(AT67,0)</f>
        <v>0</v>
      </c>
      <c r="K776" s="267">
        <f>ROUND(AT68,0)</f>
        <v>0</v>
      </c>
      <c r="L776" s="267">
        <f>ROUND(AT70,0)</f>
        <v>0</v>
      </c>
      <c r="M776" s="267">
        <f>ROUND(AT71,0)</f>
        <v>0</v>
      </c>
      <c r="N776" s="267">
        <f>ROUND(AT76,0)</f>
        <v>0</v>
      </c>
      <c r="O776" s="267">
        <f>ROUND(AT74,0)</f>
        <v>0</v>
      </c>
      <c r="P776" s="267">
        <f>IF(AT77&gt;0,ROUND(AT77,0),0)</f>
        <v>0</v>
      </c>
      <c r="Q776" s="267">
        <f>IF(AT78&gt;0,ROUND(AT78,0),0)</f>
        <v>0</v>
      </c>
      <c r="R776" s="267">
        <f>IF(AT79&gt;0,ROUND(AT79,0),0)</f>
        <v>0</v>
      </c>
      <c r="S776" s="267">
        <f>IF(AT80&gt;0,ROUND(AT80,0),0)</f>
        <v>0</v>
      </c>
      <c r="T776" s="270">
        <f>IF(AT81&gt;0,ROUND(AT81,2),0)</f>
        <v>0</v>
      </c>
      <c r="U776" s="267"/>
      <c r="X776" s="267"/>
      <c r="Y776" s="267"/>
      <c r="Z776" s="267">
        <f t="shared" si="20"/>
        <v>0</v>
      </c>
    </row>
    <row r="777" spans="1:26" ht="12.6" customHeight="1" x14ac:dyDescent="0.25">
      <c r="A777" s="206" t="e">
        <f>RIGHT($C$84,3)&amp;"*"&amp;RIGHT($C$83,4)&amp;"*"&amp;AU$55&amp;"*"&amp;"A"</f>
        <v>#VALUE!</v>
      </c>
      <c r="B777" s="267">
        <f>ROUND(AU59,0)</f>
        <v>0</v>
      </c>
      <c r="C777" s="270">
        <f>ROUND(AU60,2)</f>
        <v>0</v>
      </c>
      <c r="D777" s="267">
        <f>ROUND(AU61,0)</f>
        <v>0</v>
      </c>
      <c r="E777" s="267">
        <f>ROUND(AU62,0)</f>
        <v>0</v>
      </c>
      <c r="F777" s="267">
        <f>ROUND(AU63,0)</f>
        <v>0</v>
      </c>
      <c r="G777" s="267">
        <f>ROUND(AU64,0)</f>
        <v>0</v>
      </c>
      <c r="H777" s="267">
        <f>ROUND(AU65,0)</f>
        <v>0</v>
      </c>
      <c r="I777" s="267">
        <f>ROUND(AU66,0)</f>
        <v>0</v>
      </c>
      <c r="J777" s="267">
        <f>ROUND(AU67,0)</f>
        <v>0</v>
      </c>
      <c r="K777" s="267">
        <f>ROUND(AU68,0)</f>
        <v>0</v>
      </c>
      <c r="L777" s="267">
        <f>ROUND(AU70,0)</f>
        <v>0</v>
      </c>
      <c r="M777" s="267">
        <f>ROUND(AU71,0)</f>
        <v>0</v>
      </c>
      <c r="N777" s="267">
        <f>ROUND(AU76,0)</f>
        <v>0</v>
      </c>
      <c r="O777" s="267">
        <f>ROUND(AU74,0)</f>
        <v>0</v>
      </c>
      <c r="P777" s="267">
        <f>IF(AU77&gt;0,ROUND(AU77,0),0)</f>
        <v>0</v>
      </c>
      <c r="Q777" s="267">
        <f>IF(AU78&gt;0,ROUND(AU78,0),0)</f>
        <v>0</v>
      </c>
      <c r="R777" s="267">
        <f>IF(AU79&gt;0,ROUND(AU79,0),0)</f>
        <v>0</v>
      </c>
      <c r="S777" s="267">
        <f>IF(AU80&gt;0,ROUND(AU80,0),0)</f>
        <v>0</v>
      </c>
      <c r="T777" s="270">
        <f>IF(AU81&gt;0,ROUND(AU81,2),0)</f>
        <v>0</v>
      </c>
      <c r="U777" s="267"/>
      <c r="X777" s="267"/>
      <c r="Y777" s="267"/>
      <c r="Z777" s="267">
        <f t="shared" si="20"/>
        <v>0</v>
      </c>
    </row>
    <row r="778" spans="1:26" ht="12.6" customHeight="1" x14ac:dyDescent="0.25">
      <c r="A778" s="206" t="e">
        <f>RIGHT($C$84,3)&amp;"*"&amp;RIGHT($C$83,4)&amp;"*"&amp;AV$55&amp;"*"&amp;"A"</f>
        <v>#VALUE!</v>
      </c>
      <c r="B778" s="267"/>
      <c r="C778" s="270">
        <f>ROUND(AV60,2)</f>
        <v>0</v>
      </c>
      <c r="D778" s="267">
        <f>ROUND(AV61,0)</f>
        <v>0</v>
      </c>
      <c r="E778" s="267">
        <f>ROUND(AV62,0)</f>
        <v>0</v>
      </c>
      <c r="F778" s="267">
        <f>ROUND(AV63,0)</f>
        <v>0</v>
      </c>
      <c r="G778" s="267">
        <f>ROUND(AV64,0)</f>
        <v>0</v>
      </c>
      <c r="H778" s="267">
        <f>ROUND(AV65,0)</f>
        <v>0</v>
      </c>
      <c r="I778" s="267">
        <f>ROUND(AV66,0)</f>
        <v>0</v>
      </c>
      <c r="J778" s="267">
        <f>ROUND(AV67,0)</f>
        <v>0</v>
      </c>
      <c r="K778" s="267">
        <f>ROUND(AV68,0)</f>
        <v>0</v>
      </c>
      <c r="L778" s="267">
        <f>ROUND(AV70,0)</f>
        <v>0</v>
      </c>
      <c r="M778" s="267">
        <f>ROUND(AV71,0)</f>
        <v>0</v>
      </c>
      <c r="N778" s="267">
        <f>ROUND(AV76,0)</f>
        <v>0</v>
      </c>
      <c r="O778" s="267">
        <f>ROUND(AV74,0)</f>
        <v>0</v>
      </c>
      <c r="P778" s="267">
        <f>IF(AV77&gt;0,ROUND(AV77,0),0)</f>
        <v>0</v>
      </c>
      <c r="Q778" s="267">
        <f>IF(AV78&gt;0,ROUND(AV78,0),0)</f>
        <v>0</v>
      </c>
      <c r="R778" s="267">
        <f>IF(AV79&gt;0,ROUND(AV79,0),0)</f>
        <v>0</v>
      </c>
      <c r="S778" s="267">
        <f>IF(AV80&gt;0,ROUND(AV80,0),0)</f>
        <v>0</v>
      </c>
      <c r="T778" s="270">
        <f>IF(AV81&gt;0,ROUND(AV81,2),0)</f>
        <v>0</v>
      </c>
      <c r="U778" s="267"/>
      <c r="X778" s="267"/>
      <c r="Y778" s="267"/>
      <c r="Z778" s="267">
        <f t="shared" si="20"/>
        <v>0</v>
      </c>
    </row>
    <row r="779" spans="1:26" ht="12.6" customHeight="1" x14ac:dyDescent="0.25">
      <c r="A779" s="206" t="e">
        <f>RIGHT($C$84,3)&amp;"*"&amp;RIGHT($C$83,4)&amp;"*"&amp;AW$55&amp;"*"&amp;"A"</f>
        <v>#VALUE!</v>
      </c>
      <c r="B779" s="267"/>
      <c r="C779" s="270">
        <f>ROUND(AW60,2)</f>
        <v>0</v>
      </c>
      <c r="D779" s="267">
        <f>ROUND(AW61,0)</f>
        <v>0</v>
      </c>
      <c r="E779" s="267">
        <f>ROUND(AW62,0)</f>
        <v>0</v>
      </c>
      <c r="F779" s="267">
        <f>ROUND(AW63,0)</f>
        <v>0</v>
      </c>
      <c r="G779" s="267">
        <f>ROUND(AW64,0)</f>
        <v>0</v>
      </c>
      <c r="H779" s="267">
        <f>ROUND(AW65,0)</f>
        <v>0</v>
      </c>
      <c r="I779" s="267">
        <f>ROUND(AW66,0)</f>
        <v>0</v>
      </c>
      <c r="J779" s="267">
        <f>ROUND(AW67,0)</f>
        <v>0</v>
      </c>
      <c r="K779" s="267">
        <f>ROUND(AW68,0)</f>
        <v>0</v>
      </c>
      <c r="L779" s="267">
        <f>ROUND(AW70,0)</f>
        <v>0</v>
      </c>
      <c r="M779" s="267">
        <f>ROUND(AW71,0)</f>
        <v>0</v>
      </c>
      <c r="N779" s="267"/>
      <c r="O779" s="267"/>
      <c r="P779" s="267">
        <f>IF(AW77&gt;0,ROUND(AW77,0),0)</f>
        <v>0</v>
      </c>
      <c r="Q779" s="267">
        <f>IF(AW78&gt;0,ROUND(AW78,0),0)</f>
        <v>0</v>
      </c>
      <c r="R779" s="267">
        <f>IF(AW79&gt;0,ROUND(AW79,0),0)</f>
        <v>0</v>
      </c>
      <c r="S779" s="267">
        <f>IF(AW80&gt;0,ROUND(AW80,0),0)</f>
        <v>0</v>
      </c>
      <c r="T779" s="270">
        <f>IF(AW81&gt;0,ROUND(AW81,2),0)</f>
        <v>0</v>
      </c>
      <c r="U779" s="267"/>
      <c r="X779" s="267"/>
      <c r="Y779" s="267"/>
      <c r="Z779" s="267"/>
    </row>
    <row r="780" spans="1:26" ht="12.6" customHeight="1" x14ac:dyDescent="0.25">
      <c r="A780" s="206" t="e">
        <f>RIGHT($C$84,3)&amp;"*"&amp;RIGHT($C$83,4)&amp;"*"&amp;AX$55&amp;"*"&amp;"A"</f>
        <v>#VALUE!</v>
      </c>
      <c r="B780" s="267"/>
      <c r="C780" s="270">
        <f>ROUND(AX60,2)</f>
        <v>0</v>
      </c>
      <c r="D780" s="267">
        <f>ROUND(AX61,0)</f>
        <v>0</v>
      </c>
      <c r="E780" s="267">
        <f>ROUND(AX62,0)</f>
        <v>0</v>
      </c>
      <c r="F780" s="267">
        <f>ROUND(AX63,0)</f>
        <v>0</v>
      </c>
      <c r="G780" s="267">
        <f>ROUND(AX64,0)</f>
        <v>0</v>
      </c>
      <c r="H780" s="267">
        <f>ROUND(AX65,0)</f>
        <v>0</v>
      </c>
      <c r="I780" s="267">
        <f>ROUND(AX66,0)</f>
        <v>0</v>
      </c>
      <c r="J780" s="267">
        <f>ROUND(AX67,0)</f>
        <v>0</v>
      </c>
      <c r="K780" s="267">
        <f>ROUND(AX68,0)</f>
        <v>0</v>
      </c>
      <c r="L780" s="267">
        <f>ROUND(AX70,0)</f>
        <v>0</v>
      </c>
      <c r="M780" s="267">
        <f>ROUND(AX71,0)</f>
        <v>0</v>
      </c>
      <c r="N780" s="267"/>
      <c r="O780" s="267"/>
      <c r="P780" s="267">
        <f>IF(AX77&gt;0,ROUND(AX77,0),0)</f>
        <v>0</v>
      </c>
      <c r="Q780" s="267">
        <f>IF(AX78&gt;0,ROUND(AX78,0),0)</f>
        <v>0</v>
      </c>
      <c r="R780" s="267">
        <f>IF(AX79&gt;0,ROUND(AX79,0),0)</f>
        <v>0</v>
      </c>
      <c r="S780" s="267">
        <f>IF(AX80&gt;0,ROUND(AX80,0),0)</f>
        <v>0</v>
      </c>
      <c r="T780" s="270">
        <f>IF(AX81&gt;0,ROUND(AX81,2),0)</f>
        <v>0</v>
      </c>
      <c r="U780" s="267"/>
      <c r="X780" s="267"/>
      <c r="Y780" s="267"/>
      <c r="Z780" s="267"/>
    </row>
    <row r="781" spans="1:26" ht="12.6" customHeight="1" x14ac:dyDescent="0.25">
      <c r="A781" s="206" t="e">
        <f>RIGHT($C$84,3)&amp;"*"&amp;RIGHT($C$83,4)&amp;"*"&amp;AY$55&amp;"*"&amp;"A"</f>
        <v>#VALUE!</v>
      </c>
      <c r="B781" s="267">
        <f>ROUND(AY59,0)</f>
        <v>66116</v>
      </c>
      <c r="C781" s="270">
        <f>ROUND(AY60,2)</f>
        <v>16.920000000000002</v>
      </c>
      <c r="D781" s="267">
        <f>ROUND(AY61,0)</f>
        <v>459122</v>
      </c>
      <c r="E781" s="267">
        <f>ROUND(AY62,0)</f>
        <v>80010</v>
      </c>
      <c r="F781" s="267">
        <f>ROUND(AY63,0)</f>
        <v>0</v>
      </c>
      <c r="G781" s="267">
        <f>ROUND(AY64,0)</f>
        <v>271916</v>
      </c>
      <c r="H781" s="267">
        <f>ROUND(AY65,0)</f>
        <v>0</v>
      </c>
      <c r="I781" s="267">
        <f>ROUND(AY66,0)</f>
        <v>65212</v>
      </c>
      <c r="J781" s="267">
        <f>ROUND(AY67,0)</f>
        <v>41638</v>
      </c>
      <c r="K781" s="267">
        <f>ROUND(AY68,0)</f>
        <v>0</v>
      </c>
      <c r="L781" s="267">
        <f>ROUND(AY70,0)</f>
        <v>2307</v>
      </c>
      <c r="M781" s="267">
        <f>ROUND(AY71,0)</f>
        <v>0</v>
      </c>
      <c r="N781" s="267"/>
      <c r="O781" s="267"/>
      <c r="P781" s="267">
        <f>IF(AY77&gt;0,ROUND(AY77,0),0)</f>
        <v>2418</v>
      </c>
      <c r="Q781" s="267">
        <f>IF(AY78&gt;0,ROUND(AY78,0),0)</f>
        <v>0</v>
      </c>
      <c r="R781" s="267">
        <f>IF(AY79&gt;0,ROUND(AY79,0),0)</f>
        <v>0</v>
      </c>
      <c r="S781" s="267">
        <f>IF(AY80&gt;0,ROUND(AY80,0),0)</f>
        <v>0</v>
      </c>
      <c r="T781" s="270">
        <f>IF(AY81&gt;0,ROUND(AY81,2),0)</f>
        <v>0</v>
      </c>
      <c r="U781" s="267"/>
      <c r="X781" s="267"/>
      <c r="Y781" s="267"/>
      <c r="Z781" s="267"/>
    </row>
    <row r="782" spans="1:26" ht="12.6" customHeight="1" x14ac:dyDescent="0.25">
      <c r="A782" s="206" t="e">
        <f>RIGHT($C$84,3)&amp;"*"&amp;RIGHT($C$83,4)&amp;"*"&amp;AZ$55&amp;"*"&amp;"A"</f>
        <v>#VALUE!</v>
      </c>
      <c r="B782" s="267">
        <f>ROUND(AZ59,0)</f>
        <v>0</v>
      </c>
      <c r="C782" s="270">
        <f>ROUND(AZ60,2)</f>
        <v>0</v>
      </c>
      <c r="D782" s="267">
        <f>ROUND(AZ61,0)</f>
        <v>0</v>
      </c>
      <c r="E782" s="267">
        <f>ROUND(AZ62,0)</f>
        <v>0</v>
      </c>
      <c r="F782" s="267">
        <f>ROUND(AZ63,0)</f>
        <v>0</v>
      </c>
      <c r="G782" s="267">
        <f>ROUND(AZ64,0)</f>
        <v>0</v>
      </c>
      <c r="H782" s="267">
        <f>ROUND(AZ65,0)</f>
        <v>0</v>
      </c>
      <c r="I782" s="267">
        <f>ROUND(AZ66,0)</f>
        <v>0</v>
      </c>
      <c r="J782" s="267">
        <f>ROUND(AZ67,0)</f>
        <v>0</v>
      </c>
      <c r="K782" s="267">
        <f>ROUND(AZ68,0)</f>
        <v>0</v>
      </c>
      <c r="L782" s="267">
        <f>ROUND(AZ70,0)</f>
        <v>0</v>
      </c>
      <c r="M782" s="267">
        <f>ROUND(AZ71,0)</f>
        <v>0</v>
      </c>
      <c r="N782" s="267"/>
      <c r="O782" s="267"/>
      <c r="P782" s="267">
        <f>IF(AZ77&gt;0,ROUND(AZ77,0),0)</f>
        <v>0</v>
      </c>
      <c r="Q782" s="267">
        <f>IF(AZ78&gt;0,ROUND(AZ78,0),0)</f>
        <v>30901</v>
      </c>
      <c r="R782" s="267">
        <f>IF(AZ79&gt;0,ROUND(AZ79,0),0)</f>
        <v>0</v>
      </c>
      <c r="S782" s="267">
        <f>IF(AZ80&gt;0,ROUND(AZ80,0),0)</f>
        <v>0</v>
      </c>
      <c r="T782" s="270">
        <f>IF(AZ81&gt;0,ROUND(AZ81,2),0)</f>
        <v>0</v>
      </c>
      <c r="U782" s="267"/>
      <c r="X782" s="267"/>
      <c r="Y782" s="267"/>
      <c r="Z782" s="267"/>
    </row>
    <row r="783" spans="1:26" ht="12.6" customHeight="1" x14ac:dyDescent="0.25">
      <c r="A783" s="206" t="e">
        <f>RIGHT($C$84,3)&amp;"*"&amp;RIGHT($C$83,4)&amp;"*"&amp;BA$55&amp;"*"&amp;"A"</f>
        <v>#VALUE!</v>
      </c>
      <c r="B783" s="267">
        <f>ROUND(BA59,0)</f>
        <v>0</v>
      </c>
      <c r="C783" s="270">
        <f>ROUND(BA60,2)</f>
        <v>1.04</v>
      </c>
      <c r="D783" s="267">
        <f>ROUND(BA61,0)</f>
        <v>26363</v>
      </c>
      <c r="E783" s="267">
        <f>ROUND(BA62,0)</f>
        <v>4594</v>
      </c>
      <c r="F783" s="267">
        <f>ROUND(BA63,0)</f>
        <v>0</v>
      </c>
      <c r="G783" s="267">
        <f>ROUND(BA64,0)</f>
        <v>4229</v>
      </c>
      <c r="H783" s="267">
        <f>ROUND(BA65,0)</f>
        <v>0</v>
      </c>
      <c r="I783" s="267">
        <f>ROUND(BA66,0)</f>
        <v>88898</v>
      </c>
      <c r="J783" s="267">
        <f>ROUND(BA67,0)</f>
        <v>20148</v>
      </c>
      <c r="K783" s="267">
        <f>ROUND(BA68,0)</f>
        <v>0</v>
      </c>
      <c r="L783" s="267">
        <f>ROUND(BA70,0)</f>
        <v>137</v>
      </c>
      <c r="M783" s="267">
        <f>ROUND(BA71,0)</f>
        <v>0</v>
      </c>
      <c r="N783" s="267"/>
      <c r="O783" s="267"/>
      <c r="P783" s="267">
        <f>IF(BA77&gt;0,ROUND(BA77,0),0)</f>
        <v>1170</v>
      </c>
      <c r="Q783" s="267">
        <f>IF(BA78&gt;0,ROUND(BA78,0),0)</f>
        <v>0</v>
      </c>
      <c r="R783" s="267">
        <f>IF(BA79&gt;0,ROUND(BA79,0),0)</f>
        <v>302</v>
      </c>
      <c r="S783" s="267">
        <f>IF(BA80&gt;0,ROUND(BA80,0),0)</f>
        <v>0</v>
      </c>
      <c r="T783" s="270">
        <f>IF(BA81&gt;0,ROUND(BA81,2),0)</f>
        <v>0</v>
      </c>
      <c r="U783" s="267"/>
      <c r="X783" s="267"/>
      <c r="Y783" s="267"/>
      <c r="Z783" s="267"/>
    </row>
    <row r="784" spans="1:26" ht="12.6" customHeight="1" x14ac:dyDescent="0.25">
      <c r="A784" s="206" t="e">
        <f>RIGHT($C$84,3)&amp;"*"&amp;RIGHT($C$83,4)&amp;"*"&amp;BB$55&amp;"*"&amp;"A"</f>
        <v>#VALUE!</v>
      </c>
      <c r="B784" s="267"/>
      <c r="C784" s="270">
        <f>ROUND(BB60,2)</f>
        <v>3.7</v>
      </c>
      <c r="D784" s="267">
        <f>ROUND(BB61,0)</f>
        <v>128661</v>
      </c>
      <c r="E784" s="267">
        <f>ROUND(BB62,0)</f>
        <v>22422</v>
      </c>
      <c r="F784" s="267">
        <f>ROUND(BB63,0)</f>
        <v>0</v>
      </c>
      <c r="G784" s="267">
        <f>ROUND(BB64,0)</f>
        <v>1256</v>
      </c>
      <c r="H784" s="267">
        <f>ROUND(BB65,0)</f>
        <v>978</v>
      </c>
      <c r="I784" s="267">
        <f>ROUND(BB66,0)</f>
        <v>1512</v>
      </c>
      <c r="J784" s="267">
        <f>ROUND(BB67,0)</f>
        <v>5046</v>
      </c>
      <c r="K784" s="267">
        <f>ROUND(BB68,0)</f>
        <v>0</v>
      </c>
      <c r="L784" s="267">
        <f>ROUND(BB70,0)</f>
        <v>375</v>
      </c>
      <c r="M784" s="267">
        <f>ROUND(BB71,0)</f>
        <v>0</v>
      </c>
      <c r="N784" s="267"/>
      <c r="O784" s="267"/>
      <c r="P784" s="267">
        <f>IF(BB77&gt;0,ROUND(BB77,0),0)</f>
        <v>293</v>
      </c>
      <c r="Q784" s="267">
        <f>IF(BB78&gt;0,ROUND(BB78,0),0)</f>
        <v>0</v>
      </c>
      <c r="R784" s="267">
        <f>IF(BB79&gt;0,ROUND(BB79,0),0)</f>
        <v>0</v>
      </c>
      <c r="S784" s="267">
        <f>IF(BB80&gt;0,ROUND(BB80,0),0)</f>
        <v>0</v>
      </c>
      <c r="T784" s="270">
        <f>IF(BB81&gt;0,ROUND(BB81,2),0)</f>
        <v>0</v>
      </c>
      <c r="U784" s="267"/>
      <c r="X784" s="267"/>
      <c r="Y784" s="267"/>
      <c r="Z784" s="267"/>
    </row>
    <row r="785" spans="1:26" ht="12.6" customHeight="1" x14ac:dyDescent="0.25">
      <c r="A785" s="206" t="e">
        <f>RIGHT($C$84,3)&amp;"*"&amp;RIGHT($C$83,4)&amp;"*"&amp;BC$55&amp;"*"&amp;"A"</f>
        <v>#VALUE!</v>
      </c>
      <c r="B785" s="267"/>
      <c r="C785" s="270">
        <f>ROUND(BC60,2)</f>
        <v>0</v>
      </c>
      <c r="D785" s="267">
        <f>ROUND(BC61,0)</f>
        <v>0</v>
      </c>
      <c r="E785" s="267">
        <f>ROUND(BC62,0)</f>
        <v>0</v>
      </c>
      <c r="F785" s="267">
        <f>ROUND(BC63,0)</f>
        <v>0</v>
      </c>
      <c r="G785" s="267">
        <f>ROUND(BC64,0)</f>
        <v>0</v>
      </c>
      <c r="H785" s="267">
        <f>ROUND(BC65,0)</f>
        <v>0</v>
      </c>
      <c r="I785" s="267">
        <f>ROUND(BC66,0)</f>
        <v>0</v>
      </c>
      <c r="J785" s="267">
        <f>ROUND(BC67,0)</f>
        <v>0</v>
      </c>
      <c r="K785" s="267">
        <f>ROUND(BC68,0)</f>
        <v>0</v>
      </c>
      <c r="L785" s="267">
        <f>ROUND(BC70,0)</f>
        <v>0</v>
      </c>
      <c r="M785" s="267">
        <f>ROUND(BC71,0)</f>
        <v>0</v>
      </c>
      <c r="N785" s="267"/>
      <c r="O785" s="267"/>
      <c r="P785" s="267">
        <f>IF(BC77&gt;0,ROUND(BC77,0),0)</f>
        <v>0</v>
      </c>
      <c r="Q785" s="267">
        <f>IF(BC78&gt;0,ROUND(BC78,0),0)</f>
        <v>0</v>
      </c>
      <c r="R785" s="267">
        <f>IF(BC79&gt;0,ROUND(BC79,0),0)</f>
        <v>0</v>
      </c>
      <c r="S785" s="267">
        <f>IF(BC80&gt;0,ROUND(BC80,0),0)</f>
        <v>0</v>
      </c>
      <c r="T785" s="270">
        <f>IF(BC81&gt;0,ROUND(BC81,2),0)</f>
        <v>0</v>
      </c>
      <c r="U785" s="267"/>
      <c r="X785" s="267"/>
      <c r="Y785" s="267"/>
      <c r="Z785" s="267"/>
    </row>
    <row r="786" spans="1:26" ht="12.6" customHeight="1" x14ac:dyDescent="0.25">
      <c r="A786" s="206" t="e">
        <f>RIGHT($C$84,3)&amp;"*"&amp;RIGHT($C$83,4)&amp;"*"&amp;BD$55&amp;"*"&amp;"A"</f>
        <v>#VALUE!</v>
      </c>
      <c r="B786" s="267"/>
      <c r="C786" s="270">
        <f>ROUND(BD60,2)</f>
        <v>1.4</v>
      </c>
      <c r="D786" s="267">
        <f>ROUND(BD61,0)</f>
        <v>53176</v>
      </c>
      <c r="E786" s="267">
        <f>ROUND(BD62,0)</f>
        <v>9267</v>
      </c>
      <c r="F786" s="267">
        <f>ROUND(BD63,0)</f>
        <v>0</v>
      </c>
      <c r="G786" s="267">
        <f>ROUND(BD64,0)</f>
        <v>2799</v>
      </c>
      <c r="H786" s="267">
        <f>ROUND(BD65,0)</f>
        <v>0</v>
      </c>
      <c r="I786" s="267">
        <f>ROUND(BD66,0)</f>
        <v>0</v>
      </c>
      <c r="J786" s="267">
        <f>ROUND(BD67,0)</f>
        <v>0</v>
      </c>
      <c r="K786" s="267">
        <f>ROUND(BD68,0)</f>
        <v>0</v>
      </c>
      <c r="L786" s="267">
        <f>ROUND(BD70,0)</f>
        <v>0</v>
      </c>
      <c r="M786" s="267">
        <f>ROUND(BD71,0)</f>
        <v>0</v>
      </c>
      <c r="N786" s="267"/>
      <c r="O786" s="267"/>
      <c r="P786" s="267">
        <f>IF(BD77&gt;0,ROUND(BD77,0),0)</f>
        <v>0</v>
      </c>
      <c r="Q786" s="267">
        <f>IF(BD78&gt;0,ROUND(BD78,0),0)</f>
        <v>0</v>
      </c>
      <c r="R786" s="267">
        <f>IF(BD79&gt;0,ROUND(BD79,0),0)</f>
        <v>0</v>
      </c>
      <c r="S786" s="267">
        <f>IF(BD80&gt;0,ROUND(BD80,0),0)</f>
        <v>0</v>
      </c>
      <c r="T786" s="270">
        <f>IF(BD81&gt;0,ROUND(BD81,2),0)</f>
        <v>0</v>
      </c>
      <c r="U786" s="267"/>
      <c r="X786" s="267"/>
      <c r="Y786" s="267"/>
      <c r="Z786" s="267"/>
    </row>
    <row r="787" spans="1:26" ht="12.6" customHeight="1" x14ac:dyDescent="0.25">
      <c r="A787" s="206" t="e">
        <f>RIGHT($C$84,3)&amp;"*"&amp;RIGHT($C$83,4)&amp;"*"&amp;BE$55&amp;"*"&amp;"A"</f>
        <v>#VALUE!</v>
      </c>
      <c r="B787" s="267">
        <f>ROUND(BE59,0)</f>
        <v>60911</v>
      </c>
      <c r="C787" s="270">
        <f>ROUND(BE60,2)</f>
        <v>3.54</v>
      </c>
      <c r="D787" s="267">
        <f>ROUND(BE61,0)</f>
        <v>142352</v>
      </c>
      <c r="E787" s="267">
        <f>ROUND(BE62,0)</f>
        <v>24807</v>
      </c>
      <c r="F787" s="267">
        <f>ROUND(BE63,0)</f>
        <v>0</v>
      </c>
      <c r="G787" s="267">
        <f>ROUND(BE64,0)</f>
        <v>11697</v>
      </c>
      <c r="H787" s="267">
        <f>ROUND(BE65,0)</f>
        <v>251578</v>
      </c>
      <c r="I787" s="267">
        <f>ROUND(BE66,0)</f>
        <v>75351</v>
      </c>
      <c r="J787" s="267">
        <f>ROUND(BE67,0)</f>
        <v>316093</v>
      </c>
      <c r="K787" s="267">
        <f>ROUND(BE68,0)</f>
        <v>0</v>
      </c>
      <c r="L787" s="267">
        <f>ROUND(BE70,0)</f>
        <v>0</v>
      </c>
      <c r="M787" s="267">
        <f>ROUND(BE71,0)</f>
        <v>0</v>
      </c>
      <c r="N787" s="267"/>
      <c r="O787" s="267"/>
      <c r="P787" s="267">
        <f>IF(BE77&gt;0,ROUND(BE77,0),0)</f>
        <v>18356</v>
      </c>
      <c r="Q787" s="267">
        <f>IF(BE78&gt;0,ROUND(BE78,0),0)</f>
        <v>0</v>
      </c>
      <c r="R787" s="267">
        <f>IF(BE79&gt;0,ROUND(BE79,0),0)</f>
        <v>0</v>
      </c>
      <c r="S787" s="267">
        <f>IF(BE80&gt;0,ROUND(BE80,0),0)</f>
        <v>0</v>
      </c>
      <c r="T787" s="270">
        <f>IF(BE81&gt;0,ROUND(BE81,2),0)</f>
        <v>0</v>
      </c>
      <c r="U787" s="267"/>
      <c r="X787" s="267"/>
      <c r="Y787" s="267"/>
      <c r="Z787" s="267"/>
    </row>
    <row r="788" spans="1:26" ht="12.6" customHeight="1" x14ac:dyDescent="0.25">
      <c r="A788" s="206" t="e">
        <f>RIGHT($C$84,3)&amp;"*"&amp;RIGHT($C$83,4)&amp;"*"&amp;BF$55&amp;"*"&amp;"A"</f>
        <v>#VALUE!</v>
      </c>
      <c r="B788" s="267"/>
      <c r="C788" s="270">
        <f>ROUND(BF60,2)</f>
        <v>7.57</v>
      </c>
      <c r="D788" s="267">
        <f>ROUND(BF61,0)</f>
        <v>196459</v>
      </c>
      <c r="E788" s="267">
        <f>ROUND(BF62,0)</f>
        <v>34237</v>
      </c>
      <c r="F788" s="267">
        <f>ROUND(BF63,0)</f>
        <v>0</v>
      </c>
      <c r="G788" s="267">
        <f>ROUND(BF64,0)</f>
        <v>32639</v>
      </c>
      <c r="H788" s="267">
        <f>ROUND(BF65,0)</f>
        <v>0</v>
      </c>
      <c r="I788" s="267">
        <f>ROUND(BF66,0)</f>
        <v>1490</v>
      </c>
      <c r="J788" s="267">
        <f>ROUND(BF67,0)</f>
        <v>68192</v>
      </c>
      <c r="K788" s="267">
        <f>ROUND(BF68,0)</f>
        <v>0</v>
      </c>
      <c r="L788" s="267">
        <f>ROUND(BF70,0)</f>
        <v>1875</v>
      </c>
      <c r="M788" s="267">
        <f>ROUND(BF71,0)</f>
        <v>0</v>
      </c>
      <c r="N788" s="267"/>
      <c r="O788" s="267"/>
      <c r="P788" s="267">
        <f>IF(BF77&gt;0,ROUND(BF77,0),0)</f>
        <v>3960</v>
      </c>
      <c r="Q788" s="267">
        <f>IF(BF78&gt;0,ROUND(BF78,0),0)</f>
        <v>0</v>
      </c>
      <c r="R788" s="267">
        <f>IF(BF79&gt;0,ROUND(BF79,0),0)</f>
        <v>0</v>
      </c>
      <c r="S788" s="267">
        <f>IF(BF80&gt;0,ROUND(BF80,0),0)</f>
        <v>0</v>
      </c>
      <c r="T788" s="270">
        <f>IF(BF81&gt;0,ROUND(BF81,2),0)</f>
        <v>0</v>
      </c>
      <c r="U788" s="267"/>
      <c r="X788" s="267"/>
      <c r="Y788" s="267"/>
      <c r="Z788" s="267"/>
    </row>
    <row r="789" spans="1:26" ht="12.6" customHeight="1" x14ac:dyDescent="0.25">
      <c r="A789" s="206" t="e">
        <f>RIGHT($C$84,3)&amp;"*"&amp;RIGHT($C$83,4)&amp;"*"&amp;BG$55&amp;"*"&amp;"A"</f>
        <v>#VALUE!</v>
      </c>
      <c r="B789" s="267"/>
      <c r="C789" s="270">
        <f>ROUND(BG60,2)</f>
        <v>0</v>
      </c>
      <c r="D789" s="267">
        <f>ROUND(BG61,0)</f>
        <v>0</v>
      </c>
      <c r="E789" s="267">
        <f>ROUND(BG62,0)</f>
        <v>0</v>
      </c>
      <c r="F789" s="267">
        <f>ROUND(BG63,0)</f>
        <v>0</v>
      </c>
      <c r="G789" s="267">
        <f>ROUND(BG64,0)</f>
        <v>0</v>
      </c>
      <c r="H789" s="267">
        <f>ROUND(BG65,0)</f>
        <v>0</v>
      </c>
      <c r="I789" s="267">
        <f>ROUND(BG66,0)</f>
        <v>0</v>
      </c>
      <c r="J789" s="267">
        <f>ROUND(BG67,0)</f>
        <v>0</v>
      </c>
      <c r="K789" s="267">
        <f>ROUND(BG68,0)</f>
        <v>0</v>
      </c>
      <c r="L789" s="267">
        <f>ROUND(BG70,0)</f>
        <v>0</v>
      </c>
      <c r="M789" s="267">
        <f>ROUND(BG71,0)</f>
        <v>0</v>
      </c>
      <c r="N789" s="267"/>
      <c r="O789" s="267"/>
      <c r="P789" s="267">
        <f>IF(BG77&gt;0,ROUND(BG77,0),0)</f>
        <v>0</v>
      </c>
      <c r="Q789" s="267">
        <f>IF(BG78&gt;0,ROUND(BG78,0),0)</f>
        <v>0</v>
      </c>
      <c r="R789" s="267">
        <f>IF(BG79&gt;0,ROUND(BG79,0),0)</f>
        <v>0</v>
      </c>
      <c r="S789" s="267">
        <f>IF(BG80&gt;0,ROUND(BG80,0),0)</f>
        <v>0</v>
      </c>
      <c r="T789" s="270">
        <f>IF(BG81&gt;0,ROUND(BG81,2),0)</f>
        <v>0</v>
      </c>
      <c r="U789" s="267"/>
      <c r="X789" s="267"/>
      <c r="Y789" s="267"/>
      <c r="Z789" s="267"/>
    </row>
    <row r="790" spans="1:26" ht="12.6" customHeight="1" x14ac:dyDescent="0.25">
      <c r="A790" s="206" t="e">
        <f>RIGHT($C$84,3)&amp;"*"&amp;RIGHT($C$83,4)&amp;"*"&amp;BH$55&amp;"*"&amp;"A"</f>
        <v>#VALUE!</v>
      </c>
      <c r="B790" s="267"/>
      <c r="C790" s="270">
        <f>ROUND(BH60,2)</f>
        <v>2</v>
      </c>
      <c r="D790" s="267">
        <f>ROUND(BH61,0)</f>
        <v>117773</v>
      </c>
      <c r="E790" s="267">
        <f>ROUND(BH62,0)</f>
        <v>20524</v>
      </c>
      <c r="F790" s="267">
        <f>ROUND(BH63,0)</f>
        <v>7990</v>
      </c>
      <c r="G790" s="267">
        <f>ROUND(BH64,0)</f>
        <v>129826</v>
      </c>
      <c r="H790" s="267">
        <f>ROUND(BH65,0)</f>
        <v>78846</v>
      </c>
      <c r="I790" s="267">
        <f>ROUND(BH66,0)</f>
        <v>308887</v>
      </c>
      <c r="J790" s="267">
        <f>ROUND(BH67,0)</f>
        <v>0</v>
      </c>
      <c r="K790" s="267">
        <f>ROUND(BH68,0)</f>
        <v>60</v>
      </c>
      <c r="L790" s="267">
        <f>ROUND(BH70,0)</f>
        <v>3356</v>
      </c>
      <c r="M790" s="267">
        <f>ROUND(BH71,0)</f>
        <v>0</v>
      </c>
      <c r="N790" s="267"/>
      <c r="O790" s="267"/>
      <c r="P790" s="267">
        <f>IF(BH77&gt;0,ROUND(BH77,0),0)</f>
        <v>0</v>
      </c>
      <c r="Q790" s="267">
        <f>IF(BH78&gt;0,ROUND(BH78,0),0)</f>
        <v>0</v>
      </c>
      <c r="R790" s="267">
        <f>IF(BH79&gt;0,ROUND(BH79,0),0)</f>
        <v>0</v>
      </c>
      <c r="S790" s="267">
        <f>IF(BH80&gt;0,ROUND(BH80,0),0)</f>
        <v>0</v>
      </c>
      <c r="T790" s="270">
        <f>IF(BH81&gt;0,ROUND(BH81,2),0)</f>
        <v>0</v>
      </c>
      <c r="U790" s="267"/>
      <c r="X790" s="267"/>
      <c r="Y790" s="267"/>
      <c r="Z790" s="267"/>
    </row>
    <row r="791" spans="1:26" ht="12.6" customHeight="1" x14ac:dyDescent="0.25">
      <c r="A791" s="206" t="e">
        <f>RIGHT($C$84,3)&amp;"*"&amp;RIGHT($C$83,4)&amp;"*"&amp;BI$55&amp;"*"&amp;"A"</f>
        <v>#VALUE!</v>
      </c>
      <c r="B791" s="267"/>
      <c r="C791" s="270">
        <f>ROUND(BI60,2)</f>
        <v>0</v>
      </c>
      <c r="D791" s="267">
        <f>ROUND(BI61,0)</f>
        <v>0</v>
      </c>
      <c r="E791" s="267">
        <f>ROUND(BI62,0)</f>
        <v>0</v>
      </c>
      <c r="F791" s="267">
        <f>ROUND(BI63,0)</f>
        <v>0</v>
      </c>
      <c r="G791" s="267">
        <f>ROUND(BI64,0)</f>
        <v>0</v>
      </c>
      <c r="H791" s="267">
        <f>ROUND(BI65,0)</f>
        <v>0</v>
      </c>
      <c r="I791" s="267">
        <f>ROUND(BI66,0)</f>
        <v>0</v>
      </c>
      <c r="J791" s="267">
        <f>ROUND(BI67,0)</f>
        <v>0</v>
      </c>
      <c r="K791" s="267">
        <f>ROUND(BI68,0)</f>
        <v>0</v>
      </c>
      <c r="L791" s="267">
        <f>ROUND(BI70,0)</f>
        <v>0</v>
      </c>
      <c r="M791" s="267">
        <f>ROUND(BI71,0)</f>
        <v>0</v>
      </c>
      <c r="N791" s="267"/>
      <c r="O791" s="267"/>
      <c r="P791" s="267">
        <f>IF(BI77&gt;0,ROUND(BI77,0),0)</f>
        <v>0</v>
      </c>
      <c r="Q791" s="267">
        <f>IF(BI78&gt;0,ROUND(BI78,0),0)</f>
        <v>0</v>
      </c>
      <c r="R791" s="267">
        <f>IF(BI79&gt;0,ROUND(BI79,0),0)</f>
        <v>0</v>
      </c>
      <c r="S791" s="267">
        <f>IF(BI80&gt;0,ROUND(BI80,0),0)</f>
        <v>0</v>
      </c>
      <c r="T791" s="270">
        <f>IF(BI81&gt;0,ROUND(BI81,2),0)</f>
        <v>0</v>
      </c>
      <c r="U791" s="267"/>
      <c r="X791" s="267"/>
      <c r="Y791" s="267"/>
      <c r="Z791" s="267"/>
    </row>
    <row r="792" spans="1:26" ht="12.6" customHeight="1" x14ac:dyDescent="0.25">
      <c r="A792" s="206" t="e">
        <f>RIGHT($C$84,3)&amp;"*"&amp;RIGHT($C$83,4)&amp;"*"&amp;BJ$55&amp;"*"&amp;"A"</f>
        <v>#VALUE!</v>
      </c>
      <c r="B792" s="267"/>
      <c r="C792" s="270">
        <f>ROUND(BJ60,2)</f>
        <v>2.85</v>
      </c>
      <c r="D792" s="267">
        <f>ROUND(BJ61,0)</f>
        <v>240868</v>
      </c>
      <c r="E792" s="267">
        <f>ROUND(BJ62,0)</f>
        <v>41976</v>
      </c>
      <c r="F792" s="267">
        <f>ROUND(BJ63,0)</f>
        <v>142388</v>
      </c>
      <c r="G792" s="267">
        <f>ROUND(BJ64,0)</f>
        <v>831</v>
      </c>
      <c r="H792" s="267">
        <f>ROUND(BJ65,0)</f>
        <v>0</v>
      </c>
      <c r="I792" s="267">
        <f>ROUND(BJ66,0)</f>
        <v>2544</v>
      </c>
      <c r="J792" s="267">
        <f>ROUND(BJ67,0)</f>
        <v>5752</v>
      </c>
      <c r="K792" s="267">
        <f>ROUND(BJ68,0)</f>
        <v>0</v>
      </c>
      <c r="L792" s="267">
        <f>ROUND(BJ70,0)</f>
        <v>11952</v>
      </c>
      <c r="M792" s="267">
        <f>ROUND(BJ71,0)</f>
        <v>0</v>
      </c>
      <c r="N792" s="267"/>
      <c r="O792" s="267"/>
      <c r="P792" s="267">
        <f>IF(BJ77&gt;0,ROUND(BJ77,0),0)</f>
        <v>334</v>
      </c>
      <c r="Q792" s="267">
        <f>IF(BJ78&gt;0,ROUND(BJ78,0),0)</f>
        <v>0</v>
      </c>
      <c r="R792" s="267">
        <f>IF(BJ79&gt;0,ROUND(BJ79,0),0)</f>
        <v>0</v>
      </c>
      <c r="S792" s="267">
        <f>IF(BJ80&gt;0,ROUND(BJ80,0),0)</f>
        <v>0</v>
      </c>
      <c r="T792" s="270">
        <f>IF(BJ81&gt;0,ROUND(BJ81,2),0)</f>
        <v>0</v>
      </c>
      <c r="U792" s="267"/>
      <c r="X792" s="267"/>
      <c r="Y792" s="267"/>
      <c r="Z792" s="267"/>
    </row>
    <row r="793" spans="1:26" ht="12.6" customHeight="1" x14ac:dyDescent="0.25">
      <c r="A793" s="206" t="e">
        <f>RIGHT($C$84,3)&amp;"*"&amp;RIGHT($C$83,4)&amp;"*"&amp;BK$55&amp;"*"&amp;"A"</f>
        <v>#VALUE!</v>
      </c>
      <c r="B793" s="267"/>
      <c r="C793" s="270">
        <f>ROUND(BK60,2)</f>
        <v>3.27</v>
      </c>
      <c r="D793" s="267">
        <f>ROUND(BK61,0)</f>
        <v>107130</v>
      </c>
      <c r="E793" s="267">
        <f>ROUND(BK62,0)</f>
        <v>18669</v>
      </c>
      <c r="F793" s="267">
        <f>ROUND(BK63,0)</f>
        <v>0</v>
      </c>
      <c r="G793" s="267">
        <f>ROUND(BK64,0)</f>
        <v>14176</v>
      </c>
      <c r="H793" s="267">
        <f>ROUND(BK65,0)</f>
        <v>0</v>
      </c>
      <c r="I793" s="267">
        <f>ROUND(BK66,0)</f>
        <v>758176</v>
      </c>
      <c r="J793" s="267">
        <f>ROUND(BK67,0)</f>
        <v>0</v>
      </c>
      <c r="K793" s="267">
        <f>ROUND(BK68,0)</f>
        <v>5742</v>
      </c>
      <c r="L793" s="267">
        <f>ROUND(BK70,0)</f>
        <v>5316</v>
      </c>
      <c r="M793" s="267">
        <f>ROUND(BK71,0)</f>
        <v>0</v>
      </c>
      <c r="N793" s="267"/>
      <c r="O793" s="267"/>
      <c r="P793" s="267">
        <f>IF(BK77&gt;0,ROUND(BK77,0),0)</f>
        <v>0</v>
      </c>
      <c r="Q793" s="267">
        <f>IF(BK78&gt;0,ROUND(BK78,0),0)</f>
        <v>0</v>
      </c>
      <c r="R793" s="267">
        <f>IF(BK79&gt;0,ROUND(BK79,0),0)</f>
        <v>0</v>
      </c>
      <c r="S793" s="267">
        <f>IF(BK80&gt;0,ROUND(BK80,0),0)</f>
        <v>0</v>
      </c>
      <c r="T793" s="270">
        <f>IF(BK81&gt;0,ROUND(BK81,2),0)</f>
        <v>0</v>
      </c>
      <c r="U793" s="267"/>
      <c r="X793" s="267"/>
      <c r="Y793" s="267"/>
      <c r="Z793" s="267"/>
    </row>
    <row r="794" spans="1:26" ht="12.6" customHeight="1" x14ac:dyDescent="0.25">
      <c r="A794" s="206" t="e">
        <f>RIGHT($C$84,3)&amp;"*"&amp;RIGHT($C$83,4)&amp;"*"&amp;BL$55&amp;"*"&amp;"A"</f>
        <v>#VALUE!</v>
      </c>
      <c r="B794" s="267"/>
      <c r="C794" s="270">
        <f>ROUND(BL60,2)</f>
        <v>0</v>
      </c>
      <c r="D794" s="267">
        <f>ROUND(BL61,0)</f>
        <v>0</v>
      </c>
      <c r="E794" s="267">
        <f>ROUND(BL62,0)</f>
        <v>0</v>
      </c>
      <c r="F794" s="267">
        <f>ROUND(BL63,0)</f>
        <v>0</v>
      </c>
      <c r="G794" s="267">
        <f>ROUND(BL64,0)</f>
        <v>0</v>
      </c>
      <c r="H794" s="267">
        <f>ROUND(BL65,0)</f>
        <v>0</v>
      </c>
      <c r="I794" s="267">
        <f>ROUND(BL66,0)</f>
        <v>0</v>
      </c>
      <c r="J794" s="267">
        <f>ROUND(BL67,0)</f>
        <v>0</v>
      </c>
      <c r="K794" s="267">
        <f>ROUND(BL68,0)</f>
        <v>0</v>
      </c>
      <c r="L794" s="267">
        <f>ROUND(BL70,0)</f>
        <v>0</v>
      </c>
      <c r="M794" s="267">
        <f>ROUND(BL71,0)</f>
        <v>0</v>
      </c>
      <c r="N794" s="267"/>
      <c r="O794" s="267"/>
      <c r="P794" s="267">
        <f>IF(BL77&gt;0,ROUND(BL77,0),0)</f>
        <v>0</v>
      </c>
      <c r="Q794" s="267">
        <f>IF(BL78&gt;0,ROUND(BL78,0),0)</f>
        <v>0</v>
      </c>
      <c r="R794" s="267">
        <f>IF(BL79&gt;0,ROUND(BL79,0),0)</f>
        <v>0</v>
      </c>
      <c r="S794" s="267">
        <f>IF(BL80&gt;0,ROUND(BL80,0),0)</f>
        <v>0</v>
      </c>
      <c r="T794" s="270">
        <f>IF(BL81&gt;0,ROUND(BL81,2),0)</f>
        <v>0</v>
      </c>
      <c r="U794" s="267"/>
      <c r="X794" s="267"/>
      <c r="Y794" s="267"/>
      <c r="Z794" s="267"/>
    </row>
    <row r="795" spans="1:26" ht="12.6" customHeight="1" x14ac:dyDescent="0.25">
      <c r="A795" s="206" t="e">
        <f>RIGHT($C$84,3)&amp;"*"&amp;RIGHT($C$83,4)&amp;"*"&amp;BM$55&amp;"*"&amp;"A"</f>
        <v>#VALUE!</v>
      </c>
      <c r="B795" s="267"/>
      <c r="C795" s="270">
        <f>ROUND(BM60,2)</f>
        <v>0</v>
      </c>
      <c r="D795" s="267">
        <f>ROUND(BM61,0)</f>
        <v>0</v>
      </c>
      <c r="E795" s="267">
        <f>ROUND(BM62,0)</f>
        <v>0</v>
      </c>
      <c r="F795" s="267">
        <f>ROUND(BM63,0)</f>
        <v>0</v>
      </c>
      <c r="G795" s="267">
        <f>ROUND(BM64,0)</f>
        <v>0</v>
      </c>
      <c r="H795" s="267">
        <f>ROUND(BM65,0)</f>
        <v>0</v>
      </c>
      <c r="I795" s="267">
        <f>ROUND(BM66,0)</f>
        <v>0</v>
      </c>
      <c r="J795" s="267">
        <f>ROUND(BM67,0)</f>
        <v>0</v>
      </c>
      <c r="K795" s="267">
        <f>ROUND(BM68,0)</f>
        <v>0</v>
      </c>
      <c r="L795" s="267">
        <f>ROUND(BM70,0)</f>
        <v>0</v>
      </c>
      <c r="M795" s="267">
        <f>ROUND(BM71,0)</f>
        <v>0</v>
      </c>
      <c r="N795" s="267"/>
      <c r="O795" s="267"/>
      <c r="P795" s="267">
        <f>IF(BM77&gt;0,ROUND(BM77,0),0)</f>
        <v>0</v>
      </c>
      <c r="Q795" s="267">
        <f>IF(BM78&gt;0,ROUND(BM78,0),0)</f>
        <v>0</v>
      </c>
      <c r="R795" s="267">
        <f>IF(BM79&gt;0,ROUND(BM79,0),0)</f>
        <v>0</v>
      </c>
      <c r="S795" s="267">
        <f>IF(BM80&gt;0,ROUND(BM80,0),0)</f>
        <v>0</v>
      </c>
      <c r="T795" s="270">
        <f>IF(BM81&gt;0,ROUND(BM81,2),0)</f>
        <v>0</v>
      </c>
      <c r="U795" s="267"/>
      <c r="X795" s="267"/>
      <c r="Y795" s="267"/>
      <c r="Z795" s="267"/>
    </row>
    <row r="796" spans="1:26" ht="12.6" customHeight="1" x14ac:dyDescent="0.25">
      <c r="A796" s="206" t="e">
        <f>RIGHT($C$84,3)&amp;"*"&amp;RIGHT($C$83,4)&amp;"*"&amp;BN$55&amp;"*"&amp;"A"</f>
        <v>#VALUE!</v>
      </c>
      <c r="B796" s="267"/>
      <c r="C796" s="270">
        <f>ROUND(BN60,2)</f>
        <v>5.39</v>
      </c>
      <c r="D796" s="267">
        <f>ROUND(BN61,0)</f>
        <v>437584</v>
      </c>
      <c r="E796" s="267">
        <f>ROUND(BN62,0)</f>
        <v>76257</v>
      </c>
      <c r="F796" s="267">
        <f>ROUND(BN63,0)</f>
        <v>19728</v>
      </c>
      <c r="G796" s="267">
        <f>ROUND(BN64,0)</f>
        <v>32687</v>
      </c>
      <c r="H796" s="267">
        <f>ROUND(BN65,0)</f>
        <v>2412</v>
      </c>
      <c r="I796" s="267">
        <f>ROUND(BN66,0)</f>
        <v>156596</v>
      </c>
      <c r="J796" s="267">
        <f>ROUND(BN67,0)</f>
        <v>101582</v>
      </c>
      <c r="K796" s="267">
        <f>ROUND(BN68,0)</f>
        <v>39763</v>
      </c>
      <c r="L796" s="267">
        <f>ROUND(BN70,0)</f>
        <v>78928</v>
      </c>
      <c r="M796" s="267">
        <f>ROUND(BN71,0)</f>
        <v>0</v>
      </c>
      <c r="N796" s="267"/>
      <c r="O796" s="267"/>
      <c r="P796" s="267">
        <f>IF(BN77&gt;0,ROUND(BN77,0),0)</f>
        <v>5899</v>
      </c>
      <c r="Q796" s="267">
        <f>IF(BN78&gt;0,ROUND(BN78,0),0)</f>
        <v>0</v>
      </c>
      <c r="R796" s="267">
        <f>IF(BN79&gt;0,ROUND(BN79,0),0)</f>
        <v>0</v>
      </c>
      <c r="S796" s="267">
        <f>IF(BN80&gt;0,ROUND(BN80,0),0)</f>
        <v>0</v>
      </c>
      <c r="T796" s="270">
        <f>IF(BN81&gt;0,ROUND(BN81,2),0)</f>
        <v>0</v>
      </c>
      <c r="U796" s="267"/>
      <c r="X796" s="267"/>
      <c r="Y796" s="267"/>
      <c r="Z796" s="267"/>
    </row>
    <row r="797" spans="1:26" ht="12.6" customHeight="1" x14ac:dyDescent="0.25">
      <c r="A797" s="206" t="e">
        <f>RIGHT($C$84,3)&amp;"*"&amp;RIGHT($C$83,4)&amp;"*"&amp;BO$55&amp;"*"&amp;"A"</f>
        <v>#VALUE!</v>
      </c>
      <c r="B797" s="267"/>
      <c r="C797" s="270">
        <f>ROUND(BO60,2)</f>
        <v>0</v>
      </c>
      <c r="D797" s="267">
        <f>ROUND(BO61,0)</f>
        <v>0</v>
      </c>
      <c r="E797" s="267">
        <f>ROUND(BO62,0)</f>
        <v>0</v>
      </c>
      <c r="F797" s="267">
        <f>ROUND(BO63,0)</f>
        <v>0</v>
      </c>
      <c r="G797" s="267">
        <f>ROUND(BO64,0)</f>
        <v>0</v>
      </c>
      <c r="H797" s="267">
        <f>ROUND(BO65,0)</f>
        <v>0</v>
      </c>
      <c r="I797" s="267">
        <f>ROUND(BO66,0)</f>
        <v>0</v>
      </c>
      <c r="J797" s="267">
        <f>ROUND(BO67,0)</f>
        <v>0</v>
      </c>
      <c r="K797" s="267">
        <f>ROUND(BO68,0)</f>
        <v>0</v>
      </c>
      <c r="L797" s="267">
        <f>ROUND(BO70,0)</f>
        <v>0</v>
      </c>
      <c r="M797" s="267">
        <f>ROUND(BO71,0)</f>
        <v>0</v>
      </c>
      <c r="N797" s="267"/>
      <c r="O797" s="267"/>
      <c r="P797" s="267">
        <f>IF(BO77&gt;0,ROUND(BO77,0),0)</f>
        <v>0</v>
      </c>
      <c r="Q797" s="267">
        <f>IF(BO78&gt;0,ROUND(BO78,0),0)</f>
        <v>0</v>
      </c>
      <c r="R797" s="267">
        <f>IF(BO79&gt;0,ROUND(BO79,0),0)</f>
        <v>0</v>
      </c>
      <c r="S797" s="267">
        <f>IF(BO80&gt;0,ROUND(BO80,0),0)</f>
        <v>0</v>
      </c>
      <c r="T797" s="270">
        <f>IF(BO81&gt;0,ROUND(BO81,2),0)</f>
        <v>0</v>
      </c>
      <c r="U797" s="267"/>
      <c r="X797" s="267"/>
      <c r="Y797" s="267"/>
      <c r="Z797" s="267"/>
    </row>
    <row r="798" spans="1:26" ht="12.6" customHeight="1" x14ac:dyDescent="0.25">
      <c r="A798" s="206" t="e">
        <f>RIGHT($C$84,3)&amp;"*"&amp;RIGHT($C$83,4)&amp;"*"&amp;BP$55&amp;"*"&amp;"A"</f>
        <v>#VALUE!</v>
      </c>
      <c r="B798" s="267"/>
      <c r="C798" s="270">
        <f>ROUND(BP60,2)</f>
        <v>0</v>
      </c>
      <c r="D798" s="267">
        <f>ROUND(BP61,0)</f>
        <v>92</v>
      </c>
      <c r="E798" s="267">
        <f>ROUND(BP62,0)</f>
        <v>16</v>
      </c>
      <c r="F798" s="267">
        <f>ROUND(BP63,0)</f>
        <v>0</v>
      </c>
      <c r="G798" s="267">
        <f>ROUND(BP64,0)</f>
        <v>7032</v>
      </c>
      <c r="H798" s="267">
        <f>ROUND(BP65,0)</f>
        <v>0</v>
      </c>
      <c r="I798" s="267">
        <f>ROUND(BP66,0)</f>
        <v>5027</v>
      </c>
      <c r="J798" s="267">
        <f>ROUND(BP67,0)</f>
        <v>0</v>
      </c>
      <c r="K798" s="267">
        <f>ROUND(BP68,0)</f>
        <v>5378</v>
      </c>
      <c r="L798" s="267">
        <f>ROUND(BP70,0)</f>
        <v>21462</v>
      </c>
      <c r="M798" s="267">
        <f>ROUND(BP71,0)</f>
        <v>0</v>
      </c>
      <c r="N798" s="267"/>
      <c r="O798" s="267"/>
      <c r="P798" s="267">
        <f>IF(BP77&gt;0,ROUND(BP77,0),0)</f>
        <v>0</v>
      </c>
      <c r="Q798" s="267">
        <f>IF(BP78&gt;0,ROUND(BP78,0),0)</f>
        <v>0</v>
      </c>
      <c r="R798" s="267">
        <f>IF(BP79&gt;0,ROUND(BP79,0),0)</f>
        <v>0</v>
      </c>
      <c r="S798" s="267">
        <f>IF(BP80&gt;0,ROUND(BP80,0),0)</f>
        <v>0</v>
      </c>
      <c r="T798" s="270">
        <f>IF(BP81&gt;0,ROUND(BP81,2),0)</f>
        <v>0</v>
      </c>
      <c r="U798" s="267"/>
      <c r="X798" s="267"/>
      <c r="Y798" s="267"/>
      <c r="Z798" s="267"/>
    </row>
    <row r="799" spans="1:26" ht="12.6" customHeight="1" x14ac:dyDescent="0.25">
      <c r="A799" s="206" t="e">
        <f>RIGHT($C$84,3)&amp;"*"&amp;RIGHT($C$83,4)&amp;"*"&amp;BQ$55&amp;"*"&amp;"A"</f>
        <v>#VALUE!</v>
      </c>
      <c r="B799" s="267"/>
      <c r="C799" s="270">
        <f>ROUND(BQ60,2)</f>
        <v>0</v>
      </c>
      <c r="D799" s="267">
        <f>ROUND(BQ61,0)</f>
        <v>0</v>
      </c>
      <c r="E799" s="267">
        <f>ROUND(BQ62,0)</f>
        <v>0</v>
      </c>
      <c r="F799" s="267">
        <f>ROUND(BQ63,0)</f>
        <v>0</v>
      </c>
      <c r="G799" s="267">
        <f>ROUND(BQ64,0)</f>
        <v>0</v>
      </c>
      <c r="H799" s="267">
        <f>ROUND(BQ65,0)</f>
        <v>0</v>
      </c>
      <c r="I799" s="267">
        <f>ROUND(BQ66,0)</f>
        <v>0</v>
      </c>
      <c r="J799" s="267">
        <f>ROUND(BQ67,0)</f>
        <v>0</v>
      </c>
      <c r="K799" s="267">
        <f>ROUND(BQ68,0)</f>
        <v>0</v>
      </c>
      <c r="L799" s="267">
        <f>ROUND(BQ70,0)</f>
        <v>0</v>
      </c>
      <c r="M799" s="267">
        <f>ROUND(BQ71,0)</f>
        <v>0</v>
      </c>
      <c r="N799" s="267"/>
      <c r="O799" s="267"/>
      <c r="P799" s="267">
        <f>IF(BQ77&gt;0,ROUND(BQ77,0),0)</f>
        <v>0</v>
      </c>
      <c r="Q799" s="267">
        <f>IF(BQ78&gt;0,ROUND(BQ78,0),0)</f>
        <v>0</v>
      </c>
      <c r="R799" s="267">
        <f>IF(BQ79&gt;0,ROUND(BQ79,0),0)</f>
        <v>0</v>
      </c>
      <c r="S799" s="267">
        <f>IF(BQ80&gt;0,ROUND(BQ80,0),0)</f>
        <v>0</v>
      </c>
      <c r="T799" s="270">
        <f>IF(BQ81&gt;0,ROUND(BQ81,2),0)</f>
        <v>0</v>
      </c>
      <c r="U799" s="267"/>
      <c r="X799" s="267"/>
      <c r="Y799" s="267"/>
      <c r="Z799" s="267"/>
    </row>
    <row r="800" spans="1:26" ht="12.6" customHeight="1" x14ac:dyDescent="0.25">
      <c r="A800" s="206" t="e">
        <f>RIGHT($C$84,3)&amp;"*"&amp;RIGHT($C$83,4)&amp;"*"&amp;BR$55&amp;"*"&amp;"A"</f>
        <v>#VALUE!</v>
      </c>
      <c r="B800" s="267"/>
      <c r="C800" s="270">
        <f>ROUND(BR60,2)</f>
        <v>0</v>
      </c>
      <c r="D800" s="267">
        <f>ROUND(BR61,0)</f>
        <v>0</v>
      </c>
      <c r="E800" s="267">
        <f>ROUND(BR62,0)</f>
        <v>0</v>
      </c>
      <c r="F800" s="267">
        <f>ROUND(BR63,0)</f>
        <v>0</v>
      </c>
      <c r="G800" s="267">
        <f>ROUND(BR64,0)</f>
        <v>0</v>
      </c>
      <c r="H800" s="267">
        <f>ROUND(BR65,0)</f>
        <v>0</v>
      </c>
      <c r="I800" s="267">
        <f>ROUND(BR66,0)</f>
        <v>0</v>
      </c>
      <c r="J800" s="267">
        <f>ROUND(BR67,0)</f>
        <v>0</v>
      </c>
      <c r="K800" s="267">
        <f>ROUND(BR68,0)</f>
        <v>0</v>
      </c>
      <c r="L800" s="267">
        <f>ROUND(BR70,0)</f>
        <v>0</v>
      </c>
      <c r="M800" s="267">
        <f>ROUND(BR71,0)</f>
        <v>0</v>
      </c>
      <c r="N800" s="267"/>
      <c r="O800" s="267"/>
      <c r="P800" s="267">
        <f>IF(BR77&gt;0,ROUND(BR77,0),0)</f>
        <v>0</v>
      </c>
      <c r="Q800" s="267">
        <f>IF(BR78&gt;0,ROUND(BR78,0),0)</f>
        <v>0</v>
      </c>
      <c r="R800" s="267">
        <f>IF(BR79&gt;0,ROUND(BR79,0),0)</f>
        <v>0</v>
      </c>
      <c r="S800" s="267">
        <f>IF(BR80&gt;0,ROUND(BR80,0),0)</f>
        <v>0</v>
      </c>
      <c r="T800" s="270">
        <f>IF(BR81&gt;0,ROUND(BR81,2),0)</f>
        <v>0</v>
      </c>
      <c r="U800" s="267"/>
      <c r="X800" s="267"/>
      <c r="Y800" s="267"/>
      <c r="Z800" s="267"/>
    </row>
    <row r="801" spans="1:26" ht="12.6" customHeight="1" x14ac:dyDescent="0.25">
      <c r="A801" s="206" t="e">
        <f>RIGHT($C$84,3)&amp;"*"&amp;RIGHT($C$83,4)&amp;"*"&amp;BS$55&amp;"*"&amp;"A"</f>
        <v>#VALUE!</v>
      </c>
      <c r="B801" s="267"/>
      <c r="C801" s="270">
        <f>ROUND(BS60,2)</f>
        <v>0</v>
      </c>
      <c r="D801" s="267">
        <f>ROUND(BS61,0)</f>
        <v>0</v>
      </c>
      <c r="E801" s="267">
        <f>ROUND(BS62,0)</f>
        <v>0</v>
      </c>
      <c r="F801" s="267">
        <f>ROUND(BS63,0)</f>
        <v>0</v>
      </c>
      <c r="G801" s="267">
        <f>ROUND(BS64,0)</f>
        <v>0</v>
      </c>
      <c r="H801" s="267">
        <f>ROUND(BS65,0)</f>
        <v>0</v>
      </c>
      <c r="I801" s="267">
        <f>ROUND(BS66,0)</f>
        <v>0</v>
      </c>
      <c r="J801" s="267">
        <f>ROUND(BS67,0)</f>
        <v>0</v>
      </c>
      <c r="K801" s="267">
        <f>ROUND(BS68,0)</f>
        <v>0</v>
      </c>
      <c r="L801" s="267">
        <f>ROUND(BS70,0)</f>
        <v>0</v>
      </c>
      <c r="M801" s="267">
        <f>ROUND(BS71,0)</f>
        <v>0</v>
      </c>
      <c r="N801" s="267"/>
      <c r="O801" s="267"/>
      <c r="P801" s="267">
        <f>IF(BS77&gt;0,ROUND(BS77,0),0)</f>
        <v>0</v>
      </c>
      <c r="Q801" s="267">
        <f>IF(BS78&gt;0,ROUND(BS78,0),0)</f>
        <v>0</v>
      </c>
      <c r="R801" s="267">
        <f>IF(BS79&gt;0,ROUND(BS79,0),0)</f>
        <v>0</v>
      </c>
      <c r="S801" s="267">
        <f>IF(BS80&gt;0,ROUND(BS80,0),0)</f>
        <v>0</v>
      </c>
      <c r="T801" s="270">
        <f>IF(BS81&gt;0,ROUND(BS81,2),0)</f>
        <v>0</v>
      </c>
      <c r="U801" s="267"/>
      <c r="X801" s="267"/>
      <c r="Y801" s="267"/>
      <c r="Z801" s="267"/>
    </row>
    <row r="802" spans="1:26" ht="12.6" customHeight="1" x14ac:dyDescent="0.25">
      <c r="A802" s="206" t="e">
        <f>RIGHT($C$84,3)&amp;"*"&amp;RIGHT($C$83,4)&amp;"*"&amp;BT$55&amp;"*"&amp;"A"</f>
        <v>#VALUE!</v>
      </c>
      <c r="B802" s="267"/>
      <c r="C802" s="270">
        <f>ROUND(BT60,2)</f>
        <v>0</v>
      </c>
      <c r="D802" s="267">
        <f>ROUND(BT61,0)</f>
        <v>0</v>
      </c>
      <c r="E802" s="267">
        <f>ROUND(BT62,0)</f>
        <v>0</v>
      </c>
      <c r="F802" s="267">
        <f>ROUND(BT63,0)</f>
        <v>0</v>
      </c>
      <c r="G802" s="267">
        <f>ROUND(BT64,0)</f>
        <v>0</v>
      </c>
      <c r="H802" s="267">
        <f>ROUND(BT65,0)</f>
        <v>0</v>
      </c>
      <c r="I802" s="267">
        <f>ROUND(BT66,0)</f>
        <v>0</v>
      </c>
      <c r="J802" s="267">
        <f>ROUND(BT67,0)</f>
        <v>0</v>
      </c>
      <c r="K802" s="267">
        <f>ROUND(BT68,0)</f>
        <v>0</v>
      </c>
      <c r="L802" s="267">
        <f>ROUND(BT70,0)</f>
        <v>0</v>
      </c>
      <c r="M802" s="267">
        <f>ROUND(BT71,0)</f>
        <v>0</v>
      </c>
      <c r="N802" s="267"/>
      <c r="O802" s="267"/>
      <c r="P802" s="267">
        <f>IF(BT77&gt;0,ROUND(BT77,0),0)</f>
        <v>0</v>
      </c>
      <c r="Q802" s="267">
        <f>IF(BT78&gt;0,ROUND(BT78,0),0)</f>
        <v>0</v>
      </c>
      <c r="R802" s="267">
        <f>IF(BT79&gt;0,ROUND(BT79,0),0)</f>
        <v>0</v>
      </c>
      <c r="S802" s="267">
        <f>IF(BT80&gt;0,ROUND(BT80,0),0)</f>
        <v>0</v>
      </c>
      <c r="T802" s="270">
        <f>IF(BT81&gt;0,ROUND(BT81,2),0)</f>
        <v>0</v>
      </c>
      <c r="U802" s="267"/>
      <c r="X802" s="267"/>
      <c r="Y802" s="267"/>
      <c r="Z802" s="267"/>
    </row>
    <row r="803" spans="1:26" ht="12.6" customHeight="1" x14ac:dyDescent="0.25">
      <c r="A803" s="206" t="e">
        <f>RIGHT($C$84,3)&amp;"*"&amp;RIGHT($C$83,4)&amp;"*"&amp;BU$55&amp;"*"&amp;"A"</f>
        <v>#VALUE!</v>
      </c>
      <c r="B803" s="267"/>
      <c r="C803" s="270">
        <f>ROUND(BU60,2)</f>
        <v>0</v>
      </c>
      <c r="D803" s="267">
        <f>ROUND(BU61,0)</f>
        <v>0</v>
      </c>
      <c r="E803" s="267">
        <f>ROUND(BU62,0)</f>
        <v>0</v>
      </c>
      <c r="F803" s="267">
        <f>ROUND(BU63,0)</f>
        <v>0</v>
      </c>
      <c r="G803" s="267">
        <f>ROUND(BU64,0)</f>
        <v>0</v>
      </c>
      <c r="H803" s="267">
        <f>ROUND(BU65,0)</f>
        <v>0</v>
      </c>
      <c r="I803" s="267">
        <f>ROUND(BU66,0)</f>
        <v>0</v>
      </c>
      <c r="J803" s="267">
        <f>ROUND(BU67,0)</f>
        <v>0</v>
      </c>
      <c r="K803" s="267">
        <f>ROUND(BU68,0)</f>
        <v>0</v>
      </c>
      <c r="L803" s="267">
        <f>ROUND(BU70,0)</f>
        <v>0</v>
      </c>
      <c r="M803" s="267">
        <f>ROUND(BU71,0)</f>
        <v>0</v>
      </c>
      <c r="N803" s="267"/>
      <c r="O803" s="267"/>
      <c r="P803" s="267">
        <f>IF(BU77&gt;0,ROUND(BU77,0),0)</f>
        <v>0</v>
      </c>
      <c r="Q803" s="267">
        <f>IF(BU78&gt;0,ROUND(BU78,0),0)</f>
        <v>0</v>
      </c>
      <c r="R803" s="267">
        <f>IF(BU79&gt;0,ROUND(BU79,0),0)</f>
        <v>0</v>
      </c>
      <c r="S803" s="267">
        <f>IF(BU80&gt;0,ROUND(BU80,0),0)</f>
        <v>0</v>
      </c>
      <c r="T803" s="270">
        <f>IF(BU81&gt;0,ROUND(BU81,2),0)</f>
        <v>0</v>
      </c>
      <c r="U803" s="267"/>
      <c r="X803" s="267"/>
      <c r="Y803" s="267"/>
      <c r="Z803" s="267"/>
    </row>
    <row r="804" spans="1:26" ht="12.6" customHeight="1" x14ac:dyDescent="0.25">
      <c r="A804" s="206" t="e">
        <f>RIGHT($C$84,3)&amp;"*"&amp;RIGHT($C$83,4)&amp;"*"&amp;BV$55&amp;"*"&amp;"A"</f>
        <v>#VALUE!</v>
      </c>
      <c r="B804" s="267"/>
      <c r="C804" s="270">
        <f>ROUND(BV60,2)</f>
        <v>2.94</v>
      </c>
      <c r="D804" s="267">
        <f>ROUND(BV61,0)</f>
        <v>129305</v>
      </c>
      <c r="E804" s="267">
        <f>ROUND(BV62,0)</f>
        <v>22534</v>
      </c>
      <c r="F804" s="267">
        <f>ROUND(BV63,0)</f>
        <v>0</v>
      </c>
      <c r="G804" s="267">
        <f>ROUND(BV64,0)</f>
        <v>2581</v>
      </c>
      <c r="H804" s="267">
        <f>ROUND(BV65,0)</f>
        <v>0</v>
      </c>
      <c r="I804" s="267">
        <f>ROUND(BV66,0)</f>
        <v>691</v>
      </c>
      <c r="J804" s="267">
        <f>ROUND(BV67,0)</f>
        <v>34354</v>
      </c>
      <c r="K804" s="267">
        <f>ROUND(BV68,0)</f>
        <v>2845</v>
      </c>
      <c r="L804" s="267">
        <f>ROUND(BV70,0)</f>
        <v>733</v>
      </c>
      <c r="M804" s="267">
        <f>ROUND(BV71,0)</f>
        <v>0</v>
      </c>
      <c r="N804" s="267"/>
      <c r="O804" s="267"/>
      <c r="P804" s="267">
        <f>IF(BV77&gt;0,ROUND(BV77,0),0)</f>
        <v>1995</v>
      </c>
      <c r="Q804" s="267">
        <f>IF(BV78&gt;0,ROUND(BV78,0),0)</f>
        <v>0</v>
      </c>
      <c r="R804" s="267">
        <f>IF(BV79&gt;0,ROUND(BV79,0),0)</f>
        <v>515</v>
      </c>
      <c r="S804" s="267">
        <f>IF(BV80&gt;0,ROUND(BV80,0),0)</f>
        <v>0</v>
      </c>
      <c r="T804" s="270">
        <f>IF(BV81&gt;0,ROUND(BV81,2),0)</f>
        <v>0</v>
      </c>
      <c r="U804" s="267"/>
      <c r="X804" s="267"/>
      <c r="Y804" s="267"/>
      <c r="Z804" s="267"/>
    </row>
    <row r="805" spans="1:26" ht="12.6" customHeight="1" x14ac:dyDescent="0.25">
      <c r="A805" s="206" t="e">
        <f>RIGHT($C$84,3)&amp;"*"&amp;RIGHT($C$83,4)&amp;"*"&amp;BW$55&amp;"*"&amp;"A"</f>
        <v>#VALUE!</v>
      </c>
      <c r="B805" s="267"/>
      <c r="C805" s="270">
        <f>ROUND(BW60,2)</f>
        <v>0</v>
      </c>
      <c r="D805" s="267">
        <f>ROUND(BW61,0)</f>
        <v>0</v>
      </c>
      <c r="E805" s="267">
        <f>ROUND(BW62,0)</f>
        <v>0</v>
      </c>
      <c r="F805" s="267">
        <f>ROUND(BW63,0)</f>
        <v>0</v>
      </c>
      <c r="G805" s="267">
        <f>ROUND(BW64,0)</f>
        <v>0</v>
      </c>
      <c r="H805" s="267">
        <f>ROUND(BW65,0)</f>
        <v>0</v>
      </c>
      <c r="I805" s="267">
        <f>ROUND(BW66,0)</f>
        <v>0</v>
      </c>
      <c r="J805" s="267">
        <f>ROUND(BW67,0)</f>
        <v>0</v>
      </c>
      <c r="K805" s="267">
        <f>ROUND(BW68,0)</f>
        <v>0</v>
      </c>
      <c r="L805" s="267">
        <f>ROUND(BW70,0)</f>
        <v>0</v>
      </c>
      <c r="M805" s="267">
        <f>ROUND(BW71,0)</f>
        <v>0</v>
      </c>
      <c r="N805" s="267"/>
      <c r="O805" s="267"/>
      <c r="P805" s="267">
        <f>IF(BW77&gt;0,ROUND(BW77,0),0)</f>
        <v>0</v>
      </c>
      <c r="Q805" s="267">
        <f>IF(BW78&gt;0,ROUND(BW78,0),0)</f>
        <v>0</v>
      </c>
      <c r="R805" s="267">
        <f>IF(BW79&gt;0,ROUND(BW79,0),0)</f>
        <v>0</v>
      </c>
      <c r="S805" s="267">
        <f>IF(BW80&gt;0,ROUND(BW80,0),0)</f>
        <v>0</v>
      </c>
      <c r="T805" s="270">
        <f>IF(BW81&gt;0,ROUND(BW81,2),0)</f>
        <v>0</v>
      </c>
      <c r="U805" s="267"/>
      <c r="X805" s="267"/>
      <c r="Y805" s="267"/>
      <c r="Z805" s="267"/>
    </row>
    <row r="806" spans="1:26" ht="12.6" customHeight="1" x14ac:dyDescent="0.25">
      <c r="A806" s="206" t="e">
        <f>RIGHT($C$84,3)&amp;"*"&amp;RIGHT($C$83,4)&amp;"*"&amp;BX$55&amp;"*"&amp;"A"</f>
        <v>#VALUE!</v>
      </c>
      <c r="B806" s="267"/>
      <c r="C806" s="270">
        <f>ROUND(BX60,2)</f>
        <v>0</v>
      </c>
      <c r="D806" s="267">
        <f>ROUND(BX61,0)</f>
        <v>0</v>
      </c>
      <c r="E806" s="267">
        <f>ROUND(BX62,0)</f>
        <v>0</v>
      </c>
      <c r="F806" s="267">
        <f>ROUND(BX63,0)</f>
        <v>0</v>
      </c>
      <c r="G806" s="267">
        <f>ROUND(BX64,0)</f>
        <v>0</v>
      </c>
      <c r="H806" s="267">
        <f>ROUND(BX65,0)</f>
        <v>0</v>
      </c>
      <c r="I806" s="267">
        <f>ROUND(BX66,0)</f>
        <v>0</v>
      </c>
      <c r="J806" s="267">
        <f>ROUND(BX67,0)</f>
        <v>0</v>
      </c>
      <c r="K806" s="267">
        <f>ROUND(BX68,0)</f>
        <v>0</v>
      </c>
      <c r="L806" s="267">
        <f>ROUND(BX70,0)</f>
        <v>0</v>
      </c>
      <c r="M806" s="267">
        <f>ROUND(BX71,0)</f>
        <v>0</v>
      </c>
      <c r="N806" s="267"/>
      <c r="O806" s="267"/>
      <c r="P806" s="267">
        <f>IF(BX77&gt;0,ROUND(BX77,0),0)</f>
        <v>0</v>
      </c>
      <c r="Q806" s="267">
        <f>IF(BX78&gt;0,ROUND(BX78,0),0)</f>
        <v>0</v>
      </c>
      <c r="R806" s="267">
        <f>IF(BX79&gt;0,ROUND(BX79,0),0)</f>
        <v>0</v>
      </c>
      <c r="S806" s="267">
        <f>IF(BX80&gt;0,ROUND(BX80,0),0)</f>
        <v>0</v>
      </c>
      <c r="T806" s="270">
        <f>IF(BX81&gt;0,ROUND(BX81,2),0)</f>
        <v>0</v>
      </c>
      <c r="U806" s="267"/>
      <c r="X806" s="267"/>
      <c r="Y806" s="267"/>
      <c r="Z806" s="267"/>
    </row>
    <row r="807" spans="1:26" ht="12.6" customHeight="1" x14ac:dyDescent="0.25">
      <c r="A807" s="206" t="e">
        <f>RIGHT($C$84,3)&amp;"*"&amp;RIGHT($C$83,4)&amp;"*"&amp;BY$55&amp;"*"&amp;"A"</f>
        <v>#VALUE!</v>
      </c>
      <c r="B807" s="267"/>
      <c r="C807" s="270">
        <f>ROUND(BY60,2)</f>
        <v>2.16</v>
      </c>
      <c r="D807" s="267">
        <f>ROUND(BY61,0)</f>
        <v>182802</v>
      </c>
      <c r="E807" s="267">
        <f>ROUND(BY62,0)</f>
        <v>31857</v>
      </c>
      <c r="F807" s="267">
        <f>ROUND(BY63,0)</f>
        <v>0</v>
      </c>
      <c r="G807" s="267">
        <f>ROUND(BY64,0)</f>
        <v>963</v>
      </c>
      <c r="H807" s="267">
        <f>ROUND(BY65,0)</f>
        <v>0</v>
      </c>
      <c r="I807" s="267">
        <f>ROUND(BY66,0)</f>
        <v>27324</v>
      </c>
      <c r="J807" s="267">
        <f>ROUND(BY67,0)</f>
        <v>3599</v>
      </c>
      <c r="K807" s="267">
        <f>ROUND(BY68,0)</f>
        <v>0</v>
      </c>
      <c r="L807" s="267">
        <f>ROUND(BY70,0)</f>
        <v>6720</v>
      </c>
      <c r="M807" s="267">
        <f>ROUND(BY71,0)</f>
        <v>0</v>
      </c>
      <c r="N807" s="267"/>
      <c r="O807" s="267"/>
      <c r="P807" s="267">
        <f>IF(BY77&gt;0,ROUND(BY77,0),0)</f>
        <v>209</v>
      </c>
      <c r="Q807" s="267">
        <f>IF(BY78&gt;0,ROUND(BY78,0),0)</f>
        <v>0</v>
      </c>
      <c r="R807" s="267">
        <f>IF(BY79&gt;0,ROUND(BY79,0),0)</f>
        <v>55</v>
      </c>
      <c r="S807" s="267">
        <f>IF(BY80&gt;0,ROUND(BY80,0),0)</f>
        <v>0</v>
      </c>
      <c r="T807" s="270">
        <f>IF(BY81&gt;0,ROUND(BY81,2),0)</f>
        <v>0</v>
      </c>
      <c r="U807" s="267"/>
      <c r="X807" s="267"/>
      <c r="Y807" s="267"/>
      <c r="Z807" s="267"/>
    </row>
    <row r="808" spans="1:26" ht="12.6" customHeight="1" x14ac:dyDescent="0.25">
      <c r="A808" s="206" t="e">
        <f>RIGHT($C$84,3)&amp;"*"&amp;RIGHT($C$83,4)&amp;"*"&amp;BZ$55&amp;"*"&amp;"A"</f>
        <v>#VALUE!</v>
      </c>
      <c r="B808" s="267"/>
      <c r="C808" s="270">
        <f>ROUND(BZ60,2)</f>
        <v>0</v>
      </c>
      <c r="D808" s="267">
        <f>ROUND(BZ61,0)</f>
        <v>0</v>
      </c>
      <c r="E808" s="267">
        <f>ROUND(BZ62,0)</f>
        <v>0</v>
      </c>
      <c r="F808" s="267">
        <f>ROUND(BZ63,0)</f>
        <v>0</v>
      </c>
      <c r="G808" s="267">
        <f>ROUND(BZ64,0)</f>
        <v>0</v>
      </c>
      <c r="H808" s="267">
        <f>ROUND(BZ65,0)</f>
        <v>0</v>
      </c>
      <c r="I808" s="267">
        <f>ROUND(BZ66,0)</f>
        <v>0</v>
      </c>
      <c r="J808" s="267">
        <f>ROUND(BZ67,0)</f>
        <v>0</v>
      </c>
      <c r="K808" s="267">
        <f>ROUND(BZ68,0)</f>
        <v>0</v>
      </c>
      <c r="L808" s="267">
        <f>ROUND(BZ70,0)</f>
        <v>0</v>
      </c>
      <c r="M808" s="267">
        <f>ROUND(BZ71,0)</f>
        <v>0</v>
      </c>
      <c r="N808" s="267"/>
      <c r="O808" s="267"/>
      <c r="P808" s="267">
        <f>IF(BZ77&gt;0,ROUND(BZ77,0),0)</f>
        <v>0</v>
      </c>
      <c r="Q808" s="267">
        <f>IF(BZ78&gt;0,ROUND(BZ78,0),0)</f>
        <v>0</v>
      </c>
      <c r="R808" s="267">
        <f>IF(BZ79&gt;0,ROUND(BZ79,0),0)</f>
        <v>0</v>
      </c>
      <c r="S808" s="267">
        <f>IF(BZ80&gt;0,ROUND(BZ80,0),0)</f>
        <v>0</v>
      </c>
      <c r="T808" s="270">
        <f>IF(BZ81&gt;0,ROUND(BZ81,2),0)</f>
        <v>0</v>
      </c>
      <c r="U808" s="267"/>
      <c r="X808" s="267"/>
      <c r="Y808" s="267"/>
      <c r="Z808" s="267"/>
    </row>
    <row r="809" spans="1:26" ht="12.6" customHeight="1" x14ac:dyDescent="0.25">
      <c r="A809" s="206" t="e">
        <f>RIGHT($C$84,3)&amp;"*"&amp;RIGHT($C$83,4)&amp;"*"&amp;CA$55&amp;"*"&amp;"A"</f>
        <v>#VALUE!</v>
      </c>
      <c r="B809" s="267"/>
      <c r="C809" s="270">
        <f>ROUND(CA60,2)</f>
        <v>0</v>
      </c>
      <c r="D809" s="267">
        <f>ROUND(CA61,0)</f>
        <v>0</v>
      </c>
      <c r="E809" s="267">
        <f>ROUND(CA62,0)</f>
        <v>0</v>
      </c>
      <c r="F809" s="267">
        <f>ROUND(CA63,0)</f>
        <v>0</v>
      </c>
      <c r="G809" s="267">
        <f>ROUND(CA64,0)</f>
        <v>0</v>
      </c>
      <c r="H809" s="267">
        <f>ROUND(CA65,0)</f>
        <v>0</v>
      </c>
      <c r="I809" s="267">
        <f>ROUND(CA66,0)</f>
        <v>0</v>
      </c>
      <c r="J809" s="267">
        <f>ROUND(CA67,0)</f>
        <v>0</v>
      </c>
      <c r="K809" s="267">
        <f>ROUND(CA68,0)</f>
        <v>0</v>
      </c>
      <c r="L809" s="267">
        <f>ROUND(CA70,0)</f>
        <v>0</v>
      </c>
      <c r="M809" s="267">
        <f>ROUND(CA71,0)</f>
        <v>0</v>
      </c>
      <c r="N809" s="267"/>
      <c r="O809" s="267"/>
      <c r="P809" s="267">
        <f>IF(CA77&gt;0,ROUND(CA77,0),0)</f>
        <v>0</v>
      </c>
      <c r="Q809" s="267">
        <f>IF(CA78&gt;0,ROUND(CA78,0),0)</f>
        <v>0</v>
      </c>
      <c r="R809" s="267">
        <f>IF(CA79&gt;0,ROUND(CA79,0),0)</f>
        <v>0</v>
      </c>
      <c r="S809" s="267">
        <f>IF(CA80&gt;0,ROUND(CA80,0),0)</f>
        <v>0</v>
      </c>
      <c r="T809" s="270">
        <f>IF(CA81&gt;0,ROUND(CA81,2),0)</f>
        <v>0</v>
      </c>
      <c r="U809" s="267"/>
      <c r="X809" s="267"/>
      <c r="Y809" s="267"/>
      <c r="Z809" s="267"/>
    </row>
    <row r="810" spans="1:26" ht="12.6" customHeight="1" x14ac:dyDescent="0.25">
      <c r="A810" s="206" t="e">
        <f>RIGHT($C$84,3)&amp;"*"&amp;RIGHT($C$83,4)&amp;"*"&amp;CB$55&amp;"*"&amp;"A"</f>
        <v>#VALUE!</v>
      </c>
      <c r="B810" s="267"/>
      <c r="C810" s="270">
        <f>ROUND(CB60,2)</f>
        <v>0</v>
      </c>
      <c r="D810" s="267">
        <f>ROUND(CB61,0)</f>
        <v>0</v>
      </c>
      <c r="E810" s="267">
        <f>ROUND(CB62,0)</f>
        <v>0</v>
      </c>
      <c r="F810" s="267">
        <f>ROUND(CB63,0)</f>
        <v>0</v>
      </c>
      <c r="G810" s="267">
        <f>ROUND(CB64,0)</f>
        <v>0</v>
      </c>
      <c r="H810" s="267">
        <f>ROUND(CB65,0)</f>
        <v>0</v>
      </c>
      <c r="I810" s="267">
        <f>ROUND(CB66,0)</f>
        <v>0</v>
      </c>
      <c r="J810" s="267">
        <f>ROUND(CB67,0)</f>
        <v>0</v>
      </c>
      <c r="K810" s="267">
        <f>ROUND(CB68,0)</f>
        <v>0</v>
      </c>
      <c r="L810" s="267">
        <f>ROUND(CB70,0)</f>
        <v>0</v>
      </c>
      <c r="M810" s="267">
        <f>ROUND(CB71,0)</f>
        <v>0</v>
      </c>
      <c r="N810" s="267"/>
      <c r="O810" s="267"/>
      <c r="P810" s="267">
        <f>IF(CB77&gt;0,ROUND(CB77,0),0)</f>
        <v>0</v>
      </c>
      <c r="Q810" s="267">
        <f>IF(CB78&gt;0,ROUND(CB78,0),0)</f>
        <v>0</v>
      </c>
      <c r="R810" s="267">
        <f>IF(CB79&gt;0,ROUND(CB79,0),0)</f>
        <v>0</v>
      </c>
      <c r="S810" s="267">
        <f>IF(CB80&gt;0,ROUND(CB80,0),0)</f>
        <v>0</v>
      </c>
      <c r="T810" s="270">
        <f>IF(CB81&gt;0,ROUND(CB81,2),0)</f>
        <v>0</v>
      </c>
      <c r="U810" s="267"/>
      <c r="X810" s="267"/>
      <c r="Y810" s="267"/>
      <c r="Z810" s="267"/>
    </row>
    <row r="811" spans="1:26" ht="12.6" customHeight="1" x14ac:dyDescent="0.25">
      <c r="A811" s="206" t="e">
        <f>RIGHT($C$84,3)&amp;"*"&amp;RIGHT($C$83,4)&amp;"*"&amp;CC$55&amp;"*"&amp;"A"</f>
        <v>#VALUE!</v>
      </c>
      <c r="B811" s="267"/>
      <c r="C811" s="270">
        <f>ROUND(CC60,2)</f>
        <v>0</v>
      </c>
      <c r="D811" s="267">
        <f>ROUND(CC61,0)</f>
        <v>0</v>
      </c>
      <c r="E811" s="267">
        <f>ROUND(CC62,0)</f>
        <v>0</v>
      </c>
      <c r="F811" s="267">
        <f>ROUND(CC63,0)</f>
        <v>0</v>
      </c>
      <c r="G811" s="267">
        <f>ROUND(CC64,0)</f>
        <v>0</v>
      </c>
      <c r="H811" s="267">
        <f>ROUND(CC65,0)</f>
        <v>0</v>
      </c>
      <c r="I811" s="267">
        <f>ROUND(CC66,0)</f>
        <v>0</v>
      </c>
      <c r="J811" s="267">
        <f>ROUND(CC67,0)</f>
        <v>0</v>
      </c>
      <c r="K811" s="267">
        <f>ROUND(CC68,0)</f>
        <v>0</v>
      </c>
      <c r="L811" s="267">
        <f>ROUND(CC70,0)</f>
        <v>0</v>
      </c>
      <c r="M811" s="267">
        <f>ROUND(CC71,0)</f>
        <v>0</v>
      </c>
      <c r="N811" s="267"/>
      <c r="O811" s="267"/>
      <c r="P811" s="267">
        <f>IF(CC77&gt;0,ROUND(CC77,0),0)</f>
        <v>0</v>
      </c>
      <c r="Q811" s="267">
        <f>IF(CC78&gt;0,ROUND(CC78,0),0)</f>
        <v>0</v>
      </c>
      <c r="R811" s="267">
        <f>IF(CC79&gt;0,ROUND(CC79,0),0)</f>
        <v>0</v>
      </c>
      <c r="S811" s="267">
        <f>IF(CC80&gt;0,ROUND(CC80,0),0)</f>
        <v>0</v>
      </c>
      <c r="T811" s="270">
        <f>IF(CC81&gt;0,ROUND(CC81,2),0)</f>
        <v>0</v>
      </c>
      <c r="U811" s="267"/>
      <c r="X811" s="267"/>
      <c r="Y811" s="267"/>
      <c r="Z811" s="267"/>
    </row>
    <row r="812" spans="1:26" ht="12.6" customHeight="1" x14ac:dyDescent="0.25">
      <c r="A812" s="206" t="e">
        <f>RIGHT($C$84,3)&amp;"*"&amp;RIGHT($C$83,4)&amp;"*"&amp;"9000"&amp;"*"&amp;"A"</f>
        <v>#VALUE!</v>
      </c>
      <c r="B812" s="267"/>
      <c r="C812" s="271"/>
      <c r="D812" s="267"/>
      <c r="E812" s="267"/>
      <c r="F812" s="267"/>
      <c r="G812" s="267"/>
      <c r="H812" s="267"/>
      <c r="I812" s="267"/>
      <c r="J812" s="267"/>
      <c r="K812" s="267"/>
      <c r="L812" s="267"/>
      <c r="M812" s="267"/>
      <c r="N812" s="267"/>
      <c r="O812" s="267"/>
      <c r="P812" s="267"/>
      <c r="Q812" s="267"/>
      <c r="R812" s="267"/>
      <c r="S812" s="267"/>
      <c r="T812" s="271"/>
      <c r="U812" s="267">
        <f>ROUND(CD70,0)</f>
        <v>643646</v>
      </c>
      <c r="V812" s="180">
        <f>ROUND(CD69,0)</f>
        <v>557109</v>
      </c>
      <c r="W812" s="180">
        <f>ROUND(CD71,0)</f>
        <v>442935</v>
      </c>
      <c r="X812" s="267">
        <f>ROUND(CE73,0)</f>
        <v>1590611</v>
      </c>
      <c r="Y812" s="267">
        <f>ROUND(C132,0)</f>
        <v>0</v>
      </c>
      <c r="Z812" s="267"/>
    </row>
    <row r="814" spans="1:26" ht="12.6" customHeight="1" x14ac:dyDescent="0.25">
      <c r="B814" s="196" t="s">
        <v>1004</v>
      </c>
      <c r="C814" s="256">
        <f t="shared" ref="C814:K814" si="21">SUM(C733:C812)</f>
        <v>135.12000000000003</v>
      </c>
      <c r="D814" s="180">
        <f t="shared" si="21"/>
        <v>7842576</v>
      </c>
      <c r="E814" s="180">
        <f t="shared" si="21"/>
        <v>1366712</v>
      </c>
      <c r="F814" s="180">
        <f t="shared" si="21"/>
        <v>1040895</v>
      </c>
      <c r="G814" s="180">
        <f t="shared" si="21"/>
        <v>1540152</v>
      </c>
      <c r="H814" s="180">
        <f t="shared" si="21"/>
        <v>367313</v>
      </c>
      <c r="I814" s="180">
        <f t="shared" si="21"/>
        <v>4127075</v>
      </c>
      <c r="J814" s="180">
        <f t="shared" si="21"/>
        <v>1048899</v>
      </c>
      <c r="K814" s="180">
        <f t="shared" si="21"/>
        <v>139803</v>
      </c>
      <c r="L814" s="180">
        <f>SUM(L733:L812)+SUM(U733:U812)</f>
        <v>865729</v>
      </c>
      <c r="M814" s="180">
        <f>SUM(M733:M812)+SUM(W733:W812)</f>
        <v>442935</v>
      </c>
      <c r="N814" s="180">
        <f t="shared" ref="N814:Z814" si="22">SUM(N733:N812)</f>
        <v>21543773</v>
      </c>
      <c r="O814" s="180">
        <f t="shared" si="22"/>
        <v>6638647</v>
      </c>
      <c r="P814" s="180">
        <f t="shared" si="22"/>
        <v>60911</v>
      </c>
      <c r="Q814" s="180">
        <f t="shared" si="22"/>
        <v>66116</v>
      </c>
      <c r="R814" s="180">
        <f t="shared" si="22"/>
        <v>7660</v>
      </c>
      <c r="S814" s="180">
        <f t="shared" si="22"/>
        <v>139675</v>
      </c>
      <c r="T814" s="256">
        <f t="shared" si="22"/>
        <v>56.72</v>
      </c>
      <c r="U814" s="180">
        <f t="shared" si="22"/>
        <v>643646</v>
      </c>
      <c r="V814" s="180">
        <f t="shared" si="22"/>
        <v>557109</v>
      </c>
      <c r="W814" s="180">
        <f t="shared" si="22"/>
        <v>442935</v>
      </c>
      <c r="X814" s="180">
        <f t="shared" si="22"/>
        <v>1590611</v>
      </c>
      <c r="Y814" s="180">
        <f t="shared" si="22"/>
        <v>0</v>
      </c>
      <c r="Z814" s="180">
        <f t="shared" si="22"/>
        <v>6658289</v>
      </c>
    </row>
    <row r="815" spans="1:26" ht="12.6" customHeight="1" x14ac:dyDescent="0.25">
      <c r="B815" s="180" t="s">
        <v>1005</v>
      </c>
      <c r="C815" s="256">
        <f>CE60</f>
        <v>135.12000000000003</v>
      </c>
      <c r="D815" s="180">
        <f>CE61</f>
        <v>7842576</v>
      </c>
      <c r="E815" s="180">
        <f>CE62</f>
        <v>1366712</v>
      </c>
      <c r="F815" s="180">
        <f>CE63</f>
        <v>1040895</v>
      </c>
      <c r="G815" s="180">
        <f>CE64</f>
        <v>1540152</v>
      </c>
      <c r="H815" s="233">
        <f>CE65</f>
        <v>367313</v>
      </c>
      <c r="I815" s="233">
        <f>CE66</f>
        <v>4127075</v>
      </c>
      <c r="J815" s="233">
        <f>CE67</f>
        <v>1048899</v>
      </c>
      <c r="K815" s="233">
        <f>CE68</f>
        <v>139803</v>
      </c>
      <c r="L815" s="233">
        <f>CE70</f>
        <v>865729</v>
      </c>
      <c r="M815" s="233">
        <f>CE71</f>
        <v>442935</v>
      </c>
      <c r="N815" s="180">
        <f>CE76</f>
        <v>21543773</v>
      </c>
      <c r="O815" s="180">
        <f>CE74</f>
        <v>6638647</v>
      </c>
      <c r="P815" s="180">
        <f>CE77</f>
        <v>60911</v>
      </c>
      <c r="Q815" s="180">
        <f>CE78</f>
        <v>66116</v>
      </c>
      <c r="R815" s="180">
        <f>CE79</f>
        <v>7660</v>
      </c>
      <c r="S815" s="180">
        <f>CE80</f>
        <v>139675</v>
      </c>
      <c r="T815" s="256">
        <f>CE81</f>
        <v>56.72</v>
      </c>
      <c r="U815" s="181" t="s">
        <v>1006</v>
      </c>
      <c r="V815" s="181" t="s">
        <v>1006</v>
      </c>
      <c r="W815" s="181" t="s">
        <v>1006</v>
      </c>
      <c r="X815" s="181" t="s">
        <v>1006</v>
      </c>
      <c r="Y815" s="181" t="s">
        <v>1006</v>
      </c>
      <c r="Z815" s="180">
        <f>M715</f>
        <v>6658290</v>
      </c>
    </row>
    <row r="816" spans="1:26" ht="12.6" customHeight="1" x14ac:dyDescent="0.25">
      <c r="B816" s="180" t="s">
        <v>471</v>
      </c>
      <c r="C816" s="196" t="s">
        <v>1007</v>
      </c>
      <c r="D816" s="180">
        <f>C376</f>
        <v>7842576</v>
      </c>
      <c r="E816" s="180">
        <f>C377</f>
        <v>1366713</v>
      </c>
      <c r="F816" s="180">
        <f>C378</f>
        <v>1040895</v>
      </c>
      <c r="G816" s="233">
        <f>C379</f>
        <v>1540152</v>
      </c>
      <c r="H816" s="233">
        <f>C380</f>
        <v>367313</v>
      </c>
      <c r="I816" s="233">
        <f>C381</f>
        <v>4127075</v>
      </c>
      <c r="J816" s="233">
        <f>C382</f>
        <v>1048897</v>
      </c>
      <c r="K816" s="233">
        <f>C383</f>
        <v>139803</v>
      </c>
      <c r="L816" s="233">
        <f>C384+C385+C386+C388</f>
        <v>865729</v>
      </c>
      <c r="M816" s="233">
        <f>C368</f>
        <v>442395</v>
      </c>
      <c r="N816" s="180">
        <f>D360</f>
        <v>21543773</v>
      </c>
      <c r="O816" s="180">
        <f>C358</f>
        <v>6638647</v>
      </c>
    </row>
  </sheetData>
  <phoneticPr fontId="0" type="noConversion"/>
  <hyperlinks>
    <hyperlink ref="E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74" t="s">
        <v>1269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1266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1267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1268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2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Columbia County Public Hospital District No. 1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H-141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1012 South Third Street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 t="str">
        <f>+data!C86</f>
        <v>1012 South Third Street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Dayton 99328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12/31/2018.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topLeftCell="A22" zoomScale="75" workbookViewId="0">
      <selection activeCell="I12" sqref="I12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12/31/2018</v>
      </c>
      <c r="C4" s="38"/>
      <c r="D4" s="120"/>
      <c r="E4" s="70"/>
      <c r="F4" s="127" t="str">
        <f>"License Number:  "&amp;"H-"&amp;FIXED(data!C83,0)</f>
        <v>License Number:  H-141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Columbia County Public Hospital District No. 1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Columbia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Shane McGuire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Robert Hutchens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509.382.2531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509.382.3205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 xml:space="preserve"> X</v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140</v>
      </c>
      <c r="G23" s="21">
        <f>data!D111</f>
        <v>342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174</v>
      </c>
      <c r="G24" s="21">
        <f>data!D112</f>
        <v>12127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23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25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48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0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0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I12" sqref="I12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Columbia County Public Hospital District No. 1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12/31/2018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113</v>
      </c>
      <c r="C7" s="48">
        <f>data!B139</f>
        <v>275</v>
      </c>
      <c r="D7" s="48">
        <f>data!B140</f>
        <v>31248</v>
      </c>
      <c r="E7" s="48">
        <f>data!B141</f>
        <v>3456786</v>
      </c>
      <c r="F7" s="48">
        <f>data!B142</f>
        <v>8865373</v>
      </c>
      <c r="G7" s="48">
        <f>data!B141+data!B142</f>
        <v>12322159</v>
      </c>
    </row>
    <row r="8" spans="1:13" ht="20.100000000000001" customHeight="1" x14ac:dyDescent="0.25">
      <c r="A8" s="23" t="s">
        <v>297</v>
      </c>
      <c r="B8" s="48">
        <f>data!C138</f>
        <v>16</v>
      </c>
      <c r="C8" s="48">
        <f>data!C139</f>
        <v>40</v>
      </c>
      <c r="D8" s="48">
        <f>data!C140</f>
        <v>13607</v>
      </c>
      <c r="E8" s="48">
        <f>data!C141</f>
        <v>1505336</v>
      </c>
      <c r="F8" s="48">
        <f>data!C142</f>
        <v>3860626</v>
      </c>
      <c r="G8" s="48">
        <f>data!C141+data!C142</f>
        <v>5365962</v>
      </c>
    </row>
    <row r="9" spans="1:13" ht="20.100000000000001" customHeight="1" x14ac:dyDescent="0.25">
      <c r="A9" s="23" t="s">
        <v>1058</v>
      </c>
      <c r="B9" s="48">
        <f>data!D138</f>
        <v>11</v>
      </c>
      <c r="C9" s="48">
        <f>data!D139</f>
        <v>27</v>
      </c>
      <c r="D9" s="48">
        <f>data!D140</f>
        <v>14912</v>
      </c>
      <c r="E9" s="48">
        <f>data!D141</f>
        <v>1640286</v>
      </c>
      <c r="F9" s="48">
        <f>data!D142</f>
        <v>4240106</v>
      </c>
      <c r="G9" s="48">
        <f>data!D141+data!D142</f>
        <v>5880392</v>
      </c>
    </row>
    <row r="10" spans="1:13" ht="20.100000000000001" customHeight="1" x14ac:dyDescent="0.25">
      <c r="A10" s="111" t="s">
        <v>203</v>
      </c>
      <c r="B10" s="48">
        <f>data!E138</f>
        <v>140</v>
      </c>
      <c r="C10" s="48">
        <f>data!E139</f>
        <v>342</v>
      </c>
      <c r="D10" s="48">
        <f>data!E140</f>
        <v>59767</v>
      </c>
      <c r="E10" s="48">
        <f>data!E141</f>
        <v>6602408</v>
      </c>
      <c r="F10" s="48">
        <f>data!E142</f>
        <v>16966105</v>
      </c>
      <c r="G10" s="48">
        <f>data!E141+data!E142</f>
        <v>23568513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22</v>
      </c>
      <c r="C16" s="48">
        <f>data!B145</f>
        <v>1537</v>
      </c>
      <c r="D16" s="48">
        <f>data!B146</f>
        <v>0</v>
      </c>
      <c r="E16" s="48">
        <f>data!B147</f>
        <v>947450</v>
      </c>
      <c r="F16" s="48">
        <f>data!B148</f>
        <v>0</v>
      </c>
      <c r="G16" s="48">
        <f>data!B147+data!B148</f>
        <v>947450</v>
      </c>
    </row>
    <row r="17" spans="1:7" ht="20.100000000000001" customHeight="1" x14ac:dyDescent="0.25">
      <c r="A17" s="23" t="s">
        <v>297</v>
      </c>
      <c r="B17" s="48">
        <f>data!C144</f>
        <v>77</v>
      </c>
      <c r="C17" s="48">
        <f>data!C145</f>
        <v>5381</v>
      </c>
      <c r="D17" s="48">
        <f>data!C146</f>
        <v>0</v>
      </c>
      <c r="E17" s="48">
        <f>data!C147</f>
        <v>412588</v>
      </c>
      <c r="F17" s="48">
        <f>data!C148</f>
        <v>0</v>
      </c>
      <c r="G17" s="48">
        <f>data!C147+data!C148</f>
        <v>412588</v>
      </c>
    </row>
    <row r="18" spans="1:7" ht="20.100000000000001" customHeight="1" x14ac:dyDescent="0.25">
      <c r="A18" s="23" t="s">
        <v>1058</v>
      </c>
      <c r="B18" s="48">
        <f>data!D144</f>
        <v>75</v>
      </c>
      <c r="C18" s="48">
        <f>data!D145</f>
        <v>5209</v>
      </c>
      <c r="D18" s="48">
        <f>data!D146</f>
        <v>0</v>
      </c>
      <c r="E18" s="48">
        <f>data!D147</f>
        <v>452143</v>
      </c>
      <c r="F18" s="48">
        <f>data!D148</f>
        <v>0</v>
      </c>
      <c r="G18" s="48">
        <f>data!D147+data!D148</f>
        <v>452143</v>
      </c>
    </row>
    <row r="19" spans="1:7" ht="20.100000000000001" customHeight="1" x14ac:dyDescent="0.25">
      <c r="A19" s="111" t="s">
        <v>203</v>
      </c>
      <c r="B19" s="48">
        <f>data!E144</f>
        <v>174</v>
      </c>
      <c r="C19" s="48">
        <f>data!E145</f>
        <v>12127</v>
      </c>
      <c r="D19" s="48">
        <f>data!E146</f>
        <v>0</v>
      </c>
      <c r="E19" s="48">
        <f>data!E147</f>
        <v>1812181</v>
      </c>
      <c r="F19" s="48">
        <f>data!E148</f>
        <v>0</v>
      </c>
      <c r="G19" s="48">
        <f>data!E147+data!E148</f>
        <v>1812181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1429625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459210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I12" sqref="I12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Columbia County Public Hospital District No. 1</v>
      </c>
      <c r="B3" s="30"/>
      <c r="C3" s="31" t="str">
        <f>"FYE: "&amp;data!C82</f>
        <v>FYE: 12/31/2018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621140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-2110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108395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658723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0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121462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27699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1535309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20050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174114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194164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84858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59797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144655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24414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148216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172630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429191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32356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461547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I12" sqref="I12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Columbia County Public Hospital District No. 1</v>
      </c>
      <c r="B3" s="8"/>
      <c r="C3" s="8"/>
      <c r="E3" s="11"/>
      <c r="F3" s="12" t="str">
        <f>" FYE: "&amp;data!C82</f>
        <v xml:space="preserve"> FYE: 12/31/2018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204226</v>
      </c>
      <c r="D7" s="21">
        <f>data!C195</f>
        <v>0</v>
      </c>
      <c r="E7" s="21">
        <f>data!D195</f>
        <v>0</v>
      </c>
      <c r="F7" s="21">
        <f>data!E195</f>
        <v>204226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452954</v>
      </c>
      <c r="D8" s="21">
        <f>data!C196</f>
        <v>17993</v>
      </c>
      <c r="E8" s="21">
        <f>data!D196</f>
        <v>0</v>
      </c>
      <c r="F8" s="21">
        <f>data!E196</f>
        <v>470947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9980543</v>
      </c>
      <c r="D9" s="21">
        <f>data!C197</f>
        <v>281756</v>
      </c>
      <c r="E9" s="21">
        <f>data!D197</f>
        <v>0</v>
      </c>
      <c r="F9" s="21">
        <f>data!E197</f>
        <v>10262299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6854019</v>
      </c>
      <c r="D11" s="21">
        <f>data!C199</f>
        <v>117732</v>
      </c>
      <c r="E11" s="21">
        <f>data!D199</f>
        <v>0</v>
      </c>
      <c r="F11" s="21">
        <f>data!E199</f>
        <v>6971751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3663037</v>
      </c>
      <c r="D12" s="21">
        <f>data!C200</f>
        <v>107663</v>
      </c>
      <c r="E12" s="21">
        <f>data!D200</f>
        <v>0</v>
      </c>
      <c r="F12" s="21">
        <f>data!E200</f>
        <v>3770700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296339</v>
      </c>
      <c r="D15" s="21">
        <f>data!C203</f>
        <v>132955</v>
      </c>
      <c r="E15" s="21">
        <f>data!D203</f>
        <v>417481</v>
      </c>
      <c r="F15" s="21">
        <f>data!E203</f>
        <v>11813</v>
      </c>
      <c r="M15" s="262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21451118</v>
      </c>
      <c r="D16" s="21">
        <f>data!C204</f>
        <v>658099</v>
      </c>
      <c r="E16" s="21">
        <f>data!D204</f>
        <v>417481</v>
      </c>
      <c r="F16" s="21">
        <f>data!E204</f>
        <v>21691736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286160</v>
      </c>
      <c r="D24" s="21">
        <f>data!C209</f>
        <v>22819</v>
      </c>
      <c r="E24" s="21">
        <f>data!D209</f>
        <v>0</v>
      </c>
      <c r="F24" s="21">
        <f>data!E209</f>
        <v>308979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4232415</v>
      </c>
      <c r="D25" s="21">
        <f>data!C210</f>
        <v>473515</v>
      </c>
      <c r="E25" s="21">
        <f>data!D210</f>
        <v>0</v>
      </c>
      <c r="F25" s="21">
        <f>data!E210</f>
        <v>4705930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5485962</v>
      </c>
      <c r="D27" s="21">
        <f>data!C212</f>
        <v>313018</v>
      </c>
      <c r="E27" s="21">
        <f>data!D212</f>
        <v>0</v>
      </c>
      <c r="F27" s="21">
        <f>data!E212</f>
        <v>5798980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2253534</v>
      </c>
      <c r="D28" s="21">
        <f>data!C213</f>
        <v>378199</v>
      </c>
      <c r="E28" s="21">
        <f>data!D213</f>
        <v>0</v>
      </c>
      <c r="F28" s="21">
        <f>data!E213</f>
        <v>2631733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12258071</v>
      </c>
      <c r="D32" s="21">
        <f>data!C217</f>
        <v>1187551</v>
      </c>
      <c r="E32" s="21">
        <f>data!D217</f>
        <v>0</v>
      </c>
      <c r="F32" s="21">
        <f>data!E217</f>
        <v>13445622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I12" sqref="I12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Columbia County Public Hospital District No. 1</v>
      </c>
      <c r="B2" s="30"/>
      <c r="C2" s="30"/>
      <c r="D2" s="31" t="str">
        <f>"FYE: "&amp;data!C82</f>
        <v>FYE: 12/31/2018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1257</v>
      </c>
      <c r="D5" s="14">
        <f>data!D221</f>
        <v>961836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789150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706506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0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0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0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4525182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6020838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0</v>
      </c>
      <c r="M16" s="262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145726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0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145726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66">
        <v>20</v>
      </c>
      <c r="B24" s="55">
        <v>5970</v>
      </c>
      <c r="C24" s="14" t="s">
        <v>357</v>
      </c>
      <c r="D24" s="14">
        <f>data!C238</f>
        <v>0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7128400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127" zoomScale="75" workbookViewId="0">
      <selection activeCell="I12" sqref="I12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Columbia County Public Hospital District No. 1</v>
      </c>
      <c r="B3" s="30"/>
      <c r="C3" s="31" t="str">
        <f>" FYE: "&amp;data!C82</f>
        <v xml:space="preserve"> FYE: 12/31/2018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1575702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5677630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1847300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670692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54959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310345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120928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2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6562956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0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204226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470947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10262299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0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6971751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3770700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0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11813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21691736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13445622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8246114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0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0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14809070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Columbia County Public Hospital District No. 1</v>
      </c>
      <c r="B55" s="30"/>
      <c r="C55" s="31" t="str">
        <f>"FYE: "&amp;data!C82</f>
        <v>FYE: 12/31/2018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1750420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734420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34975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0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6582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790050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3316447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413023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9796757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0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10209780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790050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9419730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2072893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2072893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14809070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Columbia County Public Hospital District No. 1</v>
      </c>
      <c r="B107" s="30"/>
      <c r="C107" s="31" t="str">
        <f>" FYE: "&amp;data!C82</f>
        <v xml:space="preserve"> FYE: 12/31/2018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8414591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16966105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25380696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65" t="s">
        <v>450</v>
      </c>
      <c r="C115" s="48">
        <f>data!C363</f>
        <v>961836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6020838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145726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0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7128400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18252296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447737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1673661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2121398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20373694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8733794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1535309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1102148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1789389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378754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4459205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1187551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194164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144655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172630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461547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273050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20432196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-58502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77340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18838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18838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87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topLeftCell="A4" zoomScale="65" workbookViewId="0">
      <selection activeCell="I12" sqref="I12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Columbia County Public Hospital District No. 1</v>
      </c>
      <c r="B4" s="77"/>
      <c r="C4" s="77"/>
      <c r="D4" s="77"/>
      <c r="E4" s="77"/>
      <c r="F4" s="77"/>
      <c r="G4" s="80"/>
      <c r="H4" s="79" t="str">
        <f>"FYE: "&amp;data!C82</f>
        <v>FYE: 12/31/2018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342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1.72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105020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18461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1179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5365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183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1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40838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7669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3018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240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0</v>
      </c>
      <c r="D21" s="14">
        <f>data!D71</f>
        <v>0</v>
      </c>
      <c r="E21" s="14">
        <f>data!E71</f>
        <v>181973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07"/>
      <c r="D22" s="208"/>
      <c r="E22" s="208"/>
      <c r="F22" s="208"/>
      <c r="G22" s="208"/>
      <c r="H22" s="208"/>
      <c r="I22" s="208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0</v>
      </c>
      <c r="D23" s="48">
        <f>+data!M669</f>
        <v>0</v>
      </c>
      <c r="E23" s="48">
        <f>+data!M670</f>
        <v>169930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0</v>
      </c>
      <c r="D24" s="14">
        <f>data!D73</f>
        <v>0</v>
      </c>
      <c r="E24" s="14">
        <f>data!E73</f>
        <v>837720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0</v>
      </c>
      <c r="D25" s="14">
        <f>data!D74</f>
        <v>0</v>
      </c>
      <c r="E25" s="14">
        <f>data!E74</f>
        <v>27182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0</v>
      </c>
      <c r="D26" s="14">
        <f>data!D75</f>
        <v>0</v>
      </c>
      <c r="E26" s="14">
        <f>data!E75</f>
        <v>864902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08"/>
      <c r="D27" s="208"/>
      <c r="E27" s="208"/>
      <c r="F27" s="208"/>
      <c r="G27" s="208"/>
      <c r="H27" s="208"/>
      <c r="I27" s="208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0</v>
      </c>
      <c r="D28" s="14">
        <f>data!D76</f>
        <v>0</v>
      </c>
      <c r="E28" s="14">
        <f>data!E76</f>
        <v>395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1046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0</v>
      </c>
      <c r="D30" s="14">
        <f>data!D78</f>
        <v>0</v>
      </c>
      <c r="E30" s="14">
        <f>data!E78</f>
        <v>112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3003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1.72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Columbia County Public Hospital District No. 1</v>
      </c>
      <c r="B36" s="77"/>
      <c r="C36" s="77"/>
      <c r="D36" s="77"/>
      <c r="E36" s="77"/>
      <c r="F36" s="77"/>
      <c r="G36" s="80"/>
      <c r="H36" s="79" t="str">
        <f>"FYE: "&amp;data!C82</f>
        <v>FYE: 12/31/2018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0</v>
      </c>
      <c r="D41" s="14">
        <f>data!K59</f>
        <v>5800</v>
      </c>
      <c r="E41" s="14">
        <f>data!L59</f>
        <v>6327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0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17.13</v>
      </c>
      <c r="E42" s="26">
        <f>data!L60</f>
        <v>31.82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0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850258</v>
      </c>
      <c r="E43" s="14">
        <f>data!L61</f>
        <v>1942864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0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149467</v>
      </c>
      <c r="E44" s="14">
        <f>data!L62</f>
        <v>341535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0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21807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74619</v>
      </c>
      <c r="E46" s="14">
        <f>data!L64</f>
        <v>99250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0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1774</v>
      </c>
      <c r="E47" s="14">
        <f>data!L65</f>
        <v>3384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20862</v>
      </c>
      <c r="E48" s="14">
        <f>data!L66</f>
        <v>755502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0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86431</v>
      </c>
      <c r="E49" s="14">
        <f>data!L67</f>
        <v>141896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0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7279</v>
      </c>
      <c r="E50" s="14">
        <f>data!L68</f>
        <v>55825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0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6877</v>
      </c>
      <c r="E51" s="14">
        <f>data!L69</f>
        <v>4442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0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0</v>
      </c>
      <c r="D53" s="14">
        <f>data!K71</f>
        <v>1197567</v>
      </c>
      <c r="E53" s="14">
        <f>data!L71</f>
        <v>3366505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0</v>
      </c>
    </row>
    <row r="54" spans="1:9" ht="20.100000000000001" customHeight="1" x14ac:dyDescent="0.25">
      <c r="A54" s="23">
        <v>17</v>
      </c>
      <c r="B54" s="14" t="s">
        <v>244</v>
      </c>
      <c r="C54" s="208"/>
      <c r="D54" s="208"/>
      <c r="E54" s="208"/>
      <c r="F54" s="208"/>
      <c r="G54" s="208"/>
      <c r="H54" s="208"/>
      <c r="I54" s="208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0</v>
      </c>
      <c r="D55" s="48">
        <f>+data!M676</f>
        <v>1080321</v>
      </c>
      <c r="E55" s="48">
        <f>+data!M677</f>
        <v>1660368</v>
      </c>
      <c r="F55" s="48">
        <f>+data!M678</f>
        <v>0</v>
      </c>
      <c r="G55" s="48">
        <f>+data!M679</f>
        <v>0</v>
      </c>
      <c r="H55" s="48">
        <f>+data!M680</f>
        <v>0</v>
      </c>
      <c r="I55" s="48">
        <f>+data!M681</f>
        <v>0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0</v>
      </c>
      <c r="D56" s="14">
        <f>data!K73</f>
        <v>1415200</v>
      </c>
      <c r="E56" s="14">
        <f>data!L73</f>
        <v>1738185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0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0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0</v>
      </c>
      <c r="D58" s="14">
        <f>data!K75</f>
        <v>1415200</v>
      </c>
      <c r="E58" s="14">
        <f>data!L75</f>
        <v>1738185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0</v>
      </c>
    </row>
    <row r="59" spans="1:9" ht="20.100000000000001" customHeight="1" x14ac:dyDescent="0.25">
      <c r="A59" s="23" t="s">
        <v>1185</v>
      </c>
      <c r="B59" s="60"/>
      <c r="C59" s="208"/>
      <c r="D59" s="208"/>
      <c r="E59" s="208"/>
      <c r="F59" s="208"/>
      <c r="G59" s="208"/>
      <c r="H59" s="208"/>
      <c r="I59" s="208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0</v>
      </c>
      <c r="D60" s="14">
        <f>data!K76</f>
        <v>4452</v>
      </c>
      <c r="E60" s="14">
        <f>data!L76</f>
        <v>7309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0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17158</v>
      </c>
      <c r="E61" s="14">
        <f>data!L77</f>
        <v>19344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0</v>
      </c>
      <c r="D62" s="14">
        <f>data!K78</f>
        <v>1261</v>
      </c>
      <c r="E62" s="14">
        <f>data!L78</f>
        <v>2071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0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57631</v>
      </c>
      <c r="E63" s="14">
        <f>data!L79</f>
        <v>55560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17.12</v>
      </c>
      <c r="E64" s="26">
        <f>data!L80</f>
        <v>31.82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0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Columbia County Public Hospital District No. 1</v>
      </c>
      <c r="B68" s="77"/>
      <c r="C68" s="77"/>
      <c r="D68" s="77"/>
      <c r="E68" s="77"/>
      <c r="F68" s="77"/>
      <c r="G68" s="80"/>
      <c r="H68" s="79" t="str">
        <f>"FYE: "&amp;data!C82</f>
        <v>FYE: 12/31/2018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09"/>
      <c r="F72" s="209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09"/>
      <c r="F73" s="209"/>
      <c r="G73" s="14">
        <f>data!U59</f>
        <v>31043</v>
      </c>
      <c r="H73" s="14">
        <f>data!V59</f>
        <v>0</v>
      </c>
      <c r="I73" s="14">
        <f>data!W59</f>
        <v>154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0</v>
      </c>
      <c r="D74" s="26">
        <f>data!R60</f>
        <v>0</v>
      </c>
      <c r="E74" s="26">
        <f>data!S60</f>
        <v>0</v>
      </c>
      <c r="F74" s="26">
        <f>data!T60</f>
        <v>0</v>
      </c>
      <c r="G74" s="26">
        <f>data!U60</f>
        <v>4.46</v>
      </c>
      <c r="H74" s="26">
        <f>data!V60</f>
        <v>0</v>
      </c>
      <c r="I74" s="26">
        <f>data!W60</f>
        <v>0.4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0</v>
      </c>
      <c r="D75" s="14">
        <f>data!R61</f>
        <v>0</v>
      </c>
      <c r="E75" s="14">
        <f>data!S61</f>
        <v>0</v>
      </c>
      <c r="F75" s="14">
        <f>data!T61</f>
        <v>0</v>
      </c>
      <c r="G75" s="14">
        <f>data!U61</f>
        <v>321019</v>
      </c>
      <c r="H75" s="14">
        <f>data!V61</f>
        <v>0</v>
      </c>
      <c r="I75" s="14">
        <f>data!W61</f>
        <v>28941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0</v>
      </c>
      <c r="D76" s="14">
        <f>data!R62</f>
        <v>0</v>
      </c>
      <c r="E76" s="14">
        <f>data!S62</f>
        <v>0</v>
      </c>
      <c r="F76" s="14">
        <f>data!T62</f>
        <v>0</v>
      </c>
      <c r="G76" s="14">
        <f>data!U62</f>
        <v>56432</v>
      </c>
      <c r="H76" s="14">
        <f>data!V62</f>
        <v>0</v>
      </c>
      <c r="I76" s="14">
        <f>data!W62</f>
        <v>5088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7534</v>
      </c>
      <c r="H77" s="14">
        <f>data!V63</f>
        <v>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0</v>
      </c>
      <c r="D78" s="14">
        <f>data!R64</f>
        <v>0</v>
      </c>
      <c r="E78" s="14">
        <f>data!S64</f>
        <v>58223</v>
      </c>
      <c r="F78" s="14">
        <f>data!T64</f>
        <v>0</v>
      </c>
      <c r="G78" s="14">
        <f>data!U64</f>
        <v>220199</v>
      </c>
      <c r="H78" s="14">
        <f>data!V64</f>
        <v>0</v>
      </c>
      <c r="I78" s="14">
        <f>data!W64</f>
        <v>83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21780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0</v>
      </c>
      <c r="D80" s="14">
        <f>data!R66</f>
        <v>0</v>
      </c>
      <c r="E80" s="14">
        <f>data!S66</f>
        <v>0</v>
      </c>
      <c r="F80" s="14">
        <f>data!T66</f>
        <v>0</v>
      </c>
      <c r="G80" s="14">
        <f>data!U66</f>
        <v>100098</v>
      </c>
      <c r="H80" s="14">
        <f>data!V66</f>
        <v>0</v>
      </c>
      <c r="I80" s="14">
        <f>data!W66</f>
        <v>122325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0</v>
      </c>
      <c r="D81" s="14">
        <f>data!R67</f>
        <v>0</v>
      </c>
      <c r="E81" s="14">
        <f>data!S67</f>
        <v>0</v>
      </c>
      <c r="F81" s="14">
        <f>data!T67</f>
        <v>0</v>
      </c>
      <c r="G81" s="14">
        <f>data!U67</f>
        <v>18230</v>
      </c>
      <c r="H81" s="14">
        <f>data!V67</f>
        <v>0</v>
      </c>
      <c r="I81" s="14">
        <f>data!W67</f>
        <v>3533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17675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0</v>
      </c>
      <c r="D83" s="14">
        <f>data!R69</f>
        <v>0</v>
      </c>
      <c r="E83" s="14">
        <f>data!S69</f>
        <v>0</v>
      </c>
      <c r="F83" s="14">
        <f>data!T69</f>
        <v>0</v>
      </c>
      <c r="G83" s="14">
        <f>data!U69</f>
        <v>6921</v>
      </c>
      <c r="H83" s="14">
        <f>data!V69</f>
        <v>0</v>
      </c>
      <c r="I83" s="14">
        <f>data!W69</f>
        <v>0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0</v>
      </c>
      <c r="D85" s="14">
        <f>data!R71</f>
        <v>0</v>
      </c>
      <c r="E85" s="14">
        <f>data!S71</f>
        <v>58223</v>
      </c>
      <c r="F85" s="14">
        <f>data!T71</f>
        <v>0</v>
      </c>
      <c r="G85" s="14">
        <f>data!U71</f>
        <v>748108</v>
      </c>
      <c r="H85" s="14">
        <f>data!V71</f>
        <v>0</v>
      </c>
      <c r="I85" s="14">
        <f>data!W71</f>
        <v>181750</v>
      </c>
    </row>
    <row r="86" spans="1:9" ht="20.100000000000001" customHeight="1" x14ac:dyDescent="0.25">
      <c r="A86" s="23">
        <v>17</v>
      </c>
      <c r="B86" s="14" t="s">
        <v>244</v>
      </c>
      <c r="C86" s="208"/>
      <c r="D86" s="208"/>
      <c r="E86" s="208"/>
      <c r="F86" s="208"/>
      <c r="G86" s="208"/>
      <c r="H86" s="208"/>
      <c r="I86" s="208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0</v>
      </c>
      <c r="D87" s="48">
        <f>+data!M683</f>
        <v>0</v>
      </c>
      <c r="E87" s="48">
        <f>+data!M684</f>
        <v>67194</v>
      </c>
      <c r="F87" s="48">
        <f>+data!M685</f>
        <v>0</v>
      </c>
      <c r="G87" s="48">
        <f>+data!M686</f>
        <v>486804</v>
      </c>
      <c r="H87" s="48">
        <f>+data!M687</f>
        <v>0</v>
      </c>
      <c r="I87" s="48">
        <f>+data!M688</f>
        <v>72615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0</v>
      </c>
      <c r="D88" s="14">
        <f>data!R73</f>
        <v>0</v>
      </c>
      <c r="E88" s="14">
        <f>data!S73</f>
        <v>419317</v>
      </c>
      <c r="F88" s="14">
        <f>data!T73</f>
        <v>0</v>
      </c>
      <c r="G88" s="14">
        <f>data!U73</f>
        <v>514470</v>
      </c>
      <c r="H88" s="14">
        <f>data!V73</f>
        <v>0</v>
      </c>
      <c r="I88" s="14">
        <f>data!W73</f>
        <v>42538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0</v>
      </c>
      <c r="D89" s="14">
        <f>data!R74</f>
        <v>0</v>
      </c>
      <c r="E89" s="14">
        <f>data!S74</f>
        <v>135416</v>
      </c>
      <c r="F89" s="14">
        <f>data!T74</f>
        <v>0</v>
      </c>
      <c r="G89" s="14">
        <f>data!U74</f>
        <v>2653502</v>
      </c>
      <c r="H89" s="14">
        <f>data!V74</f>
        <v>0</v>
      </c>
      <c r="I89" s="14">
        <f>data!W74</f>
        <v>373731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0</v>
      </c>
      <c r="D90" s="14">
        <f>data!R75</f>
        <v>0</v>
      </c>
      <c r="E90" s="14">
        <f>data!S75</f>
        <v>554733</v>
      </c>
      <c r="F90" s="14">
        <f>data!T75</f>
        <v>0</v>
      </c>
      <c r="G90" s="14">
        <f>data!U75</f>
        <v>3167972</v>
      </c>
      <c r="H90" s="14">
        <f>data!V75</f>
        <v>0</v>
      </c>
      <c r="I90" s="14">
        <f>data!W75</f>
        <v>416269</v>
      </c>
    </row>
    <row r="91" spans="1:9" ht="20.100000000000001" customHeight="1" x14ac:dyDescent="0.25">
      <c r="A91" s="23" t="s">
        <v>1185</v>
      </c>
      <c r="B91" s="60"/>
      <c r="C91" s="208"/>
      <c r="D91" s="208"/>
      <c r="E91" s="208"/>
      <c r="F91" s="208"/>
      <c r="G91" s="208"/>
      <c r="H91" s="208"/>
      <c r="I91" s="208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0</v>
      </c>
      <c r="D92" s="14">
        <f>data!R76</f>
        <v>0</v>
      </c>
      <c r="E92" s="14">
        <f>data!S76</f>
        <v>0</v>
      </c>
      <c r="F92" s="14">
        <f>data!T76</f>
        <v>0</v>
      </c>
      <c r="G92" s="14">
        <f>data!U76</f>
        <v>939</v>
      </c>
      <c r="H92" s="14">
        <f>data!V76</f>
        <v>0</v>
      </c>
      <c r="I92" s="14">
        <f>data!W76</f>
        <v>182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0</v>
      </c>
      <c r="D94" s="14">
        <f>data!R78</f>
        <v>0</v>
      </c>
      <c r="E94" s="14">
        <f>data!S78</f>
        <v>0</v>
      </c>
      <c r="F94" s="14">
        <f>data!T78</f>
        <v>0</v>
      </c>
      <c r="G94" s="14">
        <f>data!U78</f>
        <v>266</v>
      </c>
      <c r="H94" s="14">
        <f>data!V78</f>
        <v>0</v>
      </c>
      <c r="I94" s="14">
        <f>data!W78</f>
        <v>52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11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377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0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Columbia County Public Hospital District No. 1</v>
      </c>
      <c r="B100" s="77"/>
      <c r="C100" s="77"/>
      <c r="D100" s="77"/>
      <c r="E100" s="77"/>
      <c r="F100" s="77"/>
      <c r="G100" s="80"/>
      <c r="H100" s="79" t="str">
        <f>"FYE: "&amp;data!C82</f>
        <v>FYE: 12/31/2018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09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620</v>
      </c>
      <c r="D105" s="14">
        <f>data!Y59</f>
        <v>2470</v>
      </c>
      <c r="E105" s="14">
        <f>data!Z59</f>
        <v>0</v>
      </c>
      <c r="F105" s="14">
        <f>data!AA59</f>
        <v>0</v>
      </c>
      <c r="G105" s="209"/>
      <c r="H105" s="14">
        <f>data!AC59</f>
        <v>2392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0.77</v>
      </c>
      <c r="D106" s="26">
        <f>data!Y60</f>
        <v>2.12</v>
      </c>
      <c r="E106" s="26">
        <f>data!Z60</f>
        <v>0</v>
      </c>
      <c r="F106" s="26">
        <f>data!AA60</f>
        <v>0</v>
      </c>
      <c r="G106" s="26">
        <f>data!AB60</f>
        <v>0.42</v>
      </c>
      <c r="H106" s="26">
        <f>data!AC60</f>
        <v>1.81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56085</v>
      </c>
      <c r="D107" s="14">
        <f>data!Y61</f>
        <v>154868</v>
      </c>
      <c r="E107" s="14">
        <f>data!Z61</f>
        <v>0</v>
      </c>
      <c r="F107" s="14">
        <f>data!AA61</f>
        <v>0</v>
      </c>
      <c r="G107" s="14">
        <f>data!AB61</f>
        <v>15379</v>
      </c>
      <c r="H107" s="14">
        <f>data!AC61</f>
        <v>125473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9859</v>
      </c>
      <c r="D108" s="14">
        <f>data!Y62</f>
        <v>27224</v>
      </c>
      <c r="E108" s="14">
        <f>data!Z62</f>
        <v>0</v>
      </c>
      <c r="F108" s="14">
        <f>data!AA62</f>
        <v>0</v>
      </c>
      <c r="G108" s="14">
        <f>data!AB62</f>
        <v>2703</v>
      </c>
      <c r="H108" s="14">
        <f>data!AC62</f>
        <v>22057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17865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5590</v>
      </c>
      <c r="D110" s="14">
        <f>data!Y64</f>
        <v>5840</v>
      </c>
      <c r="E110" s="14">
        <f>data!Z64</f>
        <v>0</v>
      </c>
      <c r="F110" s="14">
        <f>data!AA64</f>
        <v>0</v>
      </c>
      <c r="G110" s="14">
        <f>data!AB64</f>
        <v>462377</v>
      </c>
      <c r="H110" s="14">
        <f>data!AC64</f>
        <v>15019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5269</v>
      </c>
      <c r="D112" s="14">
        <f>data!Y66</f>
        <v>162565</v>
      </c>
      <c r="E112" s="14">
        <f>data!Z66</f>
        <v>0</v>
      </c>
      <c r="F112" s="14">
        <f>data!AA66</f>
        <v>0</v>
      </c>
      <c r="G112" s="14">
        <f>data!AB66</f>
        <v>296775</v>
      </c>
      <c r="H112" s="14">
        <f>data!AC66</f>
        <v>6837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6834</v>
      </c>
      <c r="D113" s="14">
        <f>data!Y67</f>
        <v>18890</v>
      </c>
      <c r="E113" s="14">
        <f>data!Z67</f>
        <v>0</v>
      </c>
      <c r="F113" s="14">
        <f>data!AA67</f>
        <v>0</v>
      </c>
      <c r="G113" s="14">
        <f>data!AB67</f>
        <v>7474</v>
      </c>
      <c r="H113" s="14">
        <f>data!AC67</f>
        <v>8329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37600</v>
      </c>
      <c r="H114" s="14">
        <f>data!AC68</f>
        <v>2561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402</v>
      </c>
      <c r="D115" s="14">
        <f>data!Y69</f>
        <v>10382</v>
      </c>
      <c r="E115" s="14">
        <f>data!Z69</f>
        <v>0</v>
      </c>
      <c r="F115" s="14">
        <f>data!AA69</f>
        <v>0</v>
      </c>
      <c r="G115" s="14">
        <f>data!AB69</f>
        <v>1327</v>
      </c>
      <c r="H115" s="14">
        <f>data!AC69</f>
        <v>647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84039</v>
      </c>
      <c r="D117" s="14">
        <f>data!Y71</f>
        <v>379769</v>
      </c>
      <c r="E117" s="14">
        <f>data!Z71</f>
        <v>0</v>
      </c>
      <c r="F117" s="14">
        <f>data!AA71</f>
        <v>0</v>
      </c>
      <c r="G117" s="14">
        <f>data!AB71</f>
        <v>841500</v>
      </c>
      <c r="H117" s="14">
        <f>data!AC71</f>
        <v>180923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08"/>
      <c r="D118" s="208"/>
      <c r="E118" s="208"/>
      <c r="F118" s="208"/>
      <c r="G118" s="208"/>
      <c r="H118" s="208"/>
      <c r="I118" s="208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115695</v>
      </c>
      <c r="D119" s="48">
        <f>+data!M690</f>
        <v>332735</v>
      </c>
      <c r="E119" s="48">
        <f>+data!M691</f>
        <v>0</v>
      </c>
      <c r="F119" s="48">
        <f>+data!M692</f>
        <v>0</v>
      </c>
      <c r="G119" s="48">
        <f>+data!M693</f>
        <v>389839</v>
      </c>
      <c r="H119" s="48">
        <f>+data!M694</f>
        <v>107968</v>
      </c>
      <c r="I119" s="48">
        <f>+data!M695</f>
        <v>0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82434</v>
      </c>
      <c r="D120" s="14">
        <f>data!Y73</f>
        <v>227628</v>
      </c>
      <c r="E120" s="14">
        <f>data!Z73</f>
        <v>0</v>
      </c>
      <c r="F120" s="14">
        <f>data!AA73</f>
        <v>0</v>
      </c>
      <c r="G120" s="14">
        <f>data!AB73</f>
        <v>1344418</v>
      </c>
      <c r="H120" s="14">
        <f>data!AC73</f>
        <v>339203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724253</v>
      </c>
      <c r="D121" s="14">
        <f>data!Y74</f>
        <v>1999900</v>
      </c>
      <c r="E121" s="14">
        <f>data!Z74</f>
        <v>0</v>
      </c>
      <c r="F121" s="14">
        <f>data!AA74</f>
        <v>0</v>
      </c>
      <c r="G121" s="14">
        <f>data!AB74</f>
        <v>1124568</v>
      </c>
      <c r="H121" s="14">
        <f>data!AC74</f>
        <v>219088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806687</v>
      </c>
      <c r="D122" s="14">
        <f>data!Y75</f>
        <v>2227528</v>
      </c>
      <c r="E122" s="14">
        <f>data!Z75</f>
        <v>0</v>
      </c>
      <c r="F122" s="14">
        <f>data!AA75</f>
        <v>0</v>
      </c>
      <c r="G122" s="14">
        <f>data!AB75</f>
        <v>2468986</v>
      </c>
      <c r="H122" s="14">
        <f>data!AC75</f>
        <v>558291</v>
      </c>
      <c r="I122" s="14">
        <f>data!AD75</f>
        <v>0</v>
      </c>
    </row>
    <row r="123" spans="1:9" ht="20.100000000000001" customHeight="1" x14ac:dyDescent="0.25">
      <c r="A123" s="23" t="s">
        <v>1185</v>
      </c>
      <c r="B123" s="60"/>
      <c r="C123" s="208"/>
      <c r="D123" s="208"/>
      <c r="E123" s="208"/>
      <c r="F123" s="208"/>
      <c r="G123" s="208"/>
      <c r="H123" s="208"/>
      <c r="I123" s="208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352</v>
      </c>
      <c r="D124" s="14">
        <f>data!Y76</f>
        <v>973</v>
      </c>
      <c r="E124" s="14">
        <f>data!Z76</f>
        <v>0</v>
      </c>
      <c r="F124" s="14">
        <f>data!AA76</f>
        <v>0</v>
      </c>
      <c r="G124" s="14">
        <f>data!AB76</f>
        <v>385</v>
      </c>
      <c r="H124" s="14">
        <f>data!AC76</f>
        <v>429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100</v>
      </c>
      <c r="D126" s="14">
        <f>data!Y78</f>
        <v>276</v>
      </c>
      <c r="E126" s="14">
        <f>data!Z78</f>
        <v>0</v>
      </c>
      <c r="F126" s="14">
        <f>data!AA78</f>
        <v>0</v>
      </c>
      <c r="G126" s="14">
        <f>data!AB78</f>
        <v>109</v>
      </c>
      <c r="H126" s="14">
        <f>data!AC78</f>
        <v>121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732</v>
      </c>
      <c r="D127" s="14">
        <f>data!Y79</f>
        <v>2020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161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Columbia County Public Hospital District No. 1</v>
      </c>
      <c r="B132" s="77"/>
      <c r="C132" s="77"/>
      <c r="D132" s="77"/>
      <c r="E132" s="77"/>
      <c r="F132" s="77"/>
      <c r="G132" s="80"/>
      <c r="H132" s="79" t="str">
        <f>"FYE: "&amp;data!C82</f>
        <v>FYE: 12/31/2018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31794</v>
      </c>
      <c r="D137" s="14">
        <f>data!AF59</f>
        <v>0</v>
      </c>
      <c r="E137" s="14">
        <f>data!AG59</f>
        <v>1850</v>
      </c>
      <c r="F137" s="14">
        <f>data!AH59</f>
        <v>0</v>
      </c>
      <c r="G137" s="14">
        <f>data!AI59</f>
        <v>0</v>
      </c>
      <c r="H137" s="14">
        <f>data!AJ59</f>
        <v>13546</v>
      </c>
      <c r="I137" s="14">
        <f>data!AK59</f>
        <v>5675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6.81</v>
      </c>
      <c r="D138" s="26">
        <f>data!AF60</f>
        <v>0</v>
      </c>
      <c r="E138" s="26">
        <f>data!AG60</f>
        <v>1.1100000000000001</v>
      </c>
      <c r="F138" s="26">
        <f>data!AH60</f>
        <v>0</v>
      </c>
      <c r="G138" s="26">
        <f>data!AI60</f>
        <v>0</v>
      </c>
      <c r="H138" s="26">
        <f>data!AJ60</f>
        <v>16.190000000000001</v>
      </c>
      <c r="I138" s="26">
        <f>data!AK60</f>
        <v>1.73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332690</v>
      </c>
      <c r="D139" s="14">
        <f>data!AF61</f>
        <v>0</v>
      </c>
      <c r="E139" s="14">
        <f>data!AG61</f>
        <v>74207</v>
      </c>
      <c r="F139" s="14">
        <f>data!AH61</f>
        <v>0</v>
      </c>
      <c r="G139" s="14">
        <f>data!AI61</f>
        <v>0</v>
      </c>
      <c r="H139" s="14">
        <f>data!AJ61</f>
        <v>1788982</v>
      </c>
      <c r="I139" s="14">
        <f>data!AK61</f>
        <v>196988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58483</v>
      </c>
      <c r="D140" s="14">
        <f>data!AF62</f>
        <v>0</v>
      </c>
      <c r="E140" s="14">
        <f>data!AG62</f>
        <v>13045</v>
      </c>
      <c r="F140" s="14">
        <f>data!AH62</f>
        <v>0</v>
      </c>
      <c r="G140" s="14">
        <f>data!AI62</f>
        <v>0</v>
      </c>
      <c r="H140" s="14">
        <f>data!AJ62</f>
        <v>314485</v>
      </c>
      <c r="I140" s="14">
        <f>data!AK62</f>
        <v>34628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726419</v>
      </c>
      <c r="F141" s="14">
        <f>data!AH63</f>
        <v>0</v>
      </c>
      <c r="G141" s="14">
        <f>data!AI63</f>
        <v>0</v>
      </c>
      <c r="H141" s="14">
        <f>data!AJ63</f>
        <v>160762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32473</v>
      </c>
      <c r="D142" s="14">
        <f>data!AF64</f>
        <v>0</v>
      </c>
      <c r="E142" s="14">
        <f>data!AG64</f>
        <v>27366</v>
      </c>
      <c r="F142" s="14">
        <f>data!AH64</f>
        <v>0</v>
      </c>
      <c r="G142" s="14">
        <f>data!AI64</f>
        <v>0</v>
      </c>
      <c r="H142" s="14">
        <f>data!AJ64</f>
        <v>89330</v>
      </c>
      <c r="I142" s="14">
        <f>data!AK64</f>
        <v>2323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5985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711155</v>
      </c>
      <c r="D144" s="14">
        <f>data!AF66</f>
        <v>0</v>
      </c>
      <c r="E144" s="14">
        <f>data!AG66</f>
        <v>45867</v>
      </c>
      <c r="F144" s="14">
        <f>data!AH66</f>
        <v>0</v>
      </c>
      <c r="G144" s="14">
        <f>data!AI66</f>
        <v>0</v>
      </c>
      <c r="H144" s="14">
        <f>data!AJ66</f>
        <v>272289</v>
      </c>
      <c r="I144" s="14">
        <f>data!AK66</f>
        <v>22283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87246</v>
      </c>
      <c r="D145" s="14">
        <f>data!AF67</f>
        <v>0</v>
      </c>
      <c r="E145" s="14">
        <f>data!AG67</f>
        <v>30829</v>
      </c>
      <c r="F145" s="14">
        <f>data!AH67</f>
        <v>0</v>
      </c>
      <c r="G145" s="14">
        <f>data!AI67</f>
        <v>0</v>
      </c>
      <c r="H145" s="14">
        <f>data!AJ67</f>
        <v>80141</v>
      </c>
      <c r="I145" s="14">
        <f>data!AK67</f>
        <v>3514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1081</v>
      </c>
      <c r="F146" s="14">
        <f>data!AH68</f>
        <v>0</v>
      </c>
      <c r="G146" s="14">
        <f>data!AI68</f>
        <v>0</v>
      </c>
      <c r="H146" s="14">
        <f>data!AJ68</f>
        <v>7402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1436</v>
      </c>
      <c r="D147" s="14">
        <f>data!AF69</f>
        <v>0</v>
      </c>
      <c r="E147" s="14">
        <f>data!AG69</f>
        <v>9560</v>
      </c>
      <c r="F147" s="14">
        <f>data!AH69</f>
        <v>0</v>
      </c>
      <c r="G147" s="14">
        <f>data!AI69</f>
        <v>0</v>
      </c>
      <c r="H147" s="14">
        <f>data!AJ69</f>
        <v>23402</v>
      </c>
      <c r="I147" s="14">
        <f>data!AK69</f>
        <v>4886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1223483</v>
      </c>
      <c r="D149" s="14">
        <f>data!AF71</f>
        <v>0</v>
      </c>
      <c r="E149" s="14">
        <f>data!AG71</f>
        <v>928374</v>
      </c>
      <c r="F149" s="14">
        <f>data!AH71</f>
        <v>0</v>
      </c>
      <c r="G149" s="14">
        <f>data!AI71</f>
        <v>0</v>
      </c>
      <c r="H149" s="14">
        <f>data!AJ71</f>
        <v>2742778</v>
      </c>
      <c r="I149" s="14">
        <f>data!AK71</f>
        <v>264622</v>
      </c>
    </row>
    <row r="150" spans="1:9" ht="20.100000000000001" customHeight="1" x14ac:dyDescent="0.25">
      <c r="A150" s="23">
        <v>17</v>
      </c>
      <c r="B150" s="14" t="s">
        <v>244</v>
      </c>
      <c r="C150" s="208"/>
      <c r="D150" s="208"/>
      <c r="E150" s="208"/>
      <c r="F150" s="208"/>
      <c r="G150" s="208"/>
      <c r="H150" s="208"/>
      <c r="I150" s="208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725053</v>
      </c>
      <c r="D151" s="48">
        <f>+data!M697</f>
        <v>0</v>
      </c>
      <c r="E151" s="48">
        <f>+data!M698</f>
        <v>536062</v>
      </c>
      <c r="F151" s="48">
        <f>+data!M699</f>
        <v>0</v>
      </c>
      <c r="G151" s="48">
        <f>+data!M700</f>
        <v>0</v>
      </c>
      <c r="H151" s="48">
        <f>+data!M701</f>
        <v>940898</v>
      </c>
      <c r="I151" s="48">
        <f>+data!M702</f>
        <v>122950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532645</v>
      </c>
      <c r="D152" s="14">
        <f>data!AF73</f>
        <v>0</v>
      </c>
      <c r="E152" s="14">
        <f>data!AG73</f>
        <v>78334</v>
      </c>
      <c r="F152" s="14">
        <f>data!AH73</f>
        <v>0</v>
      </c>
      <c r="G152" s="14">
        <f>data!AI73</f>
        <v>0</v>
      </c>
      <c r="H152" s="14">
        <f>data!AJ73</f>
        <v>223239</v>
      </c>
      <c r="I152" s="14">
        <f>data!AK73</f>
        <v>492304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2545798</v>
      </c>
      <c r="D153" s="14">
        <f>data!AF74</f>
        <v>0</v>
      </c>
      <c r="E153" s="14">
        <f>data!AG74</f>
        <v>3279713</v>
      </c>
      <c r="F153" s="14">
        <f>data!AH74</f>
        <v>0</v>
      </c>
      <c r="G153" s="14">
        <f>data!AI74</f>
        <v>0</v>
      </c>
      <c r="H153" s="14">
        <f>data!AJ74</f>
        <v>2915603</v>
      </c>
      <c r="I153" s="14">
        <f>data!AK74</f>
        <v>271770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3078443</v>
      </c>
      <c r="D154" s="14">
        <f>data!AF75</f>
        <v>0</v>
      </c>
      <c r="E154" s="14">
        <f>data!AG75</f>
        <v>3358047</v>
      </c>
      <c r="F154" s="14">
        <f>data!AH75</f>
        <v>0</v>
      </c>
      <c r="G154" s="14">
        <f>data!AI75</f>
        <v>0</v>
      </c>
      <c r="H154" s="14">
        <f>data!AJ75</f>
        <v>3138842</v>
      </c>
      <c r="I154" s="14">
        <f>data!AK75</f>
        <v>764074</v>
      </c>
    </row>
    <row r="155" spans="1:9" ht="20.100000000000001" customHeight="1" x14ac:dyDescent="0.25">
      <c r="A155" s="23" t="s">
        <v>1185</v>
      </c>
      <c r="B155" s="60"/>
      <c r="C155" s="208"/>
      <c r="D155" s="208"/>
      <c r="E155" s="208"/>
      <c r="F155" s="208"/>
      <c r="G155" s="208"/>
      <c r="H155" s="208"/>
      <c r="I155" s="208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4494</v>
      </c>
      <c r="D156" s="14">
        <f>data!AF76</f>
        <v>0</v>
      </c>
      <c r="E156" s="14">
        <f>data!AG76</f>
        <v>1588</v>
      </c>
      <c r="F156" s="14">
        <f>data!AH76</f>
        <v>0</v>
      </c>
      <c r="G156" s="14">
        <f>data!AI76</f>
        <v>0</v>
      </c>
      <c r="H156" s="14">
        <f>data!AJ76</f>
        <v>4128</v>
      </c>
      <c r="I156" s="14">
        <f>data!AK76</f>
        <v>181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1273</v>
      </c>
      <c r="D158" s="14">
        <f>data!AF78</f>
        <v>0</v>
      </c>
      <c r="E158" s="14">
        <f>data!AG78</f>
        <v>450</v>
      </c>
      <c r="F158" s="14">
        <f>data!AH78</f>
        <v>0</v>
      </c>
      <c r="G158" s="14">
        <f>data!AI78</f>
        <v>0</v>
      </c>
      <c r="H158" s="14">
        <f>data!AJ78</f>
        <v>1170</v>
      </c>
      <c r="I158" s="14">
        <f>data!AK78</f>
        <v>51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11228</v>
      </c>
      <c r="D159" s="14">
        <f>data!AF79</f>
        <v>0</v>
      </c>
      <c r="E159" s="14">
        <f>data!AG79</f>
        <v>2494</v>
      </c>
      <c r="F159" s="14">
        <f>data!AH79</f>
        <v>0</v>
      </c>
      <c r="G159" s="14">
        <f>data!AI79</f>
        <v>0</v>
      </c>
      <c r="H159" s="14">
        <f>data!AJ79</f>
        <v>158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0.96</v>
      </c>
      <c r="F160" s="26">
        <f>data!AH80</f>
        <v>0</v>
      </c>
      <c r="G160" s="26">
        <f>data!AI80</f>
        <v>0</v>
      </c>
      <c r="H160" s="26">
        <f>data!AJ80</f>
        <v>9.3000000000000007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Columbia County Public Hospital District No. 1</v>
      </c>
      <c r="B164" s="77"/>
      <c r="C164" s="77"/>
      <c r="D164" s="77"/>
      <c r="E164" s="77"/>
      <c r="F164" s="77"/>
      <c r="G164" s="80"/>
      <c r="H164" s="79" t="str">
        <f>"FYE: "&amp;data!C82</f>
        <v>FYE: 12/31/2018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581</v>
      </c>
      <c r="D169" s="14">
        <f>data!AM59</f>
        <v>0</v>
      </c>
      <c r="E169" s="14">
        <f>data!AN59</f>
        <v>0</v>
      </c>
      <c r="F169" s="14">
        <f>data!AO59</f>
        <v>888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0.79</v>
      </c>
      <c r="D170" s="26">
        <f>data!AM60</f>
        <v>0</v>
      </c>
      <c r="E170" s="26">
        <f>data!AN60</f>
        <v>0</v>
      </c>
      <c r="F170" s="26">
        <f>data!AO60</f>
        <v>0.19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80898</v>
      </c>
      <c r="D171" s="14">
        <f>data!AM61</f>
        <v>0</v>
      </c>
      <c r="E171" s="14">
        <f>data!AN61</f>
        <v>0</v>
      </c>
      <c r="F171" s="14">
        <f>data!AO61</f>
        <v>11362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14221</v>
      </c>
      <c r="D172" s="14">
        <f>data!AM62</f>
        <v>0</v>
      </c>
      <c r="E172" s="14">
        <f>data!AN62</f>
        <v>0</v>
      </c>
      <c r="F172" s="14">
        <f>data!AO62</f>
        <v>1997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25</v>
      </c>
      <c r="D173" s="14">
        <f>data!AM63</f>
        <v>0</v>
      </c>
      <c r="E173" s="14">
        <f>data!AN63</f>
        <v>0</v>
      </c>
      <c r="F173" s="14">
        <f>data!AO63</f>
        <v>127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2745</v>
      </c>
      <c r="D174" s="14">
        <f>data!AM64</f>
        <v>0</v>
      </c>
      <c r="E174" s="14">
        <f>data!AN64</f>
        <v>0</v>
      </c>
      <c r="F174" s="14">
        <f>data!AO64</f>
        <v>580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20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2209</v>
      </c>
      <c r="D176" s="14">
        <f>data!AM66</f>
        <v>0</v>
      </c>
      <c r="E176" s="14">
        <f>data!AN66</f>
        <v>0</v>
      </c>
      <c r="F176" s="14">
        <f>data!AO66</f>
        <v>4418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2640</v>
      </c>
      <c r="D177" s="14">
        <f>data!AM67</f>
        <v>0</v>
      </c>
      <c r="E177" s="14">
        <f>data!AN67</f>
        <v>0</v>
      </c>
      <c r="F177" s="14">
        <f>data!AO67</f>
        <v>835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326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1133</v>
      </c>
      <c r="D179" s="14">
        <f>data!AM69</f>
        <v>0</v>
      </c>
      <c r="E179" s="14">
        <f>data!AN69</f>
        <v>0</v>
      </c>
      <c r="F179" s="14">
        <f>data!AO69</f>
        <v>26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103871</v>
      </c>
      <c r="D181" s="14">
        <f>data!AM71</f>
        <v>0</v>
      </c>
      <c r="E181" s="14">
        <f>data!AN71</f>
        <v>0</v>
      </c>
      <c r="F181" s="14">
        <f>data!AO71</f>
        <v>19691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08"/>
      <c r="D182" s="208"/>
      <c r="E182" s="208"/>
      <c r="F182" s="208"/>
      <c r="G182" s="208"/>
      <c r="H182" s="208"/>
      <c r="I182" s="208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39988</v>
      </c>
      <c r="D183" s="48">
        <f>+data!M704</f>
        <v>0</v>
      </c>
      <c r="E183" s="48">
        <f>+data!M705</f>
        <v>0</v>
      </c>
      <c r="F183" s="48">
        <f>+data!M706</f>
        <v>33907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66873</v>
      </c>
      <c r="D184" s="14">
        <f>data!AM73</f>
        <v>0</v>
      </c>
      <c r="E184" s="14">
        <f>data!AN73</f>
        <v>0</v>
      </c>
      <c r="F184" s="14">
        <f>data!AO73</f>
        <v>18457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114862</v>
      </c>
      <c r="D185" s="14">
        <f>data!AM74</f>
        <v>0</v>
      </c>
      <c r="E185" s="14">
        <f>data!AN74</f>
        <v>0</v>
      </c>
      <c r="F185" s="14">
        <f>data!AO74</f>
        <v>223996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181735</v>
      </c>
      <c r="D186" s="14">
        <f>data!AM75</f>
        <v>0</v>
      </c>
      <c r="E186" s="14">
        <f>data!AN75</f>
        <v>0</v>
      </c>
      <c r="F186" s="14">
        <f>data!AO75</f>
        <v>242453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08"/>
      <c r="D187" s="208"/>
      <c r="E187" s="208"/>
      <c r="F187" s="208"/>
      <c r="G187" s="208"/>
      <c r="H187" s="208"/>
      <c r="I187" s="208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136</v>
      </c>
      <c r="D188" s="14">
        <f>data!AM76</f>
        <v>0</v>
      </c>
      <c r="E188" s="14">
        <f>data!AN76</f>
        <v>0</v>
      </c>
      <c r="F188" s="14">
        <f>data!AO76</f>
        <v>43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113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38</v>
      </c>
      <c r="D190" s="14">
        <f>data!AM78</f>
        <v>0</v>
      </c>
      <c r="E190" s="14">
        <f>data!AN78</f>
        <v>0</v>
      </c>
      <c r="F190" s="14">
        <f>data!AO78</f>
        <v>12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325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0.19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Columbia County Public Hospital District No. 1</v>
      </c>
      <c r="B196" s="77"/>
      <c r="C196" s="77"/>
      <c r="D196" s="77"/>
      <c r="E196" s="77"/>
      <c r="F196" s="77"/>
      <c r="G196" s="80"/>
      <c r="H196" s="79" t="str">
        <f>"FYE: "&amp;data!C82</f>
        <v>FYE: 12/31/2018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09"/>
      <c r="G200" s="209"/>
      <c r="H200" s="209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09"/>
      <c r="G201" s="209"/>
      <c r="H201" s="209"/>
      <c r="I201" s="14">
        <f>data!AY59</f>
        <v>72320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0.85</v>
      </c>
      <c r="G202" s="26">
        <f>data!AW60</f>
        <v>0</v>
      </c>
      <c r="H202" s="26">
        <f>data!AX60</f>
        <v>0</v>
      </c>
      <c r="I202" s="26">
        <f>data!AY60</f>
        <v>17.78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21758</v>
      </c>
      <c r="G203" s="14">
        <f>data!AW61</f>
        <v>0</v>
      </c>
      <c r="H203" s="14">
        <f>data!AX61</f>
        <v>0</v>
      </c>
      <c r="I203" s="14">
        <f>data!AY61</f>
        <v>548867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3825</v>
      </c>
      <c r="G204" s="14">
        <f>data!AW62</f>
        <v>0</v>
      </c>
      <c r="H204" s="14">
        <f>data!AX62</f>
        <v>0</v>
      </c>
      <c r="I204" s="14">
        <f>data!AY62</f>
        <v>96485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41354</v>
      </c>
      <c r="G206" s="14">
        <f>data!AW64</f>
        <v>0</v>
      </c>
      <c r="H206" s="14">
        <f>data!AX64</f>
        <v>0</v>
      </c>
      <c r="I206" s="14">
        <f>data!AY64</f>
        <v>303751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324728</v>
      </c>
      <c r="G208" s="14">
        <f>data!AW66</f>
        <v>0</v>
      </c>
      <c r="H208" s="14">
        <f>data!AX66</f>
        <v>0</v>
      </c>
      <c r="I208" s="14">
        <f>data!AY66</f>
        <v>67866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26869</v>
      </c>
      <c r="G209" s="14">
        <f>data!AW67</f>
        <v>0</v>
      </c>
      <c r="H209" s="14">
        <f>data!AX67</f>
        <v>0</v>
      </c>
      <c r="I209" s="14">
        <f>data!AY67</f>
        <v>40129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15284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3991</v>
      </c>
      <c r="G211" s="14">
        <f>data!AW69</f>
        <v>0</v>
      </c>
      <c r="H211" s="14">
        <f>data!AX69</f>
        <v>0</v>
      </c>
      <c r="I211" s="14">
        <f>data!AY69</f>
        <v>74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437809</v>
      </c>
      <c r="G213" s="14">
        <f>data!AW71</f>
        <v>0</v>
      </c>
      <c r="H213" s="14">
        <f>data!AX71</f>
        <v>0</v>
      </c>
      <c r="I213" s="14">
        <f>data!AY71</f>
        <v>1057172</v>
      </c>
    </row>
    <row r="214" spans="1:9" ht="20.100000000000001" customHeight="1" x14ac:dyDescent="0.25">
      <c r="A214" s="23">
        <v>17</v>
      </c>
      <c r="B214" s="14" t="s">
        <v>244</v>
      </c>
      <c r="C214" s="208"/>
      <c r="D214" s="208"/>
      <c r="E214" s="208"/>
      <c r="F214" s="208"/>
      <c r="G214" s="208"/>
      <c r="H214" s="208"/>
      <c r="I214" s="208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161150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41623</v>
      </c>
      <c r="G216" s="210" t="str">
        <f>IF(data!AW73&gt;0,data!AW73,"")</f>
        <v>x</v>
      </c>
      <c r="H216" s="210" t="str">
        <f>IF(data!AX73&gt;0,data!AX73,"")</f>
        <v>x</v>
      </c>
      <c r="I216" s="210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356723</v>
      </c>
      <c r="G217" s="210" t="str">
        <f>IF(data!AW74&gt;0,data!AW74,"")</f>
        <v>x</v>
      </c>
      <c r="H217" s="210" t="str">
        <f>IF(data!AX74&gt;0,data!AX74,"")</f>
        <v>x</v>
      </c>
      <c r="I217" s="210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398346</v>
      </c>
      <c r="G218" s="210" t="str">
        <f>IF(data!AW75&gt;0,data!AW75,"")</f>
        <v>x</v>
      </c>
      <c r="H218" s="210" t="str">
        <f>IF(data!AX75&gt;0,data!AX75,"")</f>
        <v>x</v>
      </c>
      <c r="I218" s="210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08"/>
      <c r="D219" s="208"/>
      <c r="E219" s="208"/>
      <c r="F219" s="208"/>
      <c r="G219" s="208"/>
      <c r="H219" s="208"/>
      <c r="I219" s="208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1384</v>
      </c>
      <c r="G220" s="14">
        <f>data!AW76</f>
        <v>0</v>
      </c>
      <c r="H220" s="14">
        <f>data!AX76</f>
        <v>0</v>
      </c>
      <c r="I220" s="85">
        <f>data!AY76</f>
        <v>2067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0" t="str">
        <f>IF(data!AX77&gt;0,data!AX77,"")</f>
        <v>x</v>
      </c>
      <c r="I221" s="210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392</v>
      </c>
      <c r="G222" s="14">
        <f>data!AW78</f>
        <v>0</v>
      </c>
      <c r="H222" s="210" t="str">
        <f>IF(data!AX78&gt;0,data!AX78,"")</f>
        <v>x</v>
      </c>
      <c r="I222" s="210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0" t="str">
        <f>IF(data!AX79&gt;0,data!AX79,"")</f>
        <v>x</v>
      </c>
      <c r="I223" s="210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0" t="str">
        <f>IF(data!AW80&gt;0,data!AW80,"")</f>
        <v>x</v>
      </c>
      <c r="H224" s="210" t="str">
        <f>IF(data!AX80&gt;0,data!AX80,"")</f>
        <v>x</v>
      </c>
      <c r="I224" s="210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Columbia County Public Hospital District No. 1</v>
      </c>
      <c r="B228" s="77"/>
      <c r="C228" s="77"/>
      <c r="D228" s="77"/>
      <c r="E228" s="77"/>
      <c r="F228" s="77"/>
      <c r="G228" s="80"/>
      <c r="H228" s="79" t="str">
        <f>"FYE: "&amp;data!C82</f>
        <v>FYE: 12/31/2018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09"/>
      <c r="F232" s="209"/>
      <c r="G232" s="209"/>
      <c r="H232" s="15" t="s">
        <v>232</v>
      </c>
      <c r="I232" s="209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09"/>
      <c r="F233" s="209"/>
      <c r="G233" s="209"/>
      <c r="H233" s="14">
        <f>data!BE59</f>
        <v>61170</v>
      </c>
      <c r="I233" s="209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0.9</v>
      </c>
      <c r="E234" s="26">
        <f>data!BB60</f>
        <v>2.66</v>
      </c>
      <c r="F234" s="26">
        <f>data!BC60</f>
        <v>0</v>
      </c>
      <c r="G234" s="26">
        <f>data!BD60</f>
        <v>1.51</v>
      </c>
      <c r="H234" s="26">
        <f>data!BE60</f>
        <v>3.14</v>
      </c>
      <c r="I234" s="26">
        <f>data!BF60</f>
        <v>8.33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33229</v>
      </c>
      <c r="E235" s="14">
        <f>data!BB61</f>
        <v>92013</v>
      </c>
      <c r="F235" s="14">
        <f>data!BC61</f>
        <v>0</v>
      </c>
      <c r="G235" s="14">
        <f>data!BD61</f>
        <v>60883</v>
      </c>
      <c r="H235" s="14">
        <f>data!BE61</f>
        <v>122878</v>
      </c>
      <c r="I235" s="14">
        <f>data!BF61</f>
        <v>249245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5841</v>
      </c>
      <c r="E236" s="14">
        <f>data!BB62</f>
        <v>16175</v>
      </c>
      <c r="F236" s="14">
        <f>data!BC62</f>
        <v>0</v>
      </c>
      <c r="G236" s="14">
        <f>data!BD62</f>
        <v>10703</v>
      </c>
      <c r="H236" s="14">
        <f>data!BE62</f>
        <v>21601</v>
      </c>
      <c r="I236" s="14">
        <f>data!BF62</f>
        <v>43815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4368</v>
      </c>
      <c r="E238" s="14">
        <f>data!BB64</f>
        <v>725</v>
      </c>
      <c r="F238" s="14">
        <f>data!BC64</f>
        <v>0</v>
      </c>
      <c r="G238" s="14">
        <f>data!BD64</f>
        <v>35515</v>
      </c>
      <c r="H238" s="14">
        <f>data!BE64</f>
        <v>14983</v>
      </c>
      <c r="I238" s="14">
        <f>data!BF64</f>
        <v>37460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301</v>
      </c>
      <c r="F239" s="14">
        <f>data!BC65</f>
        <v>0</v>
      </c>
      <c r="G239" s="14">
        <f>data!BD65</f>
        <v>0</v>
      </c>
      <c r="H239" s="14">
        <f>data!BE65</f>
        <v>260953</v>
      </c>
      <c r="I239" s="14">
        <f>data!BF65</f>
        <v>0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97826</v>
      </c>
      <c r="E240" s="14">
        <f>data!BB66</f>
        <v>1765</v>
      </c>
      <c r="F240" s="14">
        <f>data!BC66</f>
        <v>0</v>
      </c>
      <c r="G240" s="14">
        <f>data!BD66</f>
        <v>-2575</v>
      </c>
      <c r="H240" s="14">
        <f>data!BE66</f>
        <v>107017</v>
      </c>
      <c r="I240" s="14">
        <f>data!BF66</f>
        <v>2729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0</v>
      </c>
      <c r="D241" s="14">
        <f>data!BA67</f>
        <v>22714</v>
      </c>
      <c r="E241" s="14">
        <f>data!BB67</f>
        <v>6853</v>
      </c>
      <c r="F241" s="14">
        <f>data!BC67</f>
        <v>0</v>
      </c>
      <c r="G241" s="14">
        <f>data!BD67</f>
        <v>0</v>
      </c>
      <c r="H241" s="14">
        <f>data!BE67</f>
        <v>364419</v>
      </c>
      <c r="I241" s="14">
        <f>data!BF67</f>
        <v>76879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1200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148</v>
      </c>
      <c r="F243" s="14">
        <f>data!BC69</f>
        <v>0</v>
      </c>
      <c r="G243" s="14">
        <f>data!BD69</f>
        <v>1650</v>
      </c>
      <c r="H243" s="14">
        <f>data!BE69</f>
        <v>35</v>
      </c>
      <c r="I243" s="14">
        <f>data!BF69</f>
        <v>1911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0</v>
      </c>
      <c r="D245" s="14">
        <f>data!BA71</f>
        <v>163978</v>
      </c>
      <c r="E245" s="14">
        <f>data!BB71</f>
        <v>117980</v>
      </c>
      <c r="F245" s="14">
        <f>data!BC71</f>
        <v>0</v>
      </c>
      <c r="G245" s="14">
        <f>data!BD71</f>
        <v>106176</v>
      </c>
      <c r="H245" s="14">
        <f>data!BE71</f>
        <v>893086</v>
      </c>
      <c r="I245" s="14">
        <f>data!BF71</f>
        <v>412039</v>
      </c>
    </row>
    <row r="246" spans="1:9" ht="20.100000000000001" customHeight="1" x14ac:dyDescent="0.25">
      <c r="A246" s="23">
        <v>17</v>
      </c>
      <c r="B246" s="14" t="s">
        <v>244</v>
      </c>
      <c r="C246" s="208"/>
      <c r="D246" s="208"/>
      <c r="E246" s="208"/>
      <c r="F246" s="208"/>
      <c r="G246" s="208"/>
      <c r="H246" s="208"/>
      <c r="I246" s="208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0" t="str">
        <f>IF(data!AZ73&gt;0,data!AZ73,"")</f>
        <v>x</v>
      </c>
      <c r="D248" s="210" t="str">
        <f>IF(data!BA73&gt;0,data!BA73,"")</f>
        <v>x</v>
      </c>
      <c r="E248" s="210" t="str">
        <f>IF(data!BB73&gt;0,data!BB73,"")</f>
        <v>x</v>
      </c>
      <c r="F248" s="210" t="str">
        <f>IF(data!BC73&gt;0,data!BC73,"")</f>
        <v>x</v>
      </c>
      <c r="G248" s="210" t="str">
        <f>IF(data!BD73&gt;0,data!BD73,"")</f>
        <v>x</v>
      </c>
      <c r="H248" s="210" t="str">
        <f>IF(data!BE73&gt;0,data!BE73,"")</f>
        <v>x</v>
      </c>
      <c r="I248" s="210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0" t="str">
        <f>IF(data!AZ74&gt;0,data!AZ74,"")</f>
        <v>x</v>
      </c>
      <c r="D249" s="210" t="str">
        <f>IF(data!BA74&gt;0,data!BA74,"")</f>
        <v>x</v>
      </c>
      <c r="E249" s="210" t="str">
        <f>IF(data!BB74&gt;0,data!BB74,"")</f>
        <v>x</v>
      </c>
      <c r="F249" s="210" t="str">
        <f>IF(data!BC74&gt;0,data!BC74,"")</f>
        <v>x</v>
      </c>
      <c r="G249" s="210" t="str">
        <f>IF(data!BD74&gt;0,data!BD74,"")</f>
        <v>x</v>
      </c>
      <c r="H249" s="210" t="str">
        <f>IF(data!BE74&gt;0,data!BE74,"")</f>
        <v>x</v>
      </c>
      <c r="I249" s="210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0" t="str">
        <f>IF(data!AZ75&gt;0,data!AZ75,"")</f>
        <v>x</v>
      </c>
      <c r="D250" s="210" t="str">
        <f>IF(data!BA75&gt;0,data!BA75,"")</f>
        <v>x</v>
      </c>
      <c r="E250" s="210" t="str">
        <f>IF(data!BB75&gt;0,data!BB75,"")</f>
        <v>x</v>
      </c>
      <c r="F250" s="210" t="str">
        <f>IF(data!BC75&gt;0,data!BC75,"")</f>
        <v>x</v>
      </c>
      <c r="G250" s="210" t="str">
        <f>IF(data!BD75&gt;0,data!BD75,"")</f>
        <v>x</v>
      </c>
      <c r="H250" s="210" t="str">
        <f>IF(data!BE75&gt;0,data!BE75,"")</f>
        <v>x</v>
      </c>
      <c r="I250" s="210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08"/>
      <c r="D251" s="208"/>
      <c r="E251" s="208"/>
      <c r="F251" s="208"/>
      <c r="G251" s="208"/>
      <c r="H251" s="208"/>
      <c r="I251" s="208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0</v>
      </c>
      <c r="D252" s="85">
        <f>data!BA76</f>
        <v>1170</v>
      </c>
      <c r="E252" s="85">
        <f>data!BB76</f>
        <v>353</v>
      </c>
      <c r="F252" s="85">
        <f>data!BC76</f>
        <v>0</v>
      </c>
      <c r="G252" s="85">
        <f>data!BD76</f>
        <v>0</v>
      </c>
      <c r="H252" s="85">
        <f>data!BE76</f>
        <v>18771</v>
      </c>
      <c r="I252" s="85">
        <f>data!BF76</f>
        <v>3960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34659</v>
      </c>
      <c r="D253" s="85">
        <f>data!BA77</f>
        <v>0</v>
      </c>
      <c r="E253" s="85">
        <f>data!BB77</f>
        <v>0</v>
      </c>
      <c r="F253" s="85">
        <f>data!BC77</f>
        <v>0</v>
      </c>
      <c r="G253" s="210" t="str">
        <f>IF(data!BD77&gt;0,data!BD77,"")</f>
        <v>x</v>
      </c>
      <c r="H253" s="210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0" t="str">
        <f>IF(data!AZ78&gt;0,data!AZ78,"")</f>
        <v>x</v>
      </c>
      <c r="D254" s="85">
        <f>data!BA78</f>
        <v>333</v>
      </c>
      <c r="E254" s="85">
        <f>data!BB78</f>
        <v>100</v>
      </c>
      <c r="F254" s="85">
        <f>data!BC78</f>
        <v>0</v>
      </c>
      <c r="G254" s="210" t="str">
        <f>IF(data!BD78&gt;0,data!BD78,"")</f>
        <v>x</v>
      </c>
      <c r="H254" s="210" t="str">
        <f>IF(data!BE78&gt;0,data!BE78,"")</f>
        <v>x</v>
      </c>
      <c r="I254" s="210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0" t="str">
        <f>IF(data!AZ79&gt;0,data!AZ79,"")</f>
        <v>x</v>
      </c>
      <c r="D255" s="210" t="str">
        <f>IF(data!BA79&gt;0,data!BA79,"")</f>
        <v>x</v>
      </c>
      <c r="E255" s="85">
        <f>data!BB79</f>
        <v>0</v>
      </c>
      <c r="F255" s="85">
        <f>data!BC79</f>
        <v>0</v>
      </c>
      <c r="G255" s="210" t="str">
        <f>IF(data!BD79&gt;0,data!BD79,"")</f>
        <v>x</v>
      </c>
      <c r="H255" s="210" t="str">
        <f>IF(data!BE79&gt;0,data!BE79,"")</f>
        <v>x</v>
      </c>
      <c r="I255" s="210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0" t="str">
        <f>IF(data!AZ80&gt;0,data!AZ80,"")</f>
        <v>x</v>
      </c>
      <c r="D256" s="210" t="str">
        <f>IF(data!BA80&gt;0,data!BA80,"")</f>
        <v>x</v>
      </c>
      <c r="E256" s="210" t="str">
        <f>IF(data!BB80&gt;0,data!BB80,"")</f>
        <v>x</v>
      </c>
      <c r="F256" s="210" t="str">
        <f>IF(data!BC80&gt;0,data!BC80,"")</f>
        <v>x</v>
      </c>
      <c r="G256" s="210" t="str">
        <f>IF(data!BD80&gt;0,data!BD80,"")</f>
        <v>x</v>
      </c>
      <c r="H256" s="210" t="str">
        <f>IF(data!BE80&gt;0,data!BE80,"")</f>
        <v>x</v>
      </c>
      <c r="I256" s="210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Columbia County Public Hospital District No. 1</v>
      </c>
      <c r="B260" s="77"/>
      <c r="C260" s="77"/>
      <c r="D260" s="77"/>
      <c r="E260" s="77"/>
      <c r="F260" s="77"/>
      <c r="G260" s="80"/>
      <c r="H260" s="79" t="str">
        <f>"FYE: "&amp;data!C82</f>
        <v>FYE: 12/31/2018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09"/>
      <c r="D264" s="209"/>
      <c r="E264" s="209"/>
      <c r="F264" s="209"/>
      <c r="G264" s="209"/>
      <c r="H264" s="209"/>
      <c r="I264" s="209"/>
    </row>
    <row r="265" spans="1:9" ht="20.100000000000001" customHeight="1" x14ac:dyDescent="0.25">
      <c r="A265" s="23">
        <v>4</v>
      </c>
      <c r="B265" s="14" t="s">
        <v>233</v>
      </c>
      <c r="C265" s="209"/>
      <c r="D265" s="209"/>
      <c r="E265" s="209"/>
      <c r="F265" s="209"/>
      <c r="G265" s="209"/>
      <c r="H265" s="209"/>
      <c r="I265" s="209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</v>
      </c>
      <c r="D266" s="26">
        <f>data!BH60</f>
        <v>2.44</v>
      </c>
      <c r="E266" s="26">
        <f>data!BI60</f>
        <v>0</v>
      </c>
      <c r="F266" s="26">
        <f>data!BJ60</f>
        <v>3</v>
      </c>
      <c r="G266" s="26">
        <f>data!BK60</f>
        <v>5.99</v>
      </c>
      <c r="H266" s="26">
        <f>data!BL60</f>
        <v>0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0</v>
      </c>
      <c r="D267" s="14">
        <f>data!BH61</f>
        <v>165511</v>
      </c>
      <c r="E267" s="14">
        <f>data!BI61</f>
        <v>0</v>
      </c>
      <c r="F267" s="14">
        <f>data!BJ61</f>
        <v>272858</v>
      </c>
      <c r="G267" s="14">
        <f>data!BK61</f>
        <v>255485</v>
      </c>
      <c r="H267" s="14">
        <f>data!BL61</f>
        <v>0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0</v>
      </c>
      <c r="D268" s="14">
        <f>data!BH62</f>
        <v>29095</v>
      </c>
      <c r="E268" s="14">
        <f>data!BI62</f>
        <v>0</v>
      </c>
      <c r="F268" s="14">
        <f>data!BJ62</f>
        <v>47966</v>
      </c>
      <c r="G268" s="14">
        <f>data!BK62</f>
        <v>44912</v>
      </c>
      <c r="H268" s="14">
        <f>data!BL62</f>
        <v>0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97966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0</v>
      </c>
      <c r="D270" s="14">
        <f>data!BH64</f>
        <v>186130</v>
      </c>
      <c r="E270" s="14">
        <f>data!BI64</f>
        <v>0</v>
      </c>
      <c r="F270" s="14">
        <f>data!BJ64</f>
        <v>84</v>
      </c>
      <c r="G270" s="14">
        <f>data!BK64</f>
        <v>14175</v>
      </c>
      <c r="H270" s="14">
        <f>data!BL64</f>
        <v>0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82004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0</v>
      </c>
      <c r="D272" s="14">
        <f>data!BH66</f>
        <v>352661</v>
      </c>
      <c r="E272" s="14">
        <f>data!BI66</f>
        <v>0</v>
      </c>
      <c r="F272" s="14">
        <f>data!BJ66</f>
        <v>1393</v>
      </c>
      <c r="G272" s="14">
        <f>data!BK66</f>
        <v>686191</v>
      </c>
      <c r="H272" s="14">
        <f>data!BL66</f>
        <v>0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6504</v>
      </c>
      <c r="E273" s="14">
        <f>data!BI67</f>
        <v>0</v>
      </c>
      <c r="F273" s="14">
        <f>data!BJ67</f>
        <v>6484</v>
      </c>
      <c r="G273" s="14">
        <f>data!BK67</f>
        <v>0</v>
      </c>
      <c r="H273" s="14">
        <f>data!BL67</f>
        <v>0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706</v>
      </c>
      <c r="E274" s="14">
        <f>data!BI68</f>
        <v>0</v>
      </c>
      <c r="F274" s="14">
        <f>data!BJ68</f>
        <v>0</v>
      </c>
      <c r="G274" s="14">
        <f>data!BK68</f>
        <v>5021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12823</v>
      </c>
      <c r="E275" s="14">
        <f>data!BI69</f>
        <v>0</v>
      </c>
      <c r="F275" s="14">
        <f>data!BJ69</f>
        <v>27376</v>
      </c>
      <c r="G275" s="14">
        <f>data!BK69</f>
        <v>28507</v>
      </c>
      <c r="H275" s="14">
        <f>data!BL69</f>
        <v>0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0</v>
      </c>
      <c r="D277" s="14">
        <f>data!BH71</f>
        <v>835434</v>
      </c>
      <c r="E277" s="14">
        <f>data!BI71</f>
        <v>0</v>
      </c>
      <c r="F277" s="14">
        <f>data!BJ71</f>
        <v>454127</v>
      </c>
      <c r="G277" s="14">
        <f>data!BK71</f>
        <v>1034291</v>
      </c>
      <c r="H277" s="14">
        <f>data!BL71</f>
        <v>0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08"/>
      <c r="D278" s="208"/>
      <c r="E278" s="208"/>
      <c r="F278" s="208"/>
      <c r="G278" s="208"/>
      <c r="H278" s="208"/>
      <c r="I278" s="208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0" t="str">
        <f>IF(data!BG73&gt;0,data!BG73,"")</f>
        <v>x</v>
      </c>
      <c r="D280" s="210" t="str">
        <f>IF(data!BH73&gt;0,data!BH73,"")</f>
        <v>x</v>
      </c>
      <c r="E280" s="210" t="str">
        <f>IF(data!BI73&gt;0,data!BI73,"")</f>
        <v>x</v>
      </c>
      <c r="F280" s="210" t="str">
        <f>IF(data!BJ73&gt;0,data!BJ73,"")</f>
        <v>x</v>
      </c>
      <c r="G280" s="210" t="str">
        <f>IF(data!BK73&gt;0,data!BK73,"")</f>
        <v>x</v>
      </c>
      <c r="H280" s="210" t="str">
        <f>IF(data!BL73&gt;0,data!BL73,"")</f>
        <v>x</v>
      </c>
      <c r="I280" s="210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0" t="str">
        <f>IF(data!BG74&gt;0,data!BG74,"")</f>
        <v>x</v>
      </c>
      <c r="D281" s="210" t="str">
        <f>IF(data!BH74&gt;0,data!BH74,"")</f>
        <v>x</v>
      </c>
      <c r="E281" s="210" t="str">
        <f>IF(data!BI74&gt;0,data!BI74,"")</f>
        <v>x</v>
      </c>
      <c r="F281" s="210" t="str">
        <f>IF(data!BJ74&gt;0,data!BJ74,"")</f>
        <v>x</v>
      </c>
      <c r="G281" s="210" t="str">
        <f>IF(data!BK74&gt;0,data!BK74,"")</f>
        <v>x</v>
      </c>
      <c r="H281" s="210" t="str">
        <f>IF(data!BL74&gt;0,data!BL74,"")</f>
        <v>x</v>
      </c>
      <c r="I281" s="210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0" t="str">
        <f>IF(data!BG75&gt;0,data!BG75,"")</f>
        <v>x</v>
      </c>
      <c r="D282" s="210" t="str">
        <f>IF(data!BH75&gt;0,data!BH75,"")</f>
        <v>x</v>
      </c>
      <c r="E282" s="210" t="str">
        <f>IF(data!BI75&gt;0,data!BI75,"")</f>
        <v>x</v>
      </c>
      <c r="F282" s="210" t="str">
        <f>IF(data!BJ75&gt;0,data!BJ75,"")</f>
        <v>x</v>
      </c>
      <c r="G282" s="210" t="str">
        <f>IF(data!BK75&gt;0,data!BK75,"")</f>
        <v>x</v>
      </c>
      <c r="H282" s="210" t="str">
        <f>IF(data!BL75&gt;0,data!BL75,"")</f>
        <v>x</v>
      </c>
      <c r="I282" s="210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2"/>
      <c r="D283" s="212"/>
      <c r="E283" s="212"/>
      <c r="F283" s="212"/>
      <c r="G283" s="212"/>
      <c r="H283" s="212"/>
      <c r="I283" s="212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0</v>
      </c>
      <c r="D284" s="85">
        <f>data!BH76</f>
        <v>335</v>
      </c>
      <c r="E284" s="85">
        <f>data!BI76</f>
        <v>0</v>
      </c>
      <c r="F284" s="85">
        <f>data!BJ76</f>
        <v>334</v>
      </c>
      <c r="G284" s="85">
        <f>data!BK76</f>
        <v>0</v>
      </c>
      <c r="H284" s="85">
        <f>data!BL76</f>
        <v>0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0" t="str">
        <f>IF(data!BG77&gt;0,data!BG77,"")</f>
        <v>x</v>
      </c>
      <c r="D285" s="85">
        <f>data!BH77</f>
        <v>0</v>
      </c>
      <c r="E285" s="85">
        <f>data!BI77</f>
        <v>0</v>
      </c>
      <c r="F285" s="210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0" t="str">
        <f>IF(data!BG78&gt;0,data!BG78,"")</f>
        <v>x</v>
      </c>
      <c r="D286" s="85">
        <f>data!BH78</f>
        <v>95</v>
      </c>
      <c r="E286" s="85">
        <f>data!BI78</f>
        <v>0</v>
      </c>
      <c r="F286" s="210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0" t="str">
        <f>IF(data!BG79&gt;0,data!BG79,"")</f>
        <v>x</v>
      </c>
      <c r="D287" s="85">
        <f>data!BH79</f>
        <v>0</v>
      </c>
      <c r="E287" s="85">
        <f>data!BI79</f>
        <v>0</v>
      </c>
      <c r="F287" s="210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0" t="str">
        <f>IF(data!BG80&gt;0,data!BG80,"")</f>
        <v>x</v>
      </c>
      <c r="D288" s="210" t="str">
        <f>IF(data!BH80&gt;0,data!BH80,"")</f>
        <v>x</v>
      </c>
      <c r="E288" s="210" t="str">
        <f>IF(data!BI80&gt;0,data!BI80,"")</f>
        <v>x</v>
      </c>
      <c r="F288" s="210" t="str">
        <f>IF(data!BJ80&gt;0,data!BJ80,"")</f>
        <v>x</v>
      </c>
      <c r="G288" s="210" t="str">
        <f>IF(data!BK80&gt;0,data!BK80,"")</f>
        <v>x</v>
      </c>
      <c r="H288" s="210" t="str">
        <f>IF(data!BL80&gt;0,data!BL80,"")</f>
        <v>x</v>
      </c>
      <c r="I288" s="210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Columbia County Public Hospital District No. 1</v>
      </c>
      <c r="B292" s="77"/>
      <c r="C292" s="77"/>
      <c r="D292" s="77"/>
      <c r="E292" s="77"/>
      <c r="F292" s="77"/>
      <c r="G292" s="80"/>
      <c r="H292" s="79" t="str">
        <f>"FYE: "&amp;data!C82</f>
        <v>FYE: 12/31/2018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09"/>
      <c r="D296" s="209"/>
      <c r="E296" s="209"/>
      <c r="F296" s="209"/>
      <c r="G296" s="209"/>
      <c r="H296" s="209"/>
      <c r="I296" s="209"/>
    </row>
    <row r="297" spans="1:9" ht="20.100000000000001" customHeight="1" x14ac:dyDescent="0.25">
      <c r="A297" s="23">
        <v>4</v>
      </c>
      <c r="B297" s="14" t="s">
        <v>233</v>
      </c>
      <c r="C297" s="209"/>
      <c r="D297" s="209"/>
      <c r="E297" s="209"/>
      <c r="F297" s="209"/>
      <c r="G297" s="209"/>
      <c r="H297" s="209"/>
      <c r="I297" s="209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8.99</v>
      </c>
      <c r="D298" s="26">
        <f>data!BO60</f>
        <v>0</v>
      </c>
      <c r="E298" s="26">
        <f>data!BP60</f>
        <v>0.34</v>
      </c>
      <c r="F298" s="26">
        <f>data!BQ60</f>
        <v>0</v>
      </c>
      <c r="G298" s="26">
        <f>data!BR60</f>
        <v>0</v>
      </c>
      <c r="H298" s="26">
        <f>data!BS60</f>
        <v>0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438987</v>
      </c>
      <c r="D299" s="14">
        <f>data!BO61</f>
        <v>0</v>
      </c>
      <c r="E299" s="14">
        <f>data!BP61</f>
        <v>14497</v>
      </c>
      <c r="F299" s="14">
        <f>data!BQ61</f>
        <v>0</v>
      </c>
      <c r="G299" s="14">
        <f>data!BR61</f>
        <v>0</v>
      </c>
      <c r="H299" s="14">
        <f>data!BS61</f>
        <v>0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77169</v>
      </c>
      <c r="D300" s="14">
        <f>data!BO62</f>
        <v>0</v>
      </c>
      <c r="E300" s="14">
        <f>data!BP62</f>
        <v>2548</v>
      </c>
      <c r="F300" s="14">
        <f>data!BQ62</f>
        <v>0</v>
      </c>
      <c r="G300" s="14">
        <f>data!BR62</f>
        <v>0</v>
      </c>
      <c r="H300" s="14">
        <f>data!BS62</f>
        <v>0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68464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24856</v>
      </c>
      <c r="D302" s="14">
        <f>data!BO64</f>
        <v>0</v>
      </c>
      <c r="E302" s="14">
        <f>data!BP64</f>
        <v>19771</v>
      </c>
      <c r="F302" s="14">
        <f>data!BQ64</f>
        <v>0</v>
      </c>
      <c r="G302" s="14">
        <f>data!BR64</f>
        <v>0</v>
      </c>
      <c r="H302" s="14">
        <f>data!BS64</f>
        <v>0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2370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227948</v>
      </c>
      <c r="D304" s="14">
        <f>data!BO66</f>
        <v>0</v>
      </c>
      <c r="E304" s="14">
        <f>data!BP66</f>
        <v>2614</v>
      </c>
      <c r="F304" s="14">
        <f>data!BQ66</f>
        <v>0</v>
      </c>
      <c r="G304" s="14">
        <f>data!BR66</f>
        <v>0</v>
      </c>
      <c r="H304" s="14">
        <f>data!BS66</f>
        <v>0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89421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0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28396</v>
      </c>
      <c r="D306" s="14">
        <f>data!BO68</f>
        <v>0</v>
      </c>
      <c r="E306" s="14">
        <f>data!BP68</f>
        <v>9201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90669</v>
      </c>
      <c r="D307" s="14">
        <f>data!BO69</f>
        <v>0</v>
      </c>
      <c r="E307" s="14">
        <f>data!BP69</f>
        <v>29066</v>
      </c>
      <c r="F307" s="14">
        <f>data!BQ69</f>
        <v>0</v>
      </c>
      <c r="G307" s="14">
        <f>data!BR69</f>
        <v>0</v>
      </c>
      <c r="H307" s="14">
        <f>data!BS69</f>
        <v>0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1048280</v>
      </c>
      <c r="D309" s="14">
        <f>data!BO71</f>
        <v>0</v>
      </c>
      <c r="E309" s="14">
        <f>data!BP71</f>
        <v>77697</v>
      </c>
      <c r="F309" s="14">
        <f>data!BQ71</f>
        <v>0</v>
      </c>
      <c r="G309" s="14">
        <f>data!BR71</f>
        <v>0</v>
      </c>
      <c r="H309" s="14">
        <f>data!BS71</f>
        <v>0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08"/>
      <c r="D310" s="208"/>
      <c r="E310" s="208"/>
      <c r="F310" s="208"/>
      <c r="G310" s="208"/>
      <c r="H310" s="208"/>
      <c r="I310" s="208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0" t="str">
        <f>IF(data!BN73&gt;0,data!BN73,"")</f>
        <v>x</v>
      </c>
      <c r="D312" s="210" t="str">
        <f>IF(data!BO73&gt;0,data!BO73,"")</f>
        <v>x</v>
      </c>
      <c r="E312" s="210" t="str">
        <f>IF(data!BP73&gt;0,data!BP73,"")</f>
        <v>x</v>
      </c>
      <c r="F312" s="210" t="str">
        <f>IF(data!BQ73&gt;0,data!BQ73,"")</f>
        <v>x</v>
      </c>
      <c r="G312" s="210" t="str">
        <f>IF(data!BR73&gt;0,data!BR73,"")</f>
        <v>x</v>
      </c>
      <c r="H312" s="210" t="str">
        <f>IF(data!BS73&gt;0,data!BS73,"")</f>
        <v>x</v>
      </c>
      <c r="I312" s="210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0" t="str">
        <f>IF(data!BN74&gt;0,data!BN74,"")</f>
        <v>x</v>
      </c>
      <c r="D313" s="210" t="str">
        <f>IF(data!BO74&gt;0,data!BO74,"")</f>
        <v>x</v>
      </c>
      <c r="E313" s="210" t="str">
        <f>IF(data!BP74&gt;0,data!BP74,"")</f>
        <v>x</v>
      </c>
      <c r="F313" s="210" t="str">
        <f>IF(data!BQ74&gt;0,data!BQ74,"")</f>
        <v>x</v>
      </c>
      <c r="G313" s="210" t="str">
        <f>IF(data!BR74&gt;0,data!BR74,"")</f>
        <v>x</v>
      </c>
      <c r="H313" s="210" t="str">
        <f>IF(data!BS74&gt;0,data!BS74,"")</f>
        <v>x</v>
      </c>
      <c r="I313" s="210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0" t="str">
        <f>IF(data!BN75&gt;0,data!BN75,"")</f>
        <v>x</v>
      </c>
      <c r="D314" s="210" t="str">
        <f>IF(data!BO75&gt;0,data!BO75,"")</f>
        <v>x</v>
      </c>
      <c r="E314" s="210" t="str">
        <f>IF(data!BP75&gt;0,data!BP75,"")</f>
        <v>x</v>
      </c>
      <c r="F314" s="210" t="str">
        <f>IF(data!BQ75&gt;0,data!BQ75,"")</f>
        <v>x</v>
      </c>
      <c r="G314" s="210" t="str">
        <f>IF(data!BR75&gt;0,data!BR75,"")</f>
        <v>x</v>
      </c>
      <c r="H314" s="210" t="str">
        <f>IF(data!BS75&gt;0,data!BS75,"")</f>
        <v>x</v>
      </c>
      <c r="I314" s="210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08"/>
      <c r="D315" s="208"/>
      <c r="E315" s="208"/>
      <c r="F315" s="208"/>
      <c r="G315" s="208"/>
      <c r="H315" s="208"/>
      <c r="I315" s="208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4606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0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1187</v>
      </c>
      <c r="C317" s="210" t="str">
        <f>IF(data!BN77&gt;0,data!BN77,"")</f>
        <v>x</v>
      </c>
      <c r="D317" s="210" t="str">
        <f>IF(data!BO77&gt;0,data!BO77,"")</f>
        <v>x</v>
      </c>
      <c r="E317" s="210" t="str">
        <f>IF(data!BP77&gt;0,data!BP77,"")</f>
        <v>x</v>
      </c>
      <c r="F317" s="210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0" t="str">
        <f>IF(data!BN78&gt;0,data!BN78,"")</f>
        <v>x</v>
      </c>
      <c r="D318" s="210" t="str">
        <f>IF(data!BO78&gt;0,data!BO78,"")</f>
        <v>x</v>
      </c>
      <c r="E318" s="210" t="str">
        <f>IF(data!BP78&gt;0,data!BP78,"")</f>
        <v>x</v>
      </c>
      <c r="F318" s="210" t="str">
        <f>IF(data!BQ78&gt;0,data!BQ78,"")</f>
        <v>x</v>
      </c>
      <c r="G318" s="210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10" t="str">
        <f>IF(data!BN79&gt;0,data!BN79,"")</f>
        <v>x</v>
      </c>
      <c r="D319" s="210" t="str">
        <f>IF(data!BO79&gt;0,data!BO79,"")</f>
        <v>x</v>
      </c>
      <c r="E319" s="210" t="str">
        <f>IF(data!BP79&gt;0,data!BP79,"")</f>
        <v>x</v>
      </c>
      <c r="F319" s="210" t="str">
        <f>IF(data!BQ79&gt;0,data!BQ79,"")</f>
        <v>x</v>
      </c>
      <c r="G319" s="210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3" t="str">
        <f>IF(data!BN80&gt;0,data!BN80,"")</f>
        <v>x</v>
      </c>
      <c r="D320" s="213" t="str">
        <f>IF(data!BO80&gt;0,data!BO80,"")</f>
        <v>x</v>
      </c>
      <c r="E320" s="213" t="str">
        <f>IF(data!BP80&gt;0,data!BP80,"")</f>
        <v>x</v>
      </c>
      <c r="F320" s="213" t="str">
        <f>IF(data!BQ80&gt;0,data!BQ80,"")</f>
        <v>x</v>
      </c>
      <c r="G320" s="213" t="str">
        <f>IF(data!BR80&gt;0,data!BR80,"")</f>
        <v>x</v>
      </c>
      <c r="H320" s="213" t="str">
        <f>IF(data!BS80&gt;0,data!BS80,"")</f>
        <v>x</v>
      </c>
      <c r="I320" s="213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Columbia County Public Hospital District No. 1</v>
      </c>
      <c r="B324" s="77"/>
      <c r="C324" s="77"/>
      <c r="D324" s="77"/>
      <c r="E324" s="77"/>
      <c r="F324" s="77"/>
      <c r="G324" s="80"/>
      <c r="H324" s="79" t="str">
        <f>"FYE: "&amp;data!C82</f>
        <v>FYE: 12/31/2018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09"/>
      <c r="D328" s="209"/>
      <c r="E328" s="209"/>
      <c r="F328" s="209"/>
      <c r="G328" s="209"/>
      <c r="H328" s="209"/>
      <c r="I328" s="209"/>
    </row>
    <row r="329" spans="1:9" ht="20.100000000000001" customHeight="1" x14ac:dyDescent="0.25">
      <c r="A329" s="23">
        <v>4</v>
      </c>
      <c r="B329" s="14" t="s">
        <v>233</v>
      </c>
      <c r="C329" s="209"/>
      <c r="D329" s="209"/>
      <c r="E329" s="209"/>
      <c r="F329" s="209"/>
      <c r="G329" s="209"/>
      <c r="H329" s="209"/>
      <c r="I329" s="209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3.08</v>
      </c>
      <c r="E330" s="26">
        <f>data!BW60</f>
        <v>0</v>
      </c>
      <c r="F330" s="26">
        <f>data!BX60</f>
        <v>0</v>
      </c>
      <c r="G330" s="26">
        <f>data!BY60</f>
        <v>1.7</v>
      </c>
      <c r="H330" s="26">
        <f>data!BZ60</f>
        <v>0</v>
      </c>
      <c r="I330" s="26">
        <f>data!CA60</f>
        <v>0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146254</v>
      </c>
      <c r="E331" s="86">
        <f>data!BW61</f>
        <v>0</v>
      </c>
      <c r="F331" s="86">
        <f>data!BX61</f>
        <v>0</v>
      </c>
      <c r="G331" s="86">
        <f>data!BY61</f>
        <v>226295</v>
      </c>
      <c r="H331" s="86">
        <f>data!BZ61</f>
        <v>0</v>
      </c>
      <c r="I331" s="86">
        <f>data!CA61</f>
        <v>0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25710</v>
      </c>
      <c r="E332" s="86">
        <f>data!BW62</f>
        <v>0</v>
      </c>
      <c r="F332" s="86">
        <f>data!BX62</f>
        <v>0</v>
      </c>
      <c r="G332" s="86">
        <f>data!BY62</f>
        <v>39780</v>
      </c>
      <c r="H332" s="86">
        <f>data!BZ62</f>
        <v>0</v>
      </c>
      <c r="I332" s="86">
        <f>data!CA62</f>
        <v>0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3145</v>
      </c>
      <c r="E334" s="86">
        <f>data!BW64</f>
        <v>0</v>
      </c>
      <c r="F334" s="86">
        <f>data!BX64</f>
        <v>0</v>
      </c>
      <c r="G334" s="86">
        <f>data!BY64</f>
        <v>1690</v>
      </c>
      <c r="H334" s="86">
        <f>data!BZ64</f>
        <v>0</v>
      </c>
      <c r="I334" s="86">
        <f>data!CA64</f>
        <v>0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546</v>
      </c>
      <c r="E336" s="86">
        <f>data!BW66</f>
        <v>0</v>
      </c>
      <c r="F336" s="86">
        <f>data!BX66</f>
        <v>0</v>
      </c>
      <c r="G336" s="86">
        <f>data!BY66</f>
        <v>19204</v>
      </c>
      <c r="H336" s="86">
        <f>data!BZ66</f>
        <v>0</v>
      </c>
      <c r="I336" s="86">
        <f>data!CA66</f>
        <v>0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38731</v>
      </c>
      <c r="E337" s="86">
        <f>data!BW67</f>
        <v>0</v>
      </c>
      <c r="F337" s="86">
        <f>data!BX67</f>
        <v>0</v>
      </c>
      <c r="G337" s="86">
        <f>data!BY67</f>
        <v>4058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1589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1394</v>
      </c>
      <c r="E339" s="86">
        <f>data!BW69</f>
        <v>0</v>
      </c>
      <c r="F339" s="86">
        <f>data!BX69</f>
        <v>0</v>
      </c>
      <c r="G339" s="86">
        <f>data!BY69</f>
        <v>3725</v>
      </c>
      <c r="H339" s="86">
        <f>data!BZ69</f>
        <v>0</v>
      </c>
      <c r="I339" s="86">
        <f>data!CA69</f>
        <v>0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217369</v>
      </c>
      <c r="E341" s="14">
        <f>data!BW71</f>
        <v>0</v>
      </c>
      <c r="F341" s="14">
        <f>data!BX71</f>
        <v>0</v>
      </c>
      <c r="G341" s="14">
        <f>data!BY71</f>
        <v>294752</v>
      </c>
      <c r="H341" s="14">
        <f>data!BZ71</f>
        <v>0</v>
      </c>
      <c r="I341" s="14">
        <f>data!CA71</f>
        <v>0</v>
      </c>
    </row>
    <row r="342" spans="1:9" ht="20.100000000000001" customHeight="1" x14ac:dyDescent="0.25">
      <c r="A342" s="23">
        <v>17</v>
      </c>
      <c r="B342" s="14" t="s">
        <v>244</v>
      </c>
      <c r="C342" s="208"/>
      <c r="D342" s="208"/>
      <c r="E342" s="208"/>
      <c r="F342" s="208"/>
      <c r="G342" s="208"/>
      <c r="H342" s="208"/>
      <c r="I342" s="208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0" t="str">
        <f>IF(data!BU73&gt;0,data!BU73,"")</f>
        <v>x</v>
      </c>
      <c r="D344" s="210" t="str">
        <f>IF(data!BV73&gt;0,data!BV73,"")</f>
        <v>x</v>
      </c>
      <c r="E344" s="210" t="str">
        <f>IF(data!BW73&gt;0,data!BW73,"")</f>
        <v>x</v>
      </c>
      <c r="F344" s="210" t="str">
        <f>IF(data!BX73&gt;0,data!BX73,"")</f>
        <v>x</v>
      </c>
      <c r="G344" s="210" t="str">
        <f>IF(data!BY73&gt;0,data!BY73,"")</f>
        <v>x</v>
      </c>
      <c r="H344" s="210" t="str">
        <f>IF(data!BZ73&gt;0,data!BZ73,"")</f>
        <v>x</v>
      </c>
      <c r="I344" s="210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0" t="str">
        <f>IF(data!BU74&gt;0,data!BU74,"")</f>
        <v>x</v>
      </c>
      <c r="D345" s="210" t="str">
        <f>IF(data!BV74&gt;0,data!BV74,"")</f>
        <v>x</v>
      </c>
      <c r="E345" s="210" t="str">
        <f>IF(data!BW74&gt;0,data!BW74,"")</f>
        <v>x</v>
      </c>
      <c r="F345" s="210" t="str">
        <f>IF(data!BX74&gt;0,data!BX74,"")</f>
        <v>x</v>
      </c>
      <c r="G345" s="210" t="str">
        <f>IF(data!BY74&gt;0,data!BY74,"")</f>
        <v>x</v>
      </c>
      <c r="H345" s="210" t="str">
        <f>IF(data!BZ74&gt;0,data!BZ74,"")</f>
        <v>x</v>
      </c>
      <c r="I345" s="210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0" t="str">
        <f>IF(data!BU75&gt;0,data!BU75,"")</f>
        <v>x</v>
      </c>
      <c r="D346" s="210" t="str">
        <f>IF(data!BV75&gt;0,data!BV75,"")</f>
        <v>x</v>
      </c>
      <c r="E346" s="210" t="str">
        <f>IF(data!BW75&gt;0,data!BW75,"")</f>
        <v>x</v>
      </c>
      <c r="F346" s="210" t="str">
        <f>IF(data!BX75&gt;0,data!BX75,"")</f>
        <v>x</v>
      </c>
      <c r="G346" s="210" t="str">
        <f>IF(data!BY75&gt;0,data!BY75,"")</f>
        <v>x</v>
      </c>
      <c r="H346" s="210" t="str">
        <f>IF(data!BZ75&gt;0,data!BZ75,"")</f>
        <v>x</v>
      </c>
      <c r="I346" s="210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08"/>
      <c r="D347" s="208"/>
      <c r="E347" s="208"/>
      <c r="F347" s="208"/>
      <c r="G347" s="208"/>
      <c r="H347" s="208"/>
      <c r="I347" s="208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1995</v>
      </c>
      <c r="E348" s="85">
        <f>data!BW76</f>
        <v>0</v>
      </c>
      <c r="F348" s="85">
        <f>data!BX76</f>
        <v>0</v>
      </c>
      <c r="G348" s="85">
        <f>data!BY76</f>
        <v>209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565</v>
      </c>
      <c r="E350" s="85">
        <f>data!BW78</f>
        <v>0</v>
      </c>
      <c r="F350" s="85">
        <f>data!BX78</f>
        <v>0</v>
      </c>
      <c r="G350" s="85">
        <f>data!BY78</f>
        <v>59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3" t="str">
        <f>IF(data!BU80&gt;0,data!BU80,"")</f>
        <v/>
      </c>
      <c r="D352" s="213" t="str">
        <f>IF(data!BV80&gt;0,data!BV80,"")</f>
        <v/>
      </c>
      <c r="E352" s="213" t="str">
        <f>IF(data!BW80&gt;0,data!BW80,"")</f>
        <v/>
      </c>
      <c r="F352" s="213" t="str">
        <f>IF(data!BX80&gt;0,data!BX80,"")</f>
        <v/>
      </c>
      <c r="G352" s="213" t="str">
        <f>IF(data!BY80&gt;0,data!BY80,"")</f>
        <v/>
      </c>
      <c r="H352" s="213" t="str">
        <f>IF(data!BZ80&gt;0,data!BZ80,"")</f>
        <v/>
      </c>
      <c r="I352" s="213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Columbia County Public Hospital District No. 1</v>
      </c>
      <c r="B356" s="77"/>
      <c r="C356" s="77"/>
      <c r="D356" s="77"/>
      <c r="E356" s="77"/>
      <c r="F356" s="77"/>
      <c r="G356" s="80"/>
      <c r="H356" s="79" t="str">
        <f>"FYE: "&amp;data!C82</f>
        <v>FYE: 12/31/2018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09"/>
      <c r="D360" s="209"/>
      <c r="E360" s="209"/>
      <c r="F360" s="209"/>
      <c r="G360" s="209"/>
      <c r="H360" s="209"/>
      <c r="I360" s="209"/>
    </row>
    <row r="361" spans="1:9" ht="20.100000000000001" customHeight="1" x14ac:dyDescent="0.25">
      <c r="A361" s="23">
        <v>4</v>
      </c>
      <c r="B361" s="14" t="s">
        <v>233</v>
      </c>
      <c r="C361" s="209"/>
      <c r="D361" s="209"/>
      <c r="E361" s="209"/>
      <c r="F361" s="209"/>
      <c r="G361" s="209"/>
      <c r="H361" s="209"/>
      <c r="I361" s="209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0</v>
      </c>
      <c r="E362" s="214"/>
      <c r="F362" s="208"/>
      <c r="G362" s="208"/>
      <c r="H362" s="208"/>
      <c r="I362" s="87">
        <f>data!CE60</f>
        <v>148.18000000000004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0</v>
      </c>
      <c r="E363" s="215"/>
      <c r="F363" s="216"/>
      <c r="G363" s="216"/>
      <c r="H363" s="216"/>
      <c r="I363" s="86">
        <f>data!CE61</f>
        <v>8733794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0</v>
      </c>
      <c r="E364" s="215"/>
      <c r="F364" s="216"/>
      <c r="G364" s="216"/>
      <c r="H364" s="216"/>
      <c r="I364" s="86">
        <f>data!CE62</f>
        <v>1535310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5"/>
      <c r="F365" s="216"/>
      <c r="G365" s="216"/>
      <c r="H365" s="216"/>
      <c r="I365" s="86">
        <f>data!CE63</f>
        <v>1102148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0</v>
      </c>
      <c r="E366" s="215"/>
      <c r="F366" s="216"/>
      <c r="G366" s="216"/>
      <c r="H366" s="216"/>
      <c r="I366" s="86">
        <f>data!CE64</f>
        <v>1789389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5"/>
      <c r="F367" s="216"/>
      <c r="G367" s="216"/>
      <c r="H367" s="216"/>
      <c r="I367" s="86">
        <f>data!CE65</f>
        <v>378754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0</v>
      </c>
      <c r="E368" s="215"/>
      <c r="F368" s="216"/>
      <c r="G368" s="216"/>
      <c r="H368" s="216"/>
      <c r="I368" s="86">
        <f>data!CE66</f>
        <v>4459205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0</v>
      </c>
      <c r="E369" s="215"/>
      <c r="F369" s="216"/>
      <c r="G369" s="216"/>
      <c r="H369" s="216"/>
      <c r="I369" s="86">
        <f>data!CE67</f>
        <v>1187552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5"/>
      <c r="F370" s="216"/>
      <c r="G370" s="216"/>
      <c r="H370" s="216"/>
      <c r="I370" s="86">
        <f>data!CE68</f>
        <v>194164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0</v>
      </c>
      <c r="E371" s="86">
        <f>data!CD69</f>
        <v>778832</v>
      </c>
      <c r="F371" s="216"/>
      <c r="G371" s="216"/>
      <c r="H371" s="216"/>
      <c r="I371" s="86">
        <f>data!CE69</f>
        <v>1051882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1">
        <f>data!CD70</f>
        <v>447737</v>
      </c>
      <c r="F372" s="217"/>
      <c r="G372" s="217"/>
      <c r="H372" s="217"/>
      <c r="I372" s="14">
        <f>-data!CE70</f>
        <v>-447737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0</v>
      </c>
      <c r="D373" s="86">
        <f>data!CC71</f>
        <v>0</v>
      </c>
      <c r="E373" s="86">
        <f>data!CD71</f>
        <v>331095</v>
      </c>
      <c r="F373" s="216"/>
      <c r="G373" s="216"/>
      <c r="H373" s="216"/>
      <c r="I373" s="14">
        <f>data!CE71</f>
        <v>19984461</v>
      </c>
    </row>
    <row r="374" spans="1:9" ht="20.100000000000001" customHeight="1" x14ac:dyDescent="0.25">
      <c r="A374" s="23">
        <v>17</v>
      </c>
      <c r="B374" s="14" t="s">
        <v>244</v>
      </c>
      <c r="C374" s="216"/>
      <c r="D374" s="216"/>
      <c r="E374" s="216"/>
      <c r="F374" s="216"/>
      <c r="G374" s="216"/>
      <c r="H374" s="216"/>
      <c r="I374" s="14">
        <f>-data!CE72</f>
        <v>-1673661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0" t="str">
        <f>IF(data!CB73&gt;0,data!CB73,"")</f>
        <v>x</v>
      </c>
      <c r="D376" s="210" t="str">
        <f>IF(data!CC73&gt;0,data!CC73,"")</f>
        <v>x</v>
      </c>
      <c r="E376" s="211"/>
      <c r="F376" s="208"/>
      <c r="G376" s="208"/>
      <c r="H376" s="208"/>
      <c r="I376" s="85">
        <f>data!CE73</f>
        <v>8414588</v>
      </c>
    </row>
    <row r="377" spans="1:9" ht="20.100000000000001" customHeight="1" x14ac:dyDescent="0.25">
      <c r="A377" s="23">
        <v>20</v>
      </c>
      <c r="B377" s="48" t="s">
        <v>1183</v>
      </c>
      <c r="C377" s="210" t="str">
        <f>IF(data!CB74&gt;0,data!CB74,"")</f>
        <v>x</v>
      </c>
      <c r="D377" s="210" t="str">
        <f>IF(data!CC74&gt;0,data!CC74,"")</f>
        <v>x</v>
      </c>
      <c r="E377" s="211"/>
      <c r="F377" s="208"/>
      <c r="G377" s="208"/>
      <c r="H377" s="208"/>
      <c r="I377" s="85">
        <f>data!CE74</f>
        <v>16966105</v>
      </c>
    </row>
    <row r="378" spans="1:9" ht="20.100000000000001" customHeight="1" x14ac:dyDescent="0.25">
      <c r="A378" s="23">
        <v>21</v>
      </c>
      <c r="B378" s="48" t="s">
        <v>1184</v>
      </c>
      <c r="C378" s="210" t="str">
        <f>IF(data!CB75&gt;0,data!CB75,"")</f>
        <v>x</v>
      </c>
      <c r="D378" s="210" t="str">
        <f>IF(data!CC75&gt;0,data!CC75,"")</f>
        <v>x</v>
      </c>
      <c r="E378" s="211"/>
      <c r="F378" s="208"/>
      <c r="G378" s="208"/>
      <c r="H378" s="208"/>
      <c r="I378" s="85">
        <f>data!CE75</f>
        <v>25380693</v>
      </c>
    </row>
    <row r="379" spans="1:9" ht="20.100000000000001" customHeight="1" x14ac:dyDescent="0.25">
      <c r="A379" s="23" t="s">
        <v>1185</v>
      </c>
      <c r="B379" s="60"/>
      <c r="C379" s="208"/>
      <c r="D379" s="208"/>
      <c r="E379" s="208"/>
      <c r="F379" s="208"/>
      <c r="G379" s="208"/>
      <c r="H379" s="208"/>
      <c r="I379" s="208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0</v>
      </c>
      <c r="E380" s="211"/>
      <c r="F380" s="208"/>
      <c r="G380" s="208"/>
      <c r="H380" s="208"/>
      <c r="I380" s="14">
        <f>data!CE76</f>
        <v>61170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0" t="str">
        <f>IF(data!CC77&gt;0,data!CC77,"")</f>
        <v>x</v>
      </c>
      <c r="E381" s="211"/>
      <c r="F381" s="208"/>
      <c r="G381" s="208"/>
      <c r="H381" s="208"/>
      <c r="I381" s="14">
        <f>data!CE77</f>
        <v>72320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0" t="str">
        <f>IF(data!CC78&gt;0,data!CC78,"")</f>
        <v>x</v>
      </c>
      <c r="E382" s="211"/>
      <c r="F382" s="208"/>
      <c r="G382" s="208"/>
      <c r="H382" s="208"/>
      <c r="I382" s="14">
        <f>data!CE78</f>
        <v>8906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0" t="str">
        <f>IF(data!CC79&gt;0,data!CC79,"")</f>
        <v>x</v>
      </c>
      <c r="E383" s="211"/>
      <c r="F383" s="208"/>
      <c r="G383" s="208"/>
      <c r="H383" s="208"/>
      <c r="I383" s="14">
        <f>data!CE79</f>
        <v>133700</v>
      </c>
    </row>
    <row r="384" spans="1:9" ht="20.100000000000001" customHeight="1" x14ac:dyDescent="0.25">
      <c r="A384" s="23">
        <v>26</v>
      </c>
      <c r="B384" s="14" t="s">
        <v>252</v>
      </c>
      <c r="C384" s="210" t="str">
        <f>IF(data!CB80&gt;0,data!CB80,"")</f>
        <v/>
      </c>
      <c r="D384" s="210" t="str">
        <f>IF(data!CC80&gt;0,data!CC80,"")</f>
        <v>x</v>
      </c>
      <c r="E384" s="214"/>
      <c r="F384" s="208"/>
      <c r="G384" s="208"/>
      <c r="H384" s="208"/>
      <c r="I384" s="84">
        <f>data!CE80</f>
        <v>61.11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Dayton General Hospital Year End Report</dc:title>
  <dc:subject>2018 Dayton General Hospital Year End Report</dc:subject>
  <dc:creator>Washington State Dept of Health - HSQA - Community Health Systems</dc:creator>
  <cp:keywords>hospital financial reports</cp:keywords>
  <cp:lastModifiedBy>Huyck, Randall  (DOH)</cp:lastModifiedBy>
  <cp:lastPrinted>2019-06-28T13:43:29Z</cp:lastPrinted>
  <dcterms:created xsi:type="dcterms:W3CDTF">1999-06-02T22:01:56Z</dcterms:created>
  <dcterms:modified xsi:type="dcterms:W3CDTF">2019-07-03T16:37:16Z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eleteTemporaryFile">
    <vt:lpwstr>0000003FR020190628084339.xlsx</vt:lpwstr>
  </property>
  <property fmtid="{D5CDD505-2E9C-101B-9397-08002B2CF9AE}" pid="3" name="GFRDocument">
    <vt:lpwstr>1</vt:lpwstr>
  </property>
  <property fmtid="{D5CDD505-2E9C-101B-9397-08002B2CF9AE}" pid="4" name="WebDocument">
    <vt:lpwstr>True</vt:lpwstr>
  </property>
</Properties>
</file>