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data!$A$44:$CF$80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_xlnm.Print_Titles" localSheetId="0">data!$A:$A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89" i="1" l="1"/>
  <c r="C383" i="1"/>
  <c r="C380" i="1" l="1"/>
  <c r="C366" i="1"/>
  <c r="C364" i="1" s="1"/>
  <c r="C360" i="1"/>
  <c r="C359" i="1"/>
  <c r="C325" i="1"/>
  <c r="C282" i="1"/>
  <c r="C203" i="1"/>
  <c r="C201" i="1"/>
  <c r="C200" i="1"/>
  <c r="C184" i="1" l="1"/>
  <c r="D142" i="1" l="1"/>
  <c r="D141" i="1"/>
  <c r="C139" i="1" l="1"/>
  <c r="B139" i="1"/>
  <c r="C138" i="1"/>
  <c r="B138" i="1"/>
  <c r="D139" i="1" l="1"/>
  <c r="D138" i="1"/>
  <c r="AG74" i="1" l="1"/>
  <c r="AV74" i="1"/>
  <c r="CC69" i="1" l="1"/>
  <c r="BW63" i="1" l="1"/>
  <c r="BN63" i="1"/>
  <c r="AV63" i="1"/>
  <c r="AP63" i="1"/>
  <c r="AJ63" i="1"/>
  <c r="Z63" i="1"/>
  <c r="U63" i="1"/>
  <c r="M817" i="10" l="1"/>
  <c r="K817" i="10"/>
  <c r="J817" i="10"/>
  <c r="I817" i="10"/>
  <c r="H817" i="10"/>
  <c r="G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H792" i="10"/>
  <c r="G792" i="10"/>
  <c r="F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K788" i="10"/>
  <c r="I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Y730" i="10"/>
  <c r="BX730" i="10"/>
  <c r="BW730" i="10"/>
  <c r="BV730" i="10"/>
  <c r="BU730" i="10"/>
  <c r="BT730" i="10"/>
  <c r="BR730" i="10"/>
  <c r="BQ730" i="10"/>
  <c r="BP730" i="10"/>
  <c r="BO730" i="10"/>
  <c r="BM730" i="10"/>
  <c r="BF730" i="10"/>
  <c r="BE730" i="10"/>
  <c r="BB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A730" i="10"/>
  <c r="Z730" i="10"/>
  <c r="Y730" i="10"/>
  <c r="W730" i="10"/>
  <c r="R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G726" i="10"/>
  <c r="AF726" i="10"/>
  <c r="AE726" i="10"/>
  <c r="AB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E546" i="10"/>
  <c r="F546" i="10"/>
  <c r="H545" i="10"/>
  <c r="F545" i="10"/>
  <c r="E545" i="10"/>
  <c r="E544" i="10"/>
  <c r="F544" i="10"/>
  <c r="H540" i="10"/>
  <c r="E540" i="10"/>
  <c r="F540" i="10"/>
  <c r="H539" i="10"/>
  <c r="F539" i="10"/>
  <c r="E539" i="10"/>
  <c r="E538" i="10"/>
  <c r="H538" i="10"/>
  <c r="E537" i="10"/>
  <c r="H536" i="10"/>
  <c r="F536" i="10"/>
  <c r="E536" i="10"/>
  <c r="E535" i="10"/>
  <c r="E534" i="10"/>
  <c r="F533" i="10"/>
  <c r="E533" i="10"/>
  <c r="H533" i="10"/>
  <c r="H532" i="10"/>
  <c r="E532" i="10"/>
  <c r="F532" i="10"/>
  <c r="E531" i="10"/>
  <c r="F531" i="10"/>
  <c r="F530" i="10"/>
  <c r="E530" i="10"/>
  <c r="F529" i="10"/>
  <c r="E529" i="10"/>
  <c r="H528" i="10"/>
  <c r="F528" i="10"/>
  <c r="E528" i="10"/>
  <c r="H527" i="10"/>
  <c r="E527" i="10"/>
  <c r="F527" i="10"/>
  <c r="E526" i="10"/>
  <c r="F526" i="10"/>
  <c r="E525" i="10"/>
  <c r="E524" i="10"/>
  <c r="F524" i="10"/>
  <c r="E523" i="10"/>
  <c r="F523" i="10"/>
  <c r="E522" i="10"/>
  <c r="F521" i="10"/>
  <c r="F520" i="10"/>
  <c r="E520" i="10"/>
  <c r="F519" i="10"/>
  <c r="E519" i="10"/>
  <c r="E518" i="10"/>
  <c r="E517" i="10"/>
  <c r="F517" i="10"/>
  <c r="F516" i="10"/>
  <c r="E516" i="10"/>
  <c r="F515" i="10"/>
  <c r="E515" i="10"/>
  <c r="E514" i="10"/>
  <c r="F513" i="10"/>
  <c r="E511" i="10"/>
  <c r="F510" i="10"/>
  <c r="E510" i="10"/>
  <c r="E509" i="10"/>
  <c r="E508" i="10"/>
  <c r="E507" i="10"/>
  <c r="H507" i="10"/>
  <c r="H506" i="10"/>
  <c r="F506" i="10"/>
  <c r="E506" i="10"/>
  <c r="H505" i="10"/>
  <c r="F505" i="10"/>
  <c r="E505" i="10"/>
  <c r="E504" i="10"/>
  <c r="E503" i="10"/>
  <c r="H502" i="10"/>
  <c r="F502" i="10"/>
  <c r="E502" i="10"/>
  <c r="H501" i="10"/>
  <c r="F501" i="10"/>
  <c r="E501" i="10"/>
  <c r="F500" i="10"/>
  <c r="E500" i="10"/>
  <c r="H500" i="10"/>
  <c r="E499" i="10"/>
  <c r="H499" i="10"/>
  <c r="E498" i="10"/>
  <c r="H497" i="10"/>
  <c r="E497" i="10"/>
  <c r="F497" i="10"/>
  <c r="E496" i="10"/>
  <c r="F496" i="10"/>
  <c r="G493" i="10"/>
  <c r="E493" i="10"/>
  <c r="C493" i="10"/>
  <c r="A493" i="10"/>
  <c r="B471" i="10"/>
  <c r="C459" i="10"/>
  <c r="B459" i="10"/>
  <c r="B458" i="10"/>
  <c r="B455" i="10"/>
  <c r="B454" i="10"/>
  <c r="B453" i="10"/>
  <c r="C446" i="10"/>
  <c r="C444" i="10"/>
  <c r="B439" i="10"/>
  <c r="C438" i="10"/>
  <c r="B437" i="10"/>
  <c r="B435" i="10"/>
  <c r="B434" i="10"/>
  <c r="B433" i="10"/>
  <c r="B432" i="10"/>
  <c r="B431" i="10"/>
  <c r="B430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0" i="10"/>
  <c r="D372" i="10"/>
  <c r="C360" i="10"/>
  <c r="BK730" i="10" s="1"/>
  <c r="C359" i="10"/>
  <c r="D329" i="10"/>
  <c r="C325" i="10"/>
  <c r="AX730" i="10" s="1"/>
  <c r="D319" i="10"/>
  <c r="D314" i="10"/>
  <c r="D290" i="10"/>
  <c r="C282" i="10"/>
  <c r="D265" i="10"/>
  <c r="D260" i="10"/>
  <c r="C238" i="10"/>
  <c r="CC722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B204" i="10"/>
  <c r="E203" i="10"/>
  <c r="C475" i="10" s="1"/>
  <c r="E202" i="10"/>
  <c r="C201" i="10"/>
  <c r="AK722" i="10" s="1"/>
  <c r="C200" i="10"/>
  <c r="E199" i="10"/>
  <c r="E198" i="10"/>
  <c r="C471" i="10" s="1"/>
  <c r="E197" i="10"/>
  <c r="C470" i="10" s="1"/>
  <c r="E196" i="10"/>
  <c r="C469" i="10" s="1"/>
  <c r="E195" i="10"/>
  <c r="C468" i="10" s="1"/>
  <c r="D190" i="10"/>
  <c r="D437" i="10" s="1"/>
  <c r="C184" i="10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D141" i="10"/>
  <c r="AK726" i="10" s="1"/>
  <c r="E140" i="10"/>
  <c r="C139" i="10"/>
  <c r="AD726" i="10" s="1"/>
  <c r="B139" i="10"/>
  <c r="Y726" i="10" s="1"/>
  <c r="C138" i="10"/>
  <c r="AC726" i="10" s="1"/>
  <c r="B138" i="10"/>
  <c r="E127" i="10"/>
  <c r="CE80" i="10"/>
  <c r="CF79" i="10"/>
  <c r="CE79" i="10"/>
  <c r="CE78" i="10"/>
  <c r="R816" i="10" s="1"/>
  <c r="CE77" i="10"/>
  <c r="CE76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AG74" i="10"/>
  <c r="AV73" i="10"/>
  <c r="O779" i="10" s="1"/>
  <c r="CD71" i="10"/>
  <c r="C575" i="10" s="1"/>
  <c r="BI70" i="10"/>
  <c r="CE70" i="10" s="1"/>
  <c r="CC69" i="10"/>
  <c r="L812" i="10" s="1"/>
  <c r="BE69" i="10"/>
  <c r="CE68" i="10"/>
  <c r="K816" i="10" s="1"/>
  <c r="CC66" i="10"/>
  <c r="I812" i="10" s="1"/>
  <c r="BI66" i="10"/>
  <c r="BE65" i="10"/>
  <c r="CE64" i="10"/>
  <c r="BW63" i="10"/>
  <c r="F806" i="10" s="1"/>
  <c r="BN63" i="10"/>
  <c r="F797" i="10" s="1"/>
  <c r="BH63" i="10"/>
  <c r="F791" i="10" s="1"/>
  <c r="AV63" i="10"/>
  <c r="F779" i="10" s="1"/>
  <c r="AP63" i="10"/>
  <c r="F773" i="10" s="1"/>
  <c r="AJ63" i="10"/>
  <c r="F767" i="10" s="1"/>
  <c r="AA63" i="10"/>
  <c r="F758" i="10" s="1"/>
  <c r="Y63" i="10"/>
  <c r="F756" i="10" s="1"/>
  <c r="U63" i="10"/>
  <c r="F752" i="10" s="1"/>
  <c r="BI61" i="10"/>
  <c r="CE60" i="10"/>
  <c r="B53" i="10"/>
  <c r="BI51" i="10"/>
  <c r="CE51" i="10" s="1"/>
  <c r="B49" i="10"/>
  <c r="BI47" i="10"/>
  <c r="C204" i="10" l="1"/>
  <c r="D361" i="10"/>
  <c r="B465" i="10" s="1"/>
  <c r="D328" i="10"/>
  <c r="D330" i="10" s="1"/>
  <c r="D339" i="10" s="1"/>
  <c r="C482" i="10" s="1"/>
  <c r="C434" i="10"/>
  <c r="B464" i="10"/>
  <c r="R815" i="10"/>
  <c r="C267" i="10"/>
  <c r="B468" i="10" s="1"/>
  <c r="Q815" i="10"/>
  <c r="CE69" i="10"/>
  <c r="L816" i="10" s="1"/>
  <c r="AV75" i="10"/>
  <c r="N779" i="10" s="1"/>
  <c r="D139" i="10"/>
  <c r="E141" i="10"/>
  <c r="D463" i="10" s="1"/>
  <c r="E201" i="10"/>
  <c r="E217" i="10"/>
  <c r="C478" i="10" s="1"/>
  <c r="C268" i="10"/>
  <c r="P730" i="10" s="1"/>
  <c r="C366" i="10"/>
  <c r="I612" i="10"/>
  <c r="K815" i="10"/>
  <c r="T815" i="10"/>
  <c r="Q816" i="10"/>
  <c r="G612" i="10"/>
  <c r="CE47" i="10"/>
  <c r="D792" i="10"/>
  <c r="CE61" i="10"/>
  <c r="H788" i="10"/>
  <c r="H815" i="10" s="1"/>
  <c r="CE65" i="10"/>
  <c r="F511" i="10"/>
  <c r="F550" i="10"/>
  <c r="BI730" i="10"/>
  <c r="C816" i="10"/>
  <c r="H612" i="10"/>
  <c r="T816" i="10"/>
  <c r="L612" i="10"/>
  <c r="C472" i="10"/>
  <c r="C271" i="10"/>
  <c r="F507" i="10"/>
  <c r="F512" i="10"/>
  <c r="M792" i="10"/>
  <c r="F522" i="10"/>
  <c r="M816" i="10"/>
  <c r="C458" i="10"/>
  <c r="AG75" i="10"/>
  <c r="CE74" i="10"/>
  <c r="C464" i="10" s="1"/>
  <c r="F817" i="10"/>
  <c r="BS730" i="10"/>
  <c r="B429" i="10"/>
  <c r="G816" i="10"/>
  <c r="F612" i="10"/>
  <c r="C430" i="10"/>
  <c r="CF77" i="10"/>
  <c r="D138" i="10"/>
  <c r="AH726" i="10" s="1"/>
  <c r="C273" i="10"/>
  <c r="C474" i="10"/>
  <c r="H503" i="10"/>
  <c r="F503" i="10"/>
  <c r="H537" i="10"/>
  <c r="F537" i="10"/>
  <c r="P816" i="10"/>
  <c r="D612" i="10"/>
  <c r="CE63" i="10"/>
  <c r="CF76" i="10"/>
  <c r="I52" i="10" s="1"/>
  <c r="I67" i="10" s="1"/>
  <c r="J740" i="10" s="1"/>
  <c r="X726" i="10"/>
  <c r="N722" i="10"/>
  <c r="D186" i="10"/>
  <c r="D438" i="10" s="1"/>
  <c r="AB730" i="10"/>
  <c r="D283" i="10"/>
  <c r="F498" i="10"/>
  <c r="F499" i="10"/>
  <c r="F509" i="10"/>
  <c r="F518" i="10"/>
  <c r="H525" i="10"/>
  <c r="F525" i="10"/>
  <c r="F538" i="10"/>
  <c r="L788" i="10"/>
  <c r="L815" i="10" s="1"/>
  <c r="C439" i="10"/>
  <c r="CD722" i="10"/>
  <c r="C269" i="10"/>
  <c r="F508" i="10"/>
  <c r="H534" i="10"/>
  <c r="F534" i="10"/>
  <c r="AZ52" i="10"/>
  <c r="AZ67" i="10" s="1"/>
  <c r="J783" i="10" s="1"/>
  <c r="I792" i="10"/>
  <c r="I815" i="10" s="1"/>
  <c r="CE66" i="10"/>
  <c r="C274" i="10"/>
  <c r="F514" i="10"/>
  <c r="D435" i="10"/>
  <c r="AH722" i="10"/>
  <c r="E200" i="10"/>
  <c r="O817" i="10"/>
  <c r="BJ730" i="10"/>
  <c r="B463" i="10"/>
  <c r="H504" i="10"/>
  <c r="F504" i="10"/>
  <c r="F535" i="10"/>
  <c r="CE73" i="10"/>
  <c r="S816" i="10"/>
  <c r="J612" i="10"/>
  <c r="E142" i="10"/>
  <c r="D464" i="10" s="1"/>
  <c r="D240" i="10"/>
  <c r="B447" i="10" s="1"/>
  <c r="S815" i="10"/>
  <c r="C815" i="10"/>
  <c r="M815" i="10"/>
  <c r="D815" i="10"/>
  <c r="O815" i="10"/>
  <c r="F815" i="10"/>
  <c r="P815" i="10"/>
  <c r="G815" i="10"/>
  <c r="E204" i="10" l="1"/>
  <c r="C476" i="10" s="1"/>
  <c r="BA52" i="10"/>
  <c r="BA67" i="10" s="1"/>
  <c r="J784" i="10" s="1"/>
  <c r="O730" i="10"/>
  <c r="N817" i="10"/>
  <c r="D465" i="10"/>
  <c r="M52" i="10"/>
  <c r="M67" i="10" s="1"/>
  <c r="J744" i="10" s="1"/>
  <c r="T52" i="10"/>
  <c r="T67" i="10" s="1"/>
  <c r="J751" i="10" s="1"/>
  <c r="BE52" i="10"/>
  <c r="BE67" i="10" s="1"/>
  <c r="J788" i="10" s="1"/>
  <c r="B469" i="10"/>
  <c r="U52" i="10"/>
  <c r="U67" i="10" s="1"/>
  <c r="J752" i="10" s="1"/>
  <c r="D242" i="10"/>
  <c r="B448" i="10" s="1"/>
  <c r="BY52" i="10"/>
  <c r="BY67" i="10" s="1"/>
  <c r="J808" i="10" s="1"/>
  <c r="BI52" i="10"/>
  <c r="BI67" i="10" s="1"/>
  <c r="J792" i="10" s="1"/>
  <c r="BP52" i="10"/>
  <c r="BP67" i="10" s="1"/>
  <c r="J799" i="10" s="1"/>
  <c r="L52" i="10"/>
  <c r="L67" i="10" s="1"/>
  <c r="J743" i="10" s="1"/>
  <c r="AG52" i="10"/>
  <c r="AG67" i="10" s="1"/>
  <c r="J764" i="10" s="1"/>
  <c r="C276" i="10"/>
  <c r="X730" i="10" s="1"/>
  <c r="C440" i="10"/>
  <c r="BN730" i="10"/>
  <c r="C447" i="10"/>
  <c r="C364" i="10"/>
  <c r="BS52" i="10"/>
  <c r="BS67" i="10" s="1"/>
  <c r="J802" i="10" s="1"/>
  <c r="AI726" i="10"/>
  <c r="E139" i="10"/>
  <c r="C415" i="10" s="1"/>
  <c r="BZ52" i="10"/>
  <c r="BZ67" i="10" s="1"/>
  <c r="J809" i="10" s="1"/>
  <c r="BQ52" i="10"/>
  <c r="BQ67" i="10" s="1"/>
  <c r="J800" i="10" s="1"/>
  <c r="E52" i="10"/>
  <c r="E67" i="10" s="1"/>
  <c r="J736" i="10" s="1"/>
  <c r="AR52" i="10"/>
  <c r="AR67" i="10" s="1"/>
  <c r="J775" i="10" s="1"/>
  <c r="E138" i="10"/>
  <c r="C414" i="10" s="1"/>
  <c r="AO52" i="10"/>
  <c r="AO67" i="10" s="1"/>
  <c r="J772" i="10" s="1"/>
  <c r="Q730" i="10"/>
  <c r="B470" i="10"/>
  <c r="U730" i="10"/>
  <c r="B474" i="10"/>
  <c r="AJ52" i="10"/>
  <c r="AJ67" i="10" s="1"/>
  <c r="J767" i="10" s="1"/>
  <c r="F816" i="10"/>
  <c r="C429" i="10"/>
  <c r="Q52" i="10"/>
  <c r="Q67" i="10" s="1"/>
  <c r="J748" i="10" s="1"/>
  <c r="D816" i="10"/>
  <c r="C427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S48" i="10"/>
  <c r="BS62" i="10" s="1"/>
  <c r="BC48" i="10"/>
  <c r="BC62" i="10" s="1"/>
  <c r="AM48" i="10"/>
  <c r="AM62" i="10" s="1"/>
  <c r="W48" i="10"/>
  <c r="W62" i="10" s="1"/>
  <c r="O48" i="10"/>
  <c r="O62" i="10" s="1"/>
  <c r="CA48" i="10"/>
  <c r="CA62" i="10" s="1"/>
  <c r="BK48" i="10"/>
  <c r="BK62" i="10" s="1"/>
  <c r="AU48" i="10"/>
  <c r="AU62" i="10" s="1"/>
  <c r="AE48" i="10"/>
  <c r="AE62" i="10" s="1"/>
  <c r="G48" i="10"/>
  <c r="G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AO48" i="10"/>
  <c r="AO62" i="10" s="1"/>
  <c r="BV48" i="10"/>
  <c r="BV62" i="10" s="1"/>
  <c r="V48" i="10"/>
  <c r="V62" i="10" s="1"/>
  <c r="Z48" i="10"/>
  <c r="Z62" i="10" s="1"/>
  <c r="BW48" i="10"/>
  <c r="BW62" i="10" s="1"/>
  <c r="BJ48" i="10"/>
  <c r="BJ62" i="10" s="1"/>
  <c r="AX48" i="10"/>
  <c r="AX62" i="10" s="1"/>
  <c r="AK48" i="10"/>
  <c r="AK62" i="10" s="1"/>
  <c r="Y48" i="10"/>
  <c r="Y62" i="10" s="1"/>
  <c r="K48" i="10"/>
  <c r="K62" i="10" s="1"/>
  <c r="BU48" i="10"/>
  <c r="BU62" i="10" s="1"/>
  <c r="BG48" i="10"/>
  <c r="BG62" i="10" s="1"/>
  <c r="AT48" i="10"/>
  <c r="AT62" i="10" s="1"/>
  <c r="AH48" i="10"/>
  <c r="AH62" i="10" s="1"/>
  <c r="U48" i="10"/>
  <c r="U62" i="10" s="1"/>
  <c r="I48" i="10"/>
  <c r="I62" i="10" s="1"/>
  <c r="AP48" i="10"/>
  <c r="AP62" i="10" s="1"/>
  <c r="BM48" i="10"/>
  <c r="BM62" i="10" s="1"/>
  <c r="M48" i="10"/>
  <c r="M62" i="10" s="1"/>
  <c r="AI48" i="10"/>
  <c r="AI62" i="10" s="1"/>
  <c r="BR48" i="10"/>
  <c r="BR62" i="10" s="1"/>
  <c r="BF48" i="10"/>
  <c r="BF62" i="10" s="1"/>
  <c r="AS48" i="10"/>
  <c r="AS62" i="10" s="1"/>
  <c r="AG48" i="10"/>
  <c r="AG62" i="10" s="1"/>
  <c r="S48" i="10"/>
  <c r="S62" i="10" s="1"/>
  <c r="F48" i="10"/>
  <c r="F62" i="10" s="1"/>
  <c r="BB48" i="10"/>
  <c r="BB62" i="10" s="1"/>
  <c r="Q48" i="10"/>
  <c r="Q62" i="10" s="1"/>
  <c r="BN48" i="10"/>
  <c r="BN62" i="10" s="1"/>
  <c r="AA48" i="10"/>
  <c r="AA62" i="10" s="1"/>
  <c r="BY48" i="10"/>
  <c r="BY62" i="10" s="1"/>
  <c r="AL48" i="10"/>
  <c r="AL62" i="10" s="1"/>
  <c r="BI48" i="10"/>
  <c r="BI62" i="10" s="1"/>
  <c r="J48" i="10"/>
  <c r="J62" i="10" s="1"/>
  <c r="BQ48" i="10"/>
  <c r="BQ62" i="10" s="1"/>
  <c r="BE48" i="10"/>
  <c r="BE62" i="10" s="1"/>
  <c r="AQ48" i="10"/>
  <c r="AQ62" i="10" s="1"/>
  <c r="AD48" i="10"/>
  <c r="AD62" i="10" s="1"/>
  <c r="R48" i="10"/>
  <c r="R62" i="10" s="1"/>
  <c r="E48" i="10"/>
  <c r="E62" i="10" s="1"/>
  <c r="CC48" i="10"/>
  <c r="CC62" i="10" s="1"/>
  <c r="BO48" i="10"/>
  <c r="BO62" i="10" s="1"/>
  <c r="AC48" i="10"/>
  <c r="AC62" i="10" s="1"/>
  <c r="C48" i="10"/>
  <c r="BZ48" i="10"/>
  <c r="BZ62" i="10" s="1"/>
  <c r="BA48" i="10"/>
  <c r="BA62" i="10" s="1"/>
  <c r="N48" i="10"/>
  <c r="N62" i="10" s="1"/>
  <c r="AY48" i="10"/>
  <c r="AY62" i="10" s="1"/>
  <c r="AW48" i="10"/>
  <c r="AW62" i="10" s="1"/>
  <c r="C272" i="10"/>
  <c r="D275" i="10" s="1"/>
  <c r="C473" i="10"/>
  <c r="V730" i="10"/>
  <c r="B475" i="10"/>
  <c r="AK52" i="10"/>
  <c r="AK67" i="10" s="1"/>
  <c r="J768" i="10" s="1"/>
  <c r="AB52" i="10"/>
  <c r="AB67" i="10" s="1"/>
  <c r="J759" i="10" s="1"/>
  <c r="BV52" i="10"/>
  <c r="BV67" i="10" s="1"/>
  <c r="J805" i="10" s="1"/>
  <c r="N764" i="10"/>
  <c r="N815" i="10" s="1"/>
  <c r="CE75" i="10"/>
  <c r="S730" i="10"/>
  <c r="B472" i="10"/>
  <c r="H816" i="10"/>
  <c r="C431" i="10"/>
  <c r="BT52" i="10"/>
  <c r="BT67" i="10" s="1"/>
  <c r="J803" i="10" s="1"/>
  <c r="S52" i="10"/>
  <c r="S67" i="10" s="1"/>
  <c r="J750" i="10" s="1"/>
  <c r="BD52" i="10"/>
  <c r="BD67" i="10" s="1"/>
  <c r="J787" i="10" s="1"/>
  <c r="BN52" i="10"/>
  <c r="BN67" i="10" s="1"/>
  <c r="J797" i="10" s="1"/>
  <c r="R52" i="10"/>
  <c r="R67" i="10" s="1"/>
  <c r="J749" i="10" s="1"/>
  <c r="BO52" i="10"/>
  <c r="BO67" i="10" s="1"/>
  <c r="J798" i="10" s="1"/>
  <c r="BC52" i="10"/>
  <c r="BC67" i="10" s="1"/>
  <c r="J786" i="10" s="1"/>
  <c r="AP52" i="10"/>
  <c r="AP67" i="10" s="1"/>
  <c r="J773" i="10" s="1"/>
  <c r="AD52" i="10"/>
  <c r="AD67" i="10" s="1"/>
  <c r="J761" i="10" s="1"/>
  <c r="P52" i="10"/>
  <c r="P67" i="10" s="1"/>
  <c r="J747" i="10" s="1"/>
  <c r="C52" i="10"/>
  <c r="AA52" i="10"/>
  <c r="AA67" i="10" s="1"/>
  <c r="J758" i="10" s="1"/>
  <c r="CB52" i="10"/>
  <c r="CB67" i="10" s="1"/>
  <c r="J811" i="10" s="1"/>
  <c r="BL52" i="10"/>
  <c r="BL67" i="10" s="1"/>
  <c r="J795" i="10" s="1"/>
  <c r="AY52" i="10"/>
  <c r="AY67" i="10" s="1"/>
  <c r="J782" i="10" s="1"/>
  <c r="AM52" i="10"/>
  <c r="AM67" i="10" s="1"/>
  <c r="J770" i="10" s="1"/>
  <c r="Z52" i="10"/>
  <c r="Z67" i="10" s="1"/>
  <c r="J757" i="10" s="1"/>
  <c r="N52" i="10"/>
  <c r="N67" i="10" s="1"/>
  <c r="J745" i="10" s="1"/>
  <c r="AU52" i="10"/>
  <c r="AU67" i="10" s="1"/>
  <c r="J778" i="10" s="1"/>
  <c r="AQ52" i="10"/>
  <c r="AQ67" i="10" s="1"/>
  <c r="J774" i="10" s="1"/>
  <c r="CC52" i="10"/>
  <c r="CC67" i="10" s="1"/>
  <c r="J812" i="10" s="1"/>
  <c r="O52" i="10"/>
  <c r="O67" i="10" s="1"/>
  <c r="J746" i="10" s="1"/>
  <c r="BX52" i="10"/>
  <c r="BX67" i="10" s="1"/>
  <c r="J807" i="10" s="1"/>
  <c r="BK52" i="10"/>
  <c r="BK67" i="10" s="1"/>
  <c r="J794" i="10" s="1"/>
  <c r="AX52" i="10"/>
  <c r="AX67" i="10" s="1"/>
  <c r="J781" i="10" s="1"/>
  <c r="AL52" i="10"/>
  <c r="AL67" i="10" s="1"/>
  <c r="J769" i="10" s="1"/>
  <c r="X52" i="10"/>
  <c r="X67" i="10" s="1"/>
  <c r="J755" i="10" s="1"/>
  <c r="K52" i="10"/>
  <c r="K67" i="10" s="1"/>
  <c r="J742" i="10" s="1"/>
  <c r="BU52" i="10"/>
  <c r="BU67" i="10" s="1"/>
  <c r="J804" i="10" s="1"/>
  <c r="AH52" i="10"/>
  <c r="AH67" i="10" s="1"/>
  <c r="J765" i="10" s="1"/>
  <c r="H52" i="10"/>
  <c r="H67" i="10" s="1"/>
  <c r="J739" i="10" s="1"/>
  <c r="AT52" i="10"/>
  <c r="AT67" i="10" s="1"/>
  <c r="J777" i="10" s="1"/>
  <c r="G52" i="10"/>
  <c r="G67" i="10" s="1"/>
  <c r="J738" i="10" s="1"/>
  <c r="AE52" i="10"/>
  <c r="AE67" i="10" s="1"/>
  <c r="J762" i="10" s="1"/>
  <c r="BB52" i="10"/>
  <c r="BB67" i="10" s="1"/>
  <c r="J785" i="10" s="1"/>
  <c r="BW52" i="10"/>
  <c r="BW67" i="10" s="1"/>
  <c r="J806" i="10" s="1"/>
  <c r="BJ52" i="10"/>
  <c r="BJ67" i="10" s="1"/>
  <c r="J793" i="10" s="1"/>
  <c r="AV52" i="10"/>
  <c r="AV67" i="10" s="1"/>
  <c r="J779" i="10" s="1"/>
  <c r="AI52" i="10"/>
  <c r="AI67" i="10" s="1"/>
  <c r="J766" i="10" s="1"/>
  <c r="W52" i="10"/>
  <c r="W67" i="10" s="1"/>
  <c r="J754" i="10" s="1"/>
  <c r="J52" i="10"/>
  <c r="J67" i="10" s="1"/>
  <c r="J741" i="10" s="1"/>
  <c r="BG52" i="10"/>
  <c r="BG67" i="10" s="1"/>
  <c r="J790" i="10" s="1"/>
  <c r="V52" i="10"/>
  <c r="V67" i="10" s="1"/>
  <c r="J753" i="10" s="1"/>
  <c r="BF52" i="10"/>
  <c r="BF67" i="10" s="1"/>
  <c r="J789" i="10" s="1"/>
  <c r="AF52" i="10"/>
  <c r="AF67" i="10" s="1"/>
  <c r="J763" i="10" s="1"/>
  <c r="BR52" i="10"/>
  <c r="BR67" i="10" s="1"/>
  <c r="J801" i="10" s="1"/>
  <c r="F52" i="10"/>
  <c r="F67" i="10" s="1"/>
  <c r="J737" i="10" s="1"/>
  <c r="AN52" i="10"/>
  <c r="AN67" i="10" s="1"/>
  <c r="J771" i="10" s="1"/>
  <c r="Y52" i="10"/>
  <c r="Y67" i="10" s="1"/>
  <c r="J756" i="10" s="1"/>
  <c r="O816" i="10"/>
  <c r="C463" i="10"/>
  <c r="AS52" i="10"/>
  <c r="AS67" i="10" s="1"/>
  <c r="J776" i="10" s="1"/>
  <c r="I816" i="10"/>
  <c r="C432" i="10"/>
  <c r="AC52" i="10"/>
  <c r="AC67" i="10" s="1"/>
  <c r="J760" i="10" s="1"/>
  <c r="D52" i="10"/>
  <c r="D67" i="10" s="1"/>
  <c r="J735" i="10" s="1"/>
  <c r="BM52" i="10"/>
  <c r="BM67" i="10" s="1"/>
  <c r="J796" i="10" s="1"/>
  <c r="C387" i="10"/>
  <c r="D436" i="10"/>
  <c r="BH52" i="10"/>
  <c r="BH67" i="10" s="1"/>
  <c r="J791" i="10" s="1"/>
  <c r="AW52" i="10"/>
  <c r="AW67" i="10" s="1"/>
  <c r="J780" i="10" s="1"/>
  <c r="CA52" i="10"/>
  <c r="CA67" i="10" s="1"/>
  <c r="J810" i="10" s="1"/>
  <c r="B478" i="10" l="1"/>
  <c r="D367" i="10"/>
  <c r="C445" i="10"/>
  <c r="BL730" i="10"/>
  <c r="B476" i="10"/>
  <c r="D277" i="10"/>
  <c r="D292" i="10" s="1"/>
  <c r="D341" i="10" s="1"/>
  <c r="C481" i="10" s="1"/>
  <c r="E781" i="10"/>
  <c r="AX71" i="10"/>
  <c r="E782" i="10"/>
  <c r="AY71" i="10"/>
  <c r="E736" i="10"/>
  <c r="E71" i="10"/>
  <c r="E769" i="10"/>
  <c r="AL71" i="10"/>
  <c r="E764" i="10"/>
  <c r="AG71" i="10"/>
  <c r="E740" i="10"/>
  <c r="I71" i="10"/>
  <c r="E768" i="10"/>
  <c r="AK71" i="10"/>
  <c r="E735" i="10"/>
  <c r="D71" i="10"/>
  <c r="E799" i="10"/>
  <c r="BP71" i="10"/>
  <c r="E754" i="10"/>
  <c r="W71" i="10"/>
  <c r="E771" i="10"/>
  <c r="AN71" i="10"/>
  <c r="E770" i="10"/>
  <c r="AM71" i="10"/>
  <c r="E784" i="10"/>
  <c r="BA71" i="10"/>
  <c r="E761" i="10"/>
  <c r="AD71" i="10"/>
  <c r="E758" i="10"/>
  <c r="AA71" i="10"/>
  <c r="E789" i="10"/>
  <c r="BF71" i="10"/>
  <c r="E765" i="10"/>
  <c r="AH71" i="10"/>
  <c r="E793" i="10"/>
  <c r="BJ71" i="10"/>
  <c r="E751" i="10"/>
  <c r="T71" i="10"/>
  <c r="E738" i="10"/>
  <c r="G71" i="10"/>
  <c r="E786" i="10"/>
  <c r="BC71" i="10"/>
  <c r="E787" i="10"/>
  <c r="BD71" i="10"/>
  <c r="E749" i="10"/>
  <c r="R71" i="10"/>
  <c r="E776" i="10"/>
  <c r="AS71" i="10"/>
  <c r="E743" i="10"/>
  <c r="L71" i="10"/>
  <c r="E809" i="10"/>
  <c r="BZ71" i="10"/>
  <c r="E801" i="10"/>
  <c r="BR71" i="10"/>
  <c r="E777" i="10"/>
  <c r="AT71" i="10"/>
  <c r="E806" i="10"/>
  <c r="BW71" i="10"/>
  <c r="E759" i="10"/>
  <c r="AB71" i="10"/>
  <c r="E762" i="10"/>
  <c r="AE71" i="10"/>
  <c r="E802" i="10"/>
  <c r="BS71" i="10"/>
  <c r="E795" i="10"/>
  <c r="BL71" i="10"/>
  <c r="E779" i="10"/>
  <c r="AV71" i="10"/>
  <c r="E774" i="10"/>
  <c r="AQ71" i="10"/>
  <c r="C62" i="10"/>
  <c r="CE48" i="10"/>
  <c r="E788" i="10"/>
  <c r="BE71" i="10"/>
  <c r="E748" i="10"/>
  <c r="Q71" i="10"/>
  <c r="E766" i="10"/>
  <c r="AI71" i="10"/>
  <c r="E790" i="10"/>
  <c r="BG71" i="10"/>
  <c r="E757" i="10"/>
  <c r="Z71" i="10"/>
  <c r="E767" i="10"/>
  <c r="AJ71" i="10"/>
  <c r="E778" i="10"/>
  <c r="AU71" i="10"/>
  <c r="E739" i="10"/>
  <c r="H71" i="10"/>
  <c r="E803" i="10"/>
  <c r="BT71" i="10"/>
  <c r="E752" i="10"/>
  <c r="U71" i="10"/>
  <c r="E797" i="10"/>
  <c r="BN71" i="10"/>
  <c r="BZ730" i="10"/>
  <c r="L817" i="10"/>
  <c r="B436" i="10"/>
  <c r="B438" i="10"/>
  <c r="B440" i="10" s="1"/>
  <c r="D390" i="10"/>
  <c r="B441" i="10" s="1"/>
  <c r="E760" i="10"/>
  <c r="AC71" i="10"/>
  <c r="E800" i="10"/>
  <c r="BQ71" i="10"/>
  <c r="E785" i="10"/>
  <c r="BB71" i="10"/>
  <c r="E744" i="10"/>
  <c r="M71" i="10"/>
  <c r="E804" i="10"/>
  <c r="BU71" i="10"/>
  <c r="E753" i="10"/>
  <c r="V71" i="10"/>
  <c r="E775" i="10"/>
  <c r="AR71" i="10"/>
  <c r="E794" i="10"/>
  <c r="BK71" i="10"/>
  <c r="E747" i="10"/>
  <c r="P71" i="10"/>
  <c r="E811" i="10"/>
  <c r="CB71" i="10"/>
  <c r="E745" i="10"/>
  <c r="N71" i="10"/>
  <c r="E807" i="10"/>
  <c r="BX71" i="10"/>
  <c r="N816" i="10"/>
  <c r="C465" i="10"/>
  <c r="K612" i="10"/>
  <c r="T730" i="10"/>
  <c r="B473" i="10"/>
  <c r="E798" i="10"/>
  <c r="BO71" i="10"/>
  <c r="E741" i="10"/>
  <c r="J71" i="10"/>
  <c r="E737" i="10"/>
  <c r="F71" i="10"/>
  <c r="E796" i="10"/>
  <c r="BM71" i="10"/>
  <c r="E742" i="10"/>
  <c r="K71" i="10"/>
  <c r="E805" i="10"/>
  <c r="BV71" i="10"/>
  <c r="E783" i="10"/>
  <c r="AZ71" i="10"/>
  <c r="E810" i="10"/>
  <c r="CA71" i="10"/>
  <c r="E755" i="10"/>
  <c r="X71" i="10"/>
  <c r="E808" i="10"/>
  <c r="BY71" i="10"/>
  <c r="C67" i="10"/>
  <c r="CE52" i="10"/>
  <c r="E780" i="10"/>
  <c r="AW71" i="10"/>
  <c r="E812" i="10"/>
  <c r="CC71" i="10"/>
  <c r="E792" i="10"/>
  <c r="BI71" i="10"/>
  <c r="E750" i="10"/>
  <c r="S71" i="10"/>
  <c r="E773" i="10"/>
  <c r="AP71" i="10"/>
  <c r="E756" i="10"/>
  <c r="Y71" i="10"/>
  <c r="E772" i="10"/>
  <c r="AO71" i="10"/>
  <c r="E791" i="10"/>
  <c r="BH71" i="10"/>
  <c r="E746" i="10"/>
  <c r="O71" i="10"/>
  <c r="E763" i="10"/>
  <c r="AF71" i="10"/>
  <c r="C448" i="10" l="1"/>
  <c r="D368" i="10"/>
  <c r="D373" i="10" s="1"/>
  <c r="D391" i="10" s="1"/>
  <c r="D393" i="10" s="1"/>
  <c r="D396" i="10" s="1"/>
  <c r="C681" i="10"/>
  <c r="C509" i="10"/>
  <c r="C566" i="10"/>
  <c r="C641" i="10"/>
  <c r="C694" i="10"/>
  <c r="C522" i="10"/>
  <c r="C706" i="10"/>
  <c r="C534" i="10"/>
  <c r="G534" i="10" s="1"/>
  <c r="C634" i="10"/>
  <c r="C554" i="10"/>
  <c r="C645" i="10"/>
  <c r="C570" i="10"/>
  <c r="C567" i="10"/>
  <c r="C642" i="10"/>
  <c r="C675" i="10"/>
  <c r="C503" i="10"/>
  <c r="G503" i="10" s="1"/>
  <c r="C686" i="10"/>
  <c r="C514" i="10"/>
  <c r="C701" i="10"/>
  <c r="C529" i="10"/>
  <c r="C510" i="10"/>
  <c r="C682" i="10"/>
  <c r="C713" i="10"/>
  <c r="C541" i="10"/>
  <c r="C693" i="10"/>
  <c r="C521" i="10"/>
  <c r="C646" i="10"/>
  <c r="C571" i="10"/>
  <c r="C549" i="10"/>
  <c r="C624" i="10"/>
  <c r="C617" i="10"/>
  <c r="C555" i="10"/>
  <c r="C695" i="10"/>
  <c r="C523" i="10"/>
  <c r="C688" i="10"/>
  <c r="C516" i="10"/>
  <c r="C674" i="10"/>
  <c r="C502" i="10"/>
  <c r="G502" i="10" s="1"/>
  <c r="C625" i="10"/>
  <c r="C544" i="10"/>
  <c r="C678" i="10"/>
  <c r="C506" i="10"/>
  <c r="G506" i="10" s="1"/>
  <c r="C697" i="10"/>
  <c r="C525" i="10"/>
  <c r="G525" i="10" s="1"/>
  <c r="C690" i="10"/>
  <c r="C518" i="10"/>
  <c r="C620" i="10"/>
  <c r="C574" i="10"/>
  <c r="C689" i="10"/>
  <c r="C517" i="10"/>
  <c r="C676" i="10"/>
  <c r="C504" i="10"/>
  <c r="G504" i="10" s="1"/>
  <c r="C627" i="10"/>
  <c r="C560" i="10"/>
  <c r="C565" i="10"/>
  <c r="C640" i="10"/>
  <c r="C691" i="10"/>
  <c r="C519" i="10"/>
  <c r="C550" i="10"/>
  <c r="C614" i="10"/>
  <c r="C557" i="10"/>
  <c r="C637" i="10"/>
  <c r="C643" i="10"/>
  <c r="C568" i="10"/>
  <c r="C677" i="10"/>
  <c r="C505" i="10"/>
  <c r="G505" i="10" s="1"/>
  <c r="C548" i="10"/>
  <c r="C633" i="10"/>
  <c r="C699" i="10"/>
  <c r="C527" i="10"/>
  <c r="G527" i="10" s="1"/>
  <c r="C546" i="10"/>
  <c r="C630" i="10"/>
  <c r="C621" i="10"/>
  <c r="C561" i="10"/>
  <c r="C698" i="10"/>
  <c r="C526" i="10"/>
  <c r="C569" i="10"/>
  <c r="C644" i="10"/>
  <c r="C507" i="10"/>
  <c r="G507" i="10" s="1"/>
  <c r="C679" i="10"/>
  <c r="C680" i="10"/>
  <c r="C508" i="10"/>
  <c r="C707" i="10"/>
  <c r="C535" i="10"/>
  <c r="C542" i="10"/>
  <c r="C631" i="10"/>
  <c r="C647" i="10"/>
  <c r="C572" i="10"/>
  <c r="C558" i="10"/>
  <c r="C638" i="10"/>
  <c r="C673" i="10"/>
  <c r="C501" i="10"/>
  <c r="G501" i="10" s="1"/>
  <c r="C618" i="10"/>
  <c r="C552" i="10"/>
  <c r="C564" i="10"/>
  <c r="C639" i="10"/>
  <c r="C711" i="10"/>
  <c r="C539" i="10"/>
  <c r="G539" i="10" s="1"/>
  <c r="C710" i="10"/>
  <c r="C538" i="10"/>
  <c r="G538" i="10" s="1"/>
  <c r="C672" i="10"/>
  <c r="C500" i="10"/>
  <c r="G500" i="10" s="1"/>
  <c r="C629" i="10"/>
  <c r="C551" i="10"/>
  <c r="C704" i="10"/>
  <c r="C532" i="10"/>
  <c r="G532" i="10" s="1"/>
  <c r="C669" i="10"/>
  <c r="C497" i="10"/>
  <c r="G497" i="10" s="1"/>
  <c r="C703" i="10"/>
  <c r="C531" i="10"/>
  <c r="C547" i="10"/>
  <c r="C632" i="10"/>
  <c r="C616" i="10"/>
  <c r="C543" i="10"/>
  <c r="C573" i="10"/>
  <c r="C622" i="10"/>
  <c r="C687" i="10"/>
  <c r="C515" i="10"/>
  <c r="C623" i="10"/>
  <c r="C562" i="10"/>
  <c r="E734" i="10"/>
  <c r="E815" i="10" s="1"/>
  <c r="CE62" i="10"/>
  <c r="C71" i="10"/>
  <c r="C635" i="10"/>
  <c r="C556" i="10"/>
  <c r="C709" i="10"/>
  <c r="C537" i="10"/>
  <c r="G537" i="10" s="1"/>
  <c r="C553" i="10"/>
  <c r="C636" i="10"/>
  <c r="C684" i="10"/>
  <c r="C512" i="10"/>
  <c r="C545" i="10"/>
  <c r="G545" i="10" s="1"/>
  <c r="C628" i="10"/>
  <c r="C671" i="10"/>
  <c r="C499" i="10"/>
  <c r="G499" i="10" s="1"/>
  <c r="C619" i="10"/>
  <c r="C559" i="10"/>
  <c r="C712" i="10"/>
  <c r="C540" i="10"/>
  <c r="G540" i="10" s="1"/>
  <c r="C700" i="10"/>
  <c r="C528" i="10"/>
  <c r="G528" i="10" s="1"/>
  <c r="C708" i="10"/>
  <c r="C536" i="10"/>
  <c r="G536" i="10" s="1"/>
  <c r="C696" i="10"/>
  <c r="C524" i="10"/>
  <c r="C626" i="10"/>
  <c r="C563" i="10"/>
  <c r="C683" i="10"/>
  <c r="C511" i="10"/>
  <c r="C685" i="10"/>
  <c r="C513" i="10"/>
  <c r="C692" i="10"/>
  <c r="C520" i="10"/>
  <c r="C705" i="10"/>
  <c r="C533" i="10"/>
  <c r="G533" i="10" s="1"/>
  <c r="C702" i="10"/>
  <c r="C530" i="10"/>
  <c r="C670" i="10"/>
  <c r="C498" i="10"/>
  <c r="J734" i="10"/>
  <c r="J815" i="10" s="1"/>
  <c r="CE67" i="10"/>
  <c r="G519" i="10" l="1"/>
  <c r="H519" i="10" s="1"/>
  <c r="H517" i="10"/>
  <c r="G517" i="10"/>
  <c r="H523" i="10"/>
  <c r="G523" i="10"/>
  <c r="G521" i="10"/>
  <c r="H521" i="10"/>
  <c r="G514" i="10"/>
  <c r="H514" i="10" s="1"/>
  <c r="G509" i="10"/>
  <c r="H509" i="10" s="1"/>
  <c r="G498" i="10"/>
  <c r="H498" i="10" s="1"/>
  <c r="H513" i="10"/>
  <c r="G513" i="10"/>
  <c r="G544" i="10"/>
  <c r="H544" i="10" s="1"/>
  <c r="G515" i="10"/>
  <c r="H515" i="10" s="1"/>
  <c r="G531" i="10"/>
  <c r="H531" i="10" s="1"/>
  <c r="G518" i="10"/>
  <c r="H518" i="10" s="1"/>
  <c r="G512" i="10"/>
  <c r="H512" i="10"/>
  <c r="C668" i="10"/>
  <c r="C715" i="10" s="1"/>
  <c r="C496" i="10"/>
  <c r="G526" i="10"/>
  <c r="H526" i="10" s="1"/>
  <c r="D615" i="10"/>
  <c r="C648" i="10"/>
  <c r="M716" i="10" s="1"/>
  <c r="Y816" i="10" s="1"/>
  <c r="H516" i="10"/>
  <c r="G516" i="10"/>
  <c r="G529" i="10"/>
  <c r="H529" i="10" s="1"/>
  <c r="G546" i="10"/>
  <c r="H546" i="10"/>
  <c r="G530" i="10"/>
  <c r="H530" i="10" s="1"/>
  <c r="G511" i="10"/>
  <c r="H511" i="10" s="1"/>
  <c r="G522" i="10"/>
  <c r="H522" i="10" s="1"/>
  <c r="G535" i="10"/>
  <c r="H535" i="10" s="1"/>
  <c r="G510" i="10"/>
  <c r="H510" i="10" s="1"/>
  <c r="E816" i="10"/>
  <c r="C428" i="10"/>
  <c r="CE71" i="10"/>
  <c r="C716" i="10" s="1"/>
  <c r="G508" i="10"/>
  <c r="H508" i="10"/>
  <c r="G550" i="10"/>
  <c r="H550" i="10" s="1"/>
  <c r="G520" i="10"/>
  <c r="H520" i="10" s="1"/>
  <c r="J816" i="10"/>
  <c r="C433" i="10"/>
  <c r="G524" i="10"/>
  <c r="H524" i="10" s="1"/>
  <c r="G496" i="10" l="1"/>
  <c r="H496" i="10" s="1"/>
  <c r="D712" i="10"/>
  <c r="D704" i="10"/>
  <c r="D696" i="10"/>
  <c r="D688" i="10"/>
  <c r="D709" i="10"/>
  <c r="D701" i="10"/>
  <c r="D693" i="10"/>
  <c r="D706" i="10"/>
  <c r="D698" i="10"/>
  <c r="D690" i="10"/>
  <c r="D711" i="10"/>
  <c r="D703" i="10"/>
  <c r="D695" i="10"/>
  <c r="D687" i="10"/>
  <c r="D708" i="10"/>
  <c r="D700" i="10"/>
  <c r="D692" i="10"/>
  <c r="D713" i="10"/>
  <c r="D705" i="10"/>
  <c r="D697" i="10"/>
  <c r="D689" i="10"/>
  <c r="D710" i="10"/>
  <c r="D702" i="10"/>
  <c r="D694" i="10"/>
  <c r="D686" i="10"/>
  <c r="D699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80" i="10"/>
  <c r="D716" i="10"/>
  <c r="D685" i="10"/>
  <c r="D677" i="10"/>
  <c r="D669" i="10"/>
  <c r="D627" i="10"/>
  <c r="D691" i="10"/>
  <c r="D682" i="10"/>
  <c r="D674" i="10"/>
  <c r="D623" i="10"/>
  <c r="D619" i="10"/>
  <c r="D679" i="10"/>
  <c r="D671" i="10"/>
  <c r="D625" i="10"/>
  <c r="D681" i="10"/>
  <c r="D673" i="10"/>
  <c r="D707" i="10"/>
  <c r="D647" i="10"/>
  <c r="D621" i="10"/>
  <c r="D672" i="10"/>
  <c r="D670" i="10"/>
  <c r="D668" i="10"/>
  <c r="D626" i="10"/>
  <c r="D618" i="10"/>
  <c r="D617" i="10"/>
  <c r="D645" i="10"/>
  <c r="D629" i="10"/>
  <c r="D616" i="10"/>
  <c r="D678" i="10"/>
  <c r="D622" i="10"/>
  <c r="D646" i="10"/>
  <c r="D620" i="10"/>
  <c r="D684" i="10"/>
  <c r="D676" i="10"/>
  <c r="D628" i="10"/>
  <c r="C441" i="10"/>
  <c r="E612" i="10" l="1"/>
  <c r="D715" i="10"/>
  <c r="E623" i="10"/>
  <c r="E709" i="10" l="1"/>
  <c r="E701" i="10"/>
  <c r="E693" i="10"/>
  <c r="E706" i="10"/>
  <c r="E698" i="10"/>
  <c r="E690" i="10"/>
  <c r="E711" i="10"/>
  <c r="E703" i="10"/>
  <c r="E695" i="10"/>
  <c r="E687" i="10"/>
  <c r="E708" i="10"/>
  <c r="E700" i="10"/>
  <c r="E692" i="10"/>
  <c r="E713" i="10"/>
  <c r="E705" i="10"/>
  <c r="E697" i="10"/>
  <c r="E689" i="10"/>
  <c r="E710" i="10"/>
  <c r="E702" i="10"/>
  <c r="E694" i="10"/>
  <c r="E716" i="10"/>
  <c r="E707" i="10"/>
  <c r="E699" i="10"/>
  <c r="E691" i="10"/>
  <c r="E688" i="10"/>
  <c r="E683" i="10"/>
  <c r="E680" i="10"/>
  <c r="E672" i="10"/>
  <c r="E704" i="10"/>
  <c r="E685" i="10"/>
  <c r="E682" i="10"/>
  <c r="E674" i="10"/>
  <c r="E679" i="10"/>
  <c r="E671" i="10"/>
  <c r="E625" i="10"/>
  <c r="E696" i="10"/>
  <c r="E684" i="10"/>
  <c r="E676" i="10"/>
  <c r="E668" i="10"/>
  <c r="E628" i="10"/>
  <c r="E712" i="10"/>
  <c r="E686" i="10"/>
  <c r="E678" i="10"/>
  <c r="E670" i="10"/>
  <c r="E647" i="10"/>
  <c r="E646" i="10"/>
  <c r="E645" i="10"/>
  <c r="E629" i="10"/>
  <c r="E626" i="10"/>
  <c r="E669" i="10"/>
  <c r="E641" i="10"/>
  <c r="E633" i="10"/>
  <c r="E627" i="10"/>
  <c r="E643" i="10"/>
  <c r="E635" i="10"/>
  <c r="E640" i="10"/>
  <c r="E632" i="10"/>
  <c r="E637" i="10"/>
  <c r="E673" i="10"/>
  <c r="E642" i="10"/>
  <c r="E624" i="10"/>
  <c r="E677" i="10"/>
  <c r="E636" i="10"/>
  <c r="E630" i="10"/>
  <c r="E634" i="10"/>
  <c r="E638" i="10"/>
  <c r="E644" i="10"/>
  <c r="E681" i="10"/>
  <c r="E675" i="10"/>
  <c r="E639" i="10"/>
  <c r="E631" i="10"/>
  <c r="E715" i="10" l="1"/>
  <c r="F624" i="10"/>
  <c r="F706" i="10" l="1"/>
  <c r="F698" i="10"/>
  <c r="F690" i="10"/>
  <c r="F711" i="10"/>
  <c r="F703" i="10"/>
  <c r="F695" i="10"/>
  <c r="F687" i="10"/>
  <c r="F708" i="10"/>
  <c r="F700" i="10"/>
  <c r="F692" i="10"/>
  <c r="F713" i="10"/>
  <c r="F705" i="10"/>
  <c r="F697" i="10"/>
  <c r="F689" i="10"/>
  <c r="F710" i="10"/>
  <c r="F702" i="10"/>
  <c r="F694" i="10"/>
  <c r="F716" i="10"/>
  <c r="F707" i="10"/>
  <c r="F699" i="10"/>
  <c r="F691" i="10"/>
  <c r="F712" i="10"/>
  <c r="F704" i="10"/>
  <c r="F696" i="10"/>
  <c r="F688" i="10"/>
  <c r="F680" i="10"/>
  <c r="F693" i="10"/>
  <c r="F685" i="10"/>
  <c r="F677" i="10"/>
  <c r="F669" i="10"/>
  <c r="F627" i="10"/>
  <c r="F682" i="10"/>
  <c r="F709" i="10"/>
  <c r="F679" i="10"/>
  <c r="F671" i="10"/>
  <c r="F625" i="10"/>
  <c r="F684" i="10"/>
  <c r="F676" i="10"/>
  <c r="F668" i="10"/>
  <c r="F628" i="10"/>
  <c r="F681" i="10"/>
  <c r="F673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78" i="10"/>
  <c r="F646" i="10"/>
  <c r="F686" i="10"/>
  <c r="F645" i="10"/>
  <c r="F629" i="10"/>
  <c r="F701" i="10"/>
  <c r="F672" i="10"/>
  <c r="F674" i="10"/>
  <c r="F626" i="10"/>
  <c r="F670" i="10"/>
  <c r="F647" i="10"/>
  <c r="F715" i="10" l="1"/>
  <c r="G625" i="10"/>
  <c r="G711" i="10" l="1"/>
  <c r="G703" i="10"/>
  <c r="G695" i="10"/>
  <c r="G687" i="10"/>
  <c r="G708" i="10"/>
  <c r="G700" i="10"/>
  <c r="G692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712" i="10"/>
  <c r="G704" i="10"/>
  <c r="G696" i="10"/>
  <c r="G688" i="10"/>
  <c r="G709" i="10"/>
  <c r="G701" i="10"/>
  <c r="G693" i="10"/>
  <c r="G685" i="10"/>
  <c r="G682" i="10"/>
  <c r="G674" i="10"/>
  <c r="G698" i="10"/>
  <c r="G684" i="10"/>
  <c r="G676" i="10"/>
  <c r="G668" i="10"/>
  <c r="G628" i="10"/>
  <c r="G681" i="10"/>
  <c r="G673" i="10"/>
  <c r="G690" i="10"/>
  <c r="G678" i="10"/>
  <c r="G670" i="10"/>
  <c r="G647" i="10"/>
  <c r="G646" i="10"/>
  <c r="G645" i="10"/>
  <c r="G629" i="10"/>
  <c r="G626" i="10"/>
  <c r="G706" i="10"/>
  <c r="G680" i="10"/>
  <c r="G672" i="10"/>
  <c r="G683" i="10"/>
  <c r="G638" i="10"/>
  <c r="G630" i="10"/>
  <c r="G640" i="10"/>
  <c r="G632" i="10"/>
  <c r="G637" i="10"/>
  <c r="G679" i="10"/>
  <c r="G677" i="10"/>
  <c r="G675" i="10"/>
  <c r="G642" i="10"/>
  <c r="G634" i="10"/>
  <c r="G631" i="10"/>
  <c r="G641" i="10"/>
  <c r="G671" i="10"/>
  <c r="G635" i="10"/>
  <c r="G639" i="10"/>
  <c r="G643" i="10"/>
  <c r="G627" i="10"/>
  <c r="G636" i="10"/>
  <c r="G669" i="10"/>
  <c r="G644" i="10"/>
  <c r="G633" i="10"/>
  <c r="H628" i="10" l="1"/>
  <c r="G715" i="10"/>
  <c r="H708" i="10" l="1"/>
  <c r="H700" i="10"/>
  <c r="H692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712" i="10"/>
  <c r="H704" i="10"/>
  <c r="H696" i="10"/>
  <c r="H688" i="10"/>
  <c r="H709" i="10"/>
  <c r="H701" i="10"/>
  <c r="H693" i="10"/>
  <c r="H706" i="10"/>
  <c r="H698" i="10"/>
  <c r="H690" i="10"/>
  <c r="H711" i="10"/>
  <c r="H682" i="10"/>
  <c r="H679" i="10"/>
  <c r="H671" i="10"/>
  <c r="H687" i="10"/>
  <c r="H684" i="10"/>
  <c r="H703" i="10"/>
  <c r="H681" i="10"/>
  <c r="H673" i="10"/>
  <c r="H678" i="10"/>
  <c r="H670" i="10"/>
  <c r="H647" i="10"/>
  <c r="H646" i="10"/>
  <c r="H645" i="10"/>
  <c r="H629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5" i="10"/>
  <c r="H677" i="10"/>
  <c r="H669" i="10"/>
  <c r="H695" i="10"/>
  <c r="H676" i="10"/>
  <c r="H674" i="10"/>
  <c r="H672" i="10"/>
  <c r="H680" i="10"/>
  <c r="H668" i="10"/>
  <c r="H715" i="10" l="1"/>
  <c r="I629" i="10"/>
  <c r="I713" i="10" l="1"/>
  <c r="I705" i="10"/>
  <c r="I697" i="10"/>
  <c r="I689" i="10"/>
  <c r="I710" i="10"/>
  <c r="I702" i="10"/>
  <c r="I694" i="10"/>
  <c r="I686" i="10"/>
  <c r="I716" i="10"/>
  <c r="I707" i="10"/>
  <c r="I699" i="10"/>
  <c r="I691" i="10"/>
  <c r="I712" i="10"/>
  <c r="I704" i="10"/>
  <c r="I696" i="10"/>
  <c r="I688" i="10"/>
  <c r="I709" i="10"/>
  <c r="I701" i="10"/>
  <c r="I693" i="10"/>
  <c r="I706" i="10"/>
  <c r="I698" i="10"/>
  <c r="I690" i="10"/>
  <c r="I711" i="10"/>
  <c r="I703" i="10"/>
  <c r="I695" i="10"/>
  <c r="I687" i="10"/>
  <c r="I679" i="10"/>
  <c r="I684" i="10"/>
  <c r="I676" i="10"/>
  <c r="I668" i="10"/>
  <c r="I692" i="10"/>
  <c r="I681" i="10"/>
  <c r="I678" i="10"/>
  <c r="I670" i="10"/>
  <c r="I647" i="10"/>
  <c r="I646" i="10"/>
  <c r="I645" i="10"/>
  <c r="I708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0" i="10"/>
  <c r="I672" i="10"/>
  <c r="I700" i="10"/>
  <c r="I682" i="10"/>
  <c r="I674" i="10"/>
  <c r="I685" i="10"/>
  <c r="I677" i="10"/>
  <c r="I673" i="10"/>
  <c r="I671" i="10"/>
  <c r="I669" i="10"/>
  <c r="I715" i="10" l="1"/>
  <c r="J630" i="10"/>
  <c r="J710" i="10" l="1"/>
  <c r="J702" i="10"/>
  <c r="J694" i="10"/>
  <c r="J686" i="10"/>
  <c r="J716" i="10"/>
  <c r="J707" i="10"/>
  <c r="J699" i="10"/>
  <c r="J691" i="10"/>
  <c r="J712" i="10"/>
  <c r="J704" i="10"/>
  <c r="J696" i="10"/>
  <c r="J688" i="10"/>
  <c r="J709" i="10"/>
  <c r="J701" i="10"/>
  <c r="J693" i="10"/>
  <c r="J706" i="10"/>
  <c r="J698" i="10"/>
  <c r="J690" i="10"/>
  <c r="J711" i="10"/>
  <c r="J703" i="10"/>
  <c r="J695" i="10"/>
  <c r="J687" i="10"/>
  <c r="J708" i="10"/>
  <c r="J700" i="10"/>
  <c r="J692" i="10"/>
  <c r="J705" i="10"/>
  <c r="J684" i="10"/>
  <c r="J681" i="10"/>
  <c r="J673" i="10"/>
  <c r="J697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80" i="10"/>
  <c r="J672" i="10"/>
  <c r="J713" i="10"/>
  <c r="J685" i="10"/>
  <c r="J677" i="10"/>
  <c r="J669" i="10"/>
  <c r="J679" i="10"/>
  <c r="J671" i="10"/>
  <c r="J670" i="10"/>
  <c r="J668" i="10"/>
  <c r="J645" i="10"/>
  <c r="J647" i="10"/>
  <c r="J678" i="10"/>
  <c r="J646" i="10"/>
  <c r="J689" i="10"/>
  <c r="J676" i="10"/>
  <c r="J682" i="10"/>
  <c r="J674" i="10"/>
  <c r="J715" i="10" l="1"/>
  <c r="L647" i="10"/>
  <c r="K644" i="10"/>
  <c r="L712" i="10" l="1"/>
  <c r="L704" i="10"/>
  <c r="L696" i="10"/>
  <c r="L688" i="10"/>
  <c r="L709" i="10"/>
  <c r="L701" i="10"/>
  <c r="L693" i="10"/>
  <c r="L706" i="10"/>
  <c r="L698" i="10"/>
  <c r="L690" i="10"/>
  <c r="L711" i="10"/>
  <c r="L703" i="10"/>
  <c r="L695" i="10"/>
  <c r="L687" i="10"/>
  <c r="L708" i="10"/>
  <c r="L700" i="10"/>
  <c r="L692" i="10"/>
  <c r="L713" i="10"/>
  <c r="L705" i="10"/>
  <c r="L697" i="10"/>
  <c r="L689" i="10"/>
  <c r="L710" i="10"/>
  <c r="L702" i="10"/>
  <c r="L694" i="10"/>
  <c r="L699" i="10"/>
  <c r="L683" i="10"/>
  <c r="L675" i="10"/>
  <c r="L716" i="10"/>
  <c r="L680" i="10"/>
  <c r="L691" i="10"/>
  <c r="L685" i="10"/>
  <c r="L677" i="10"/>
  <c r="L669" i="10"/>
  <c r="L686" i="10"/>
  <c r="L682" i="10"/>
  <c r="L674" i="10"/>
  <c r="L707" i="10"/>
  <c r="L679" i="10"/>
  <c r="L671" i="10"/>
  <c r="L681" i="10"/>
  <c r="L673" i="10"/>
  <c r="L678" i="10"/>
  <c r="L676" i="10"/>
  <c r="L684" i="10"/>
  <c r="L672" i="10"/>
  <c r="L670" i="10"/>
  <c r="L668" i="10"/>
  <c r="K716" i="10"/>
  <c r="K707" i="10"/>
  <c r="K699" i="10"/>
  <c r="K691" i="10"/>
  <c r="K712" i="10"/>
  <c r="K704" i="10"/>
  <c r="K696" i="10"/>
  <c r="K688" i="10"/>
  <c r="K709" i="10"/>
  <c r="K701" i="10"/>
  <c r="K693" i="10"/>
  <c r="K706" i="10"/>
  <c r="K698" i="10"/>
  <c r="K690" i="10"/>
  <c r="K711" i="10"/>
  <c r="K703" i="10"/>
  <c r="K695" i="10"/>
  <c r="K708" i="10"/>
  <c r="K700" i="10"/>
  <c r="K692" i="10"/>
  <c r="K713" i="10"/>
  <c r="K705" i="10"/>
  <c r="K697" i="10"/>
  <c r="K689" i="10"/>
  <c r="K681" i="10"/>
  <c r="K710" i="10"/>
  <c r="K687" i="10"/>
  <c r="K678" i="10"/>
  <c r="K670" i="10"/>
  <c r="K683" i="10"/>
  <c r="K680" i="10"/>
  <c r="K672" i="10"/>
  <c r="K702" i="10"/>
  <c r="K685" i="10"/>
  <c r="K677" i="10"/>
  <c r="K669" i="10"/>
  <c r="K686" i="10"/>
  <c r="K682" i="10"/>
  <c r="K674" i="10"/>
  <c r="K694" i="10"/>
  <c r="K684" i="10"/>
  <c r="K676" i="10"/>
  <c r="K668" i="10"/>
  <c r="K679" i="10"/>
  <c r="K675" i="10"/>
  <c r="K673" i="10"/>
  <c r="K671" i="10"/>
  <c r="M677" i="10" l="1"/>
  <c r="Y743" i="10" s="1"/>
  <c r="M700" i="10"/>
  <c r="Y766" i="10" s="1"/>
  <c r="M671" i="10"/>
  <c r="Y737" i="10" s="1"/>
  <c r="M685" i="10"/>
  <c r="Y751" i="10" s="1"/>
  <c r="M708" i="10"/>
  <c r="Y774" i="10" s="1"/>
  <c r="M693" i="10"/>
  <c r="Y759" i="10" s="1"/>
  <c r="M670" i="10"/>
  <c r="Y736" i="10" s="1"/>
  <c r="M679" i="10"/>
  <c r="Y745" i="10" s="1"/>
  <c r="M691" i="10"/>
  <c r="Y757" i="10" s="1"/>
  <c r="M710" i="10"/>
  <c r="Y776" i="10" s="1"/>
  <c r="M707" i="10"/>
  <c r="Y773" i="10" s="1"/>
  <c r="M681" i="10"/>
  <c r="Y747" i="10" s="1"/>
  <c r="M694" i="10"/>
  <c r="Y760" i="10" s="1"/>
  <c r="M706" i="10"/>
  <c r="Y772" i="10" s="1"/>
  <c r="M702" i="10"/>
  <c r="Y768" i="10" s="1"/>
  <c r="M687" i="10"/>
  <c r="Y753" i="10" s="1"/>
  <c r="M701" i="10"/>
  <c r="Y767" i="10" s="1"/>
  <c r="M680" i="10"/>
  <c r="Y746" i="10" s="1"/>
  <c r="M689" i="10"/>
  <c r="Y755" i="10" s="1"/>
  <c r="M695" i="10"/>
  <c r="Y761" i="10" s="1"/>
  <c r="M709" i="10"/>
  <c r="Y775" i="10" s="1"/>
  <c r="L715" i="10"/>
  <c r="M668" i="10"/>
  <c r="M684" i="10"/>
  <c r="Y750" i="10" s="1"/>
  <c r="M674" i="10"/>
  <c r="Y740" i="10" s="1"/>
  <c r="M697" i="10"/>
  <c r="Y763" i="10" s="1"/>
  <c r="M703" i="10"/>
  <c r="Y769" i="10" s="1"/>
  <c r="M688" i="10"/>
  <c r="Y754" i="10" s="1"/>
  <c r="M676" i="10"/>
  <c r="Y742" i="10" s="1"/>
  <c r="M682" i="10"/>
  <c r="Y748" i="10" s="1"/>
  <c r="M675" i="10"/>
  <c r="Y741" i="10" s="1"/>
  <c r="M705" i="10"/>
  <c r="Y771" i="10" s="1"/>
  <c r="M711" i="10"/>
  <c r="Y777" i="10" s="1"/>
  <c r="M696" i="10"/>
  <c r="Y762" i="10" s="1"/>
  <c r="M672" i="10"/>
  <c r="Y738" i="10" s="1"/>
  <c r="K715" i="10"/>
  <c r="M678" i="10"/>
  <c r="Y744" i="10" s="1"/>
  <c r="M686" i="10"/>
  <c r="Y752" i="10" s="1"/>
  <c r="M683" i="10"/>
  <c r="Y749" i="10" s="1"/>
  <c r="M713" i="10"/>
  <c r="Y779" i="10" s="1"/>
  <c r="M690" i="10"/>
  <c r="Y756" i="10" s="1"/>
  <c r="M704" i="10"/>
  <c r="Y770" i="10" s="1"/>
  <c r="M673" i="10"/>
  <c r="Y739" i="10" s="1"/>
  <c r="M669" i="10"/>
  <c r="Y735" i="10" s="1"/>
  <c r="M699" i="10"/>
  <c r="Y765" i="10" s="1"/>
  <c r="M692" i="10"/>
  <c r="Y758" i="10" s="1"/>
  <c r="M698" i="10"/>
  <c r="Y764" i="10" s="1"/>
  <c r="M712" i="10"/>
  <c r="Y778" i="10" s="1"/>
  <c r="M715" i="10" l="1"/>
  <c r="Y734" i="10"/>
  <c r="Y815" i="10" s="1"/>
  <c r="F493" i="1" l="1"/>
  <c r="D493" i="1"/>
  <c r="B493" i="1"/>
  <c r="B575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E197" i="1"/>
  <c r="E198" i="1"/>
  <c r="E199" i="1"/>
  <c r="E200" i="1"/>
  <c r="E201" i="1"/>
  <c r="F13" i="6" s="1"/>
  <c r="E202" i="1"/>
  <c r="E203" i="1"/>
  <c r="D204" i="1"/>
  <c r="E16" i="6" s="1"/>
  <c r="B204" i="1"/>
  <c r="C16" i="6" s="1"/>
  <c r="D190" i="1"/>
  <c r="D437" i="1" s="1"/>
  <c r="D186" i="1"/>
  <c r="D436" i="1" s="1"/>
  <c r="D181" i="1"/>
  <c r="C27" i="5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1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28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P48" i="1"/>
  <c r="P62" i="1" s="1"/>
  <c r="I44" i="9" s="1"/>
  <c r="D366" i="9"/>
  <c r="CE64" i="1"/>
  <c r="F612" i="1" s="1"/>
  <c r="D368" i="9"/>
  <c r="C276" i="9"/>
  <c r="CE70" i="1"/>
  <c r="C458" i="1" s="1"/>
  <c r="CE76" i="1"/>
  <c r="CF76" i="1" s="1"/>
  <c r="AB52" i="1" s="1"/>
  <c r="AB67" i="1" s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67" i="1" s="1"/>
  <c r="C25" i="8" s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BS48" i="1"/>
  <c r="BS62" i="1" s="1"/>
  <c r="CD71" i="1"/>
  <c r="E373" i="9" s="1"/>
  <c r="BM48" i="1"/>
  <c r="BM62" i="1" s="1"/>
  <c r="CC48" i="1"/>
  <c r="CC62" i="1" s="1"/>
  <c r="S48" i="1"/>
  <c r="S62" i="1" s="1"/>
  <c r="C615" i="1"/>
  <c r="E372" i="9"/>
  <c r="BR48" i="1"/>
  <c r="BR62" i="1" s="1"/>
  <c r="BB48" i="1"/>
  <c r="BB62" i="1" s="1"/>
  <c r="AL48" i="1"/>
  <c r="AL62" i="1" s="1"/>
  <c r="N48" i="1"/>
  <c r="N62" i="1" s="1"/>
  <c r="R48" i="1" l="1"/>
  <c r="R62" i="1" s="1"/>
  <c r="AN48" i="1"/>
  <c r="AN62" i="1" s="1"/>
  <c r="BD48" i="1"/>
  <c r="BD62" i="1" s="1"/>
  <c r="G236" i="9" s="1"/>
  <c r="BT48" i="1"/>
  <c r="BT62" i="1" s="1"/>
  <c r="C48" i="1"/>
  <c r="C62" i="1" s="1"/>
  <c r="C12" i="9" s="1"/>
  <c r="AQ48" i="1"/>
  <c r="AQ62" i="1" s="1"/>
  <c r="H172" i="9" s="1"/>
  <c r="Y48" i="1"/>
  <c r="Y62" i="1" s="1"/>
  <c r="D108" i="9" s="1"/>
  <c r="U48" i="1"/>
  <c r="U62" i="1" s="1"/>
  <c r="G76" i="9" s="1"/>
  <c r="AM48" i="1"/>
  <c r="AM62" i="1" s="1"/>
  <c r="G48" i="1"/>
  <c r="G62" i="1" s="1"/>
  <c r="G12" i="9" s="1"/>
  <c r="AB48" i="1"/>
  <c r="AB62" i="1" s="1"/>
  <c r="AD48" i="1"/>
  <c r="AD62" i="1" s="1"/>
  <c r="AT48" i="1"/>
  <c r="AT62" i="1" s="1"/>
  <c r="D204" i="9" s="1"/>
  <c r="BJ48" i="1"/>
  <c r="BJ62" i="1" s="1"/>
  <c r="F268" i="9" s="1"/>
  <c r="BY48" i="1"/>
  <c r="BY62" i="1" s="1"/>
  <c r="AY48" i="1"/>
  <c r="AY62" i="1" s="1"/>
  <c r="AG48" i="1"/>
  <c r="AG62" i="1" s="1"/>
  <c r="AK48" i="1"/>
  <c r="AK62" i="1" s="1"/>
  <c r="O48" i="1"/>
  <c r="O62" i="1" s="1"/>
  <c r="H44" i="9" s="1"/>
  <c r="BZ48" i="1"/>
  <c r="BZ62" i="1" s="1"/>
  <c r="H332" i="9" s="1"/>
  <c r="I363" i="9"/>
  <c r="AF48" i="1"/>
  <c r="AF62" i="1" s="1"/>
  <c r="D140" i="9" s="1"/>
  <c r="AV48" i="1"/>
  <c r="AV62" i="1" s="1"/>
  <c r="F204" i="9" s="1"/>
  <c r="BL48" i="1"/>
  <c r="BL62" i="1" s="1"/>
  <c r="H268" i="9" s="1"/>
  <c r="CA48" i="1"/>
  <c r="CA62" i="1" s="1"/>
  <c r="I332" i="9" s="1"/>
  <c r="K48" i="1"/>
  <c r="K62" i="1" s="1"/>
  <c r="BW48" i="1"/>
  <c r="BW62" i="1" s="1"/>
  <c r="E332" i="9" s="1"/>
  <c r="BE48" i="1"/>
  <c r="BE62" i="1" s="1"/>
  <c r="M48" i="1"/>
  <c r="M62" i="1" s="1"/>
  <c r="F44" i="9" s="1"/>
  <c r="L48" i="1"/>
  <c r="L62" i="1" s="1"/>
  <c r="E44" i="9" s="1"/>
  <c r="F12" i="6"/>
  <c r="C272" i="1"/>
  <c r="B468" i="1"/>
  <c r="C475" i="1"/>
  <c r="C274" i="1"/>
  <c r="C472" i="1"/>
  <c r="C271" i="1"/>
  <c r="C470" i="1"/>
  <c r="C269" i="1"/>
  <c r="B465" i="1"/>
  <c r="C469" i="1"/>
  <c r="C268" i="1"/>
  <c r="C474" i="1"/>
  <c r="C273" i="1"/>
  <c r="F48" i="1"/>
  <c r="F62" i="1" s="1"/>
  <c r="AH48" i="1"/>
  <c r="AH62" i="1" s="1"/>
  <c r="AX48" i="1"/>
  <c r="AX62" i="1" s="1"/>
  <c r="H204" i="9" s="1"/>
  <c r="BN48" i="1"/>
  <c r="BN62" i="1" s="1"/>
  <c r="BG48" i="1"/>
  <c r="BG62" i="1" s="1"/>
  <c r="AO48" i="1"/>
  <c r="AO62" i="1" s="1"/>
  <c r="BA48" i="1"/>
  <c r="BA62" i="1" s="1"/>
  <c r="D236" i="9" s="1"/>
  <c r="BC48" i="1"/>
  <c r="BC62" i="1" s="1"/>
  <c r="F236" i="9" s="1"/>
  <c r="AU48" i="1"/>
  <c r="AU62" i="1" s="1"/>
  <c r="D48" i="1"/>
  <c r="D62" i="1" s="1"/>
  <c r="D12" i="9" s="1"/>
  <c r="V48" i="1"/>
  <c r="V62" i="1" s="1"/>
  <c r="H76" i="9" s="1"/>
  <c r="AP48" i="1"/>
  <c r="AP62" i="1" s="1"/>
  <c r="G172" i="9" s="1"/>
  <c r="BF48" i="1"/>
  <c r="BF62" i="1" s="1"/>
  <c r="BV48" i="1"/>
  <c r="BV62" i="1" s="1"/>
  <c r="D332" i="9" s="1"/>
  <c r="AA48" i="1"/>
  <c r="AA62" i="1" s="1"/>
  <c r="F108" i="9" s="1"/>
  <c r="I48" i="1"/>
  <c r="I62" i="1" s="1"/>
  <c r="I12" i="9" s="1"/>
  <c r="BU48" i="1"/>
  <c r="BU62" i="1" s="1"/>
  <c r="C332" i="9" s="1"/>
  <c r="C427" i="1"/>
  <c r="T48" i="1"/>
  <c r="T62" i="1" s="1"/>
  <c r="J48" i="1"/>
  <c r="J62" i="1" s="1"/>
  <c r="C44" i="9" s="1"/>
  <c r="Z48" i="1"/>
  <c r="Z62" i="1" s="1"/>
  <c r="E108" i="9" s="1"/>
  <c r="AJ48" i="1"/>
  <c r="AJ62" i="1" s="1"/>
  <c r="H140" i="9" s="1"/>
  <c r="AR48" i="1"/>
  <c r="AR62" i="1" s="1"/>
  <c r="AZ48" i="1"/>
  <c r="AZ62" i="1" s="1"/>
  <c r="C236" i="9" s="1"/>
  <c r="BH48" i="1"/>
  <c r="BH62" i="1" s="1"/>
  <c r="D268" i="9" s="1"/>
  <c r="BP48" i="1"/>
  <c r="BP62" i="1" s="1"/>
  <c r="E300" i="9" s="1"/>
  <c r="BX48" i="1"/>
  <c r="BX62" i="1" s="1"/>
  <c r="F332" i="9" s="1"/>
  <c r="CB48" i="1"/>
  <c r="CB62" i="1" s="1"/>
  <c r="C364" i="9" s="1"/>
  <c r="AI48" i="1"/>
  <c r="AI62" i="1" s="1"/>
  <c r="BO48" i="1"/>
  <c r="BO62" i="1" s="1"/>
  <c r="D300" i="9" s="1"/>
  <c r="Q48" i="1"/>
  <c r="Q62" i="1" s="1"/>
  <c r="AW48" i="1"/>
  <c r="AW62" i="1" s="1"/>
  <c r="E48" i="1"/>
  <c r="E62" i="1" s="1"/>
  <c r="BQ48" i="1"/>
  <c r="BQ62" i="1" s="1"/>
  <c r="F300" i="9" s="1"/>
  <c r="BI48" i="1"/>
  <c r="BI62" i="1" s="1"/>
  <c r="E268" i="9" s="1"/>
  <c r="AE48" i="1"/>
  <c r="AE62" i="1" s="1"/>
  <c r="AC48" i="1"/>
  <c r="AC62" i="1" s="1"/>
  <c r="H108" i="9" s="1"/>
  <c r="H48" i="1"/>
  <c r="H62" i="1" s="1"/>
  <c r="X48" i="1"/>
  <c r="X62" i="1" s="1"/>
  <c r="F9" i="6"/>
  <c r="C434" i="1"/>
  <c r="D463" i="1"/>
  <c r="G19" i="4"/>
  <c r="C421" i="1"/>
  <c r="B19" i="4"/>
  <c r="C415" i="1"/>
  <c r="F11" i="6"/>
  <c r="F15" i="6"/>
  <c r="W48" i="1"/>
  <c r="W62" i="1" s="1"/>
  <c r="D428" i="1"/>
  <c r="D330" i="1"/>
  <c r="C86" i="8" s="1"/>
  <c r="D368" i="1"/>
  <c r="C120" i="8" s="1"/>
  <c r="G122" i="9"/>
  <c r="D435" i="1"/>
  <c r="G10" i="4"/>
  <c r="C473" i="1"/>
  <c r="E10" i="4"/>
  <c r="D433" i="1"/>
  <c r="C218" i="9"/>
  <c r="F8" i="6"/>
  <c r="C34" i="5"/>
  <c r="D13" i="7"/>
  <c r="E19" i="4"/>
  <c r="I372" i="9"/>
  <c r="C430" i="1"/>
  <c r="B10" i="4"/>
  <c r="C575" i="1"/>
  <c r="G28" i="4"/>
  <c r="D186" i="9"/>
  <c r="G612" i="1"/>
  <c r="C119" i="8"/>
  <c r="I381" i="9"/>
  <c r="C141" i="8"/>
  <c r="B440" i="1"/>
  <c r="D5" i="7"/>
  <c r="I612" i="1"/>
  <c r="BU52" i="1"/>
  <c r="BU67" i="1" s="1"/>
  <c r="L52" i="1"/>
  <c r="L67" i="1" s="1"/>
  <c r="AC52" i="1"/>
  <c r="AC67" i="1" s="1"/>
  <c r="V52" i="1"/>
  <c r="V67" i="1" s="1"/>
  <c r="H52" i="1"/>
  <c r="H67" i="1" s="1"/>
  <c r="H17" i="9" s="1"/>
  <c r="BH52" i="1"/>
  <c r="BH67" i="1" s="1"/>
  <c r="Q52" i="1"/>
  <c r="Q67" i="1" s="1"/>
  <c r="AL52" i="1"/>
  <c r="AL67" i="1" s="1"/>
  <c r="AL71" i="1" s="1"/>
  <c r="AD52" i="1"/>
  <c r="AD67" i="1" s="1"/>
  <c r="BO52" i="1"/>
  <c r="BO67" i="1" s="1"/>
  <c r="AE52" i="1"/>
  <c r="AE67" i="1" s="1"/>
  <c r="C145" i="9" s="1"/>
  <c r="K52" i="1"/>
  <c r="K67" i="1" s="1"/>
  <c r="AU52" i="1"/>
  <c r="AU67" i="1" s="1"/>
  <c r="AP52" i="1"/>
  <c r="AP67" i="1" s="1"/>
  <c r="D612" i="1"/>
  <c r="I380" i="9"/>
  <c r="C464" i="1"/>
  <c r="E26" i="9"/>
  <c r="C432" i="1"/>
  <c r="I366" i="9"/>
  <c r="C429" i="1"/>
  <c r="AS48" i="1"/>
  <c r="AS62" i="1" s="1"/>
  <c r="I300" i="9"/>
  <c r="I268" i="9"/>
  <c r="I362" i="9"/>
  <c r="H300" i="9"/>
  <c r="I140" i="9"/>
  <c r="AN52" i="1"/>
  <c r="AN67" i="1" s="1"/>
  <c r="BW52" i="1"/>
  <c r="BW67" i="1" s="1"/>
  <c r="C52" i="1"/>
  <c r="C67" i="1" s="1"/>
  <c r="C17" i="9" s="1"/>
  <c r="BI52" i="1"/>
  <c r="BI67" i="1" s="1"/>
  <c r="N52" i="1"/>
  <c r="N67" i="1" s="1"/>
  <c r="E172" i="9"/>
  <c r="E76" i="9"/>
  <c r="E140" i="9"/>
  <c r="BS52" i="1"/>
  <c r="BS67" i="1" s="1"/>
  <c r="S52" i="1"/>
  <c r="S67" i="1" s="1"/>
  <c r="S71" i="1" s="1"/>
  <c r="C512" i="1" s="1"/>
  <c r="G512" i="1" s="1"/>
  <c r="CA52" i="1"/>
  <c r="CA67" i="1" s="1"/>
  <c r="AI52" i="1"/>
  <c r="AI67" i="1" s="1"/>
  <c r="BK52" i="1"/>
  <c r="BK67" i="1" s="1"/>
  <c r="BK71" i="1" s="1"/>
  <c r="G277" i="9" s="1"/>
  <c r="U52" i="1"/>
  <c r="U67" i="1" s="1"/>
  <c r="AG52" i="1"/>
  <c r="AG67" i="1" s="1"/>
  <c r="I52" i="1"/>
  <c r="I67" i="1" s="1"/>
  <c r="AH52" i="1"/>
  <c r="AH67" i="1" s="1"/>
  <c r="F145" i="9" s="1"/>
  <c r="Y52" i="1"/>
  <c r="Y67" i="1" s="1"/>
  <c r="BA52" i="1"/>
  <c r="BA67" i="1" s="1"/>
  <c r="AF52" i="1"/>
  <c r="AF67" i="1" s="1"/>
  <c r="J52" i="1"/>
  <c r="J67" i="1" s="1"/>
  <c r="BC52" i="1"/>
  <c r="BC67" i="1" s="1"/>
  <c r="BZ52" i="1"/>
  <c r="BZ67" i="1" s="1"/>
  <c r="AO52" i="1"/>
  <c r="AO67" i="1" s="1"/>
  <c r="F177" i="9" s="1"/>
  <c r="O52" i="1"/>
  <c r="O67" i="1" s="1"/>
  <c r="R52" i="1"/>
  <c r="R67" i="1" s="1"/>
  <c r="X52" i="1"/>
  <c r="X67" i="1" s="1"/>
  <c r="BJ52" i="1"/>
  <c r="BJ67" i="1" s="1"/>
  <c r="CC52" i="1"/>
  <c r="CC67" i="1" s="1"/>
  <c r="BX52" i="1"/>
  <c r="BX67" i="1" s="1"/>
  <c r="P52" i="1"/>
  <c r="P67" i="1" s="1"/>
  <c r="P71" i="1" s="1"/>
  <c r="I53" i="9" s="1"/>
  <c r="BB52" i="1"/>
  <c r="BB67" i="1" s="1"/>
  <c r="BB71" i="1" s="1"/>
  <c r="AZ52" i="1"/>
  <c r="AZ67" i="1" s="1"/>
  <c r="AR52" i="1"/>
  <c r="AR67" i="1" s="1"/>
  <c r="AJ52" i="1"/>
  <c r="AJ67" i="1" s="1"/>
  <c r="BG52" i="1"/>
  <c r="BG67" i="1" s="1"/>
  <c r="AQ52" i="1"/>
  <c r="AQ67" i="1" s="1"/>
  <c r="AS52" i="1"/>
  <c r="AS67" i="1" s="1"/>
  <c r="E52" i="1"/>
  <c r="E67" i="1" s="1"/>
  <c r="BP52" i="1"/>
  <c r="BP67" i="1" s="1"/>
  <c r="W52" i="1"/>
  <c r="W67" i="1" s="1"/>
  <c r="BT52" i="1"/>
  <c r="BT67" i="1" s="1"/>
  <c r="Z52" i="1"/>
  <c r="Z67" i="1" s="1"/>
  <c r="AT52" i="1"/>
  <c r="AT67" i="1" s="1"/>
  <c r="BL52" i="1"/>
  <c r="BL67" i="1" s="1"/>
  <c r="AV52" i="1"/>
  <c r="AV67" i="1" s="1"/>
  <c r="D76" i="9"/>
  <c r="D172" i="9"/>
  <c r="C440" i="1"/>
  <c r="I90" i="9"/>
  <c r="C112" i="8"/>
  <c r="D44" i="9"/>
  <c r="G113" i="9"/>
  <c r="G44" i="9"/>
  <c r="C172" i="9"/>
  <c r="E236" i="9"/>
  <c r="G300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AM71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BM71" i="1" s="1"/>
  <c r="C638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AK71" i="1" s="1"/>
  <c r="C530" i="1" s="1"/>
  <c r="G530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C276" i="1" s="1"/>
  <c r="I384" i="9"/>
  <c r="L612" i="1"/>
  <c r="F218" i="9"/>
  <c r="D90" i="9"/>
  <c r="D364" i="9"/>
  <c r="D464" i="1"/>
  <c r="H154" i="9"/>
  <c r="I367" i="9"/>
  <c r="D434" i="1"/>
  <c r="C58" i="9"/>
  <c r="AQ71" i="1" l="1"/>
  <c r="M71" i="1"/>
  <c r="AT71" i="1"/>
  <c r="AF71" i="1"/>
  <c r="CA71" i="1"/>
  <c r="C647" i="1" s="1"/>
  <c r="K71" i="1"/>
  <c r="D53" i="9" s="1"/>
  <c r="G332" i="9"/>
  <c r="Y71" i="1"/>
  <c r="C518" i="1" s="1"/>
  <c r="G518" i="1" s="1"/>
  <c r="BY71" i="1"/>
  <c r="AB71" i="1"/>
  <c r="C693" i="1" s="1"/>
  <c r="C140" i="9"/>
  <c r="G108" i="9"/>
  <c r="L71" i="1"/>
  <c r="C677" i="1" s="1"/>
  <c r="BD71" i="1"/>
  <c r="C549" i="1" s="1"/>
  <c r="I108" i="9"/>
  <c r="AY71" i="1"/>
  <c r="I213" i="9" s="1"/>
  <c r="I204" i="9"/>
  <c r="H236" i="9"/>
  <c r="BE71" i="1"/>
  <c r="H245" i="9" s="1"/>
  <c r="U71" i="1"/>
  <c r="C514" i="1" s="1"/>
  <c r="G514" i="1" s="1"/>
  <c r="C34" i="8"/>
  <c r="B478" i="1"/>
  <c r="C29" i="8"/>
  <c r="B472" i="1"/>
  <c r="B469" i="1"/>
  <c r="D275" i="1"/>
  <c r="C26" i="8"/>
  <c r="G204" i="9"/>
  <c r="AW71" i="1"/>
  <c r="G213" i="9" s="1"/>
  <c r="E204" i="9"/>
  <c r="C31" i="8"/>
  <c r="B474" i="1"/>
  <c r="B473" i="1"/>
  <c r="C30" i="8"/>
  <c r="F71" i="1"/>
  <c r="F21" i="9" s="1"/>
  <c r="F12" i="9"/>
  <c r="C27" i="8"/>
  <c r="B470" i="1"/>
  <c r="B475" i="1"/>
  <c r="C32" i="8"/>
  <c r="AX71" i="1"/>
  <c r="C616" i="1" s="1"/>
  <c r="BV71" i="1"/>
  <c r="C642" i="1" s="1"/>
  <c r="I236" i="9"/>
  <c r="F140" i="9"/>
  <c r="BF71" i="1"/>
  <c r="I245" i="9" s="1"/>
  <c r="D465" i="1"/>
  <c r="Z71" i="1"/>
  <c r="E117" i="9" s="1"/>
  <c r="BG71" i="1"/>
  <c r="C618" i="1" s="1"/>
  <c r="BC71" i="1"/>
  <c r="C633" i="1" s="1"/>
  <c r="CB71" i="1"/>
  <c r="C373" i="9" s="1"/>
  <c r="E12" i="9"/>
  <c r="C108" i="9"/>
  <c r="AZ71" i="1"/>
  <c r="C545" i="1" s="1"/>
  <c r="G545" i="1" s="1"/>
  <c r="X71" i="1"/>
  <c r="C117" i="9" s="1"/>
  <c r="W71" i="1"/>
  <c r="C516" i="1" s="1"/>
  <c r="G516" i="1" s="1"/>
  <c r="BI71" i="1"/>
  <c r="E277" i="9" s="1"/>
  <c r="C76" i="9"/>
  <c r="C268" i="9"/>
  <c r="BU71" i="1"/>
  <c r="C641" i="1" s="1"/>
  <c r="AI71" i="1"/>
  <c r="C700" i="1" s="1"/>
  <c r="AA71" i="1"/>
  <c r="F117" i="9" s="1"/>
  <c r="D71" i="1"/>
  <c r="C497" i="1" s="1"/>
  <c r="G497" i="1" s="1"/>
  <c r="G140" i="9"/>
  <c r="F172" i="9"/>
  <c r="AJ71" i="1"/>
  <c r="C529" i="1" s="1"/>
  <c r="G529" i="1" s="1"/>
  <c r="BX71" i="1"/>
  <c r="F341" i="9" s="1"/>
  <c r="D373" i="1"/>
  <c r="C126" i="8" s="1"/>
  <c r="BN71" i="1"/>
  <c r="C559" i="1" s="1"/>
  <c r="BQ71" i="1"/>
  <c r="F309" i="9" s="1"/>
  <c r="C300" i="9"/>
  <c r="H12" i="9"/>
  <c r="T71" i="1"/>
  <c r="C513" i="1" s="1"/>
  <c r="G513" i="1" s="1"/>
  <c r="F76" i="9"/>
  <c r="I172" i="9"/>
  <c r="I76" i="9"/>
  <c r="CE62" i="1"/>
  <c r="D339" i="1"/>
  <c r="C482" i="1" s="1"/>
  <c r="E209" i="9"/>
  <c r="AU71" i="1"/>
  <c r="C540" i="1" s="1"/>
  <c r="G540" i="1" s="1"/>
  <c r="E273" i="9"/>
  <c r="G177" i="9"/>
  <c r="D369" i="9"/>
  <c r="C49" i="9"/>
  <c r="AH71" i="1"/>
  <c r="C527" i="1" s="1"/>
  <c r="G527" i="1" s="1"/>
  <c r="CC71" i="1"/>
  <c r="C620" i="1" s="1"/>
  <c r="O71" i="1"/>
  <c r="H53" i="9" s="1"/>
  <c r="H71" i="1"/>
  <c r="C501" i="1" s="1"/>
  <c r="G501" i="1" s="1"/>
  <c r="D241" i="9"/>
  <c r="AD71" i="1"/>
  <c r="C523" i="1" s="1"/>
  <c r="G523" i="1" s="1"/>
  <c r="C337" i="9"/>
  <c r="E49" i="9"/>
  <c r="BO71" i="1"/>
  <c r="D309" i="9" s="1"/>
  <c r="D305" i="9"/>
  <c r="BH71" i="1"/>
  <c r="D277" i="9" s="1"/>
  <c r="D273" i="9"/>
  <c r="C177" i="9"/>
  <c r="G49" i="9"/>
  <c r="E177" i="9"/>
  <c r="H81" i="9"/>
  <c r="N71" i="1"/>
  <c r="C507" i="1" s="1"/>
  <c r="G507" i="1" s="1"/>
  <c r="V71" i="1"/>
  <c r="C687" i="1" s="1"/>
  <c r="E17" i="9"/>
  <c r="I113" i="9"/>
  <c r="BJ71" i="1"/>
  <c r="F277" i="9" s="1"/>
  <c r="AE71" i="1"/>
  <c r="C524" i="1" s="1"/>
  <c r="G524" i="1" s="1"/>
  <c r="AP71" i="1"/>
  <c r="G181" i="9" s="1"/>
  <c r="C509" i="1"/>
  <c r="G509" i="1" s="1"/>
  <c r="I305" i="9"/>
  <c r="F273" i="9"/>
  <c r="I17" i="9"/>
  <c r="E71" i="1"/>
  <c r="C670" i="1" s="1"/>
  <c r="C81" i="9"/>
  <c r="AC71" i="1"/>
  <c r="C694" i="1" s="1"/>
  <c r="BW71" i="1"/>
  <c r="C568" i="1" s="1"/>
  <c r="Q71" i="1"/>
  <c r="C85" i="9" s="1"/>
  <c r="H113" i="9"/>
  <c r="D49" i="9"/>
  <c r="AN71" i="1"/>
  <c r="C705" i="1" s="1"/>
  <c r="H273" i="9"/>
  <c r="I149" i="9"/>
  <c r="BL71" i="1"/>
  <c r="C637" i="1" s="1"/>
  <c r="C556" i="1"/>
  <c r="BS71" i="1"/>
  <c r="C681" i="1"/>
  <c r="AO71" i="1"/>
  <c r="F181" i="9" s="1"/>
  <c r="BT71" i="1"/>
  <c r="C702" i="1"/>
  <c r="BP71" i="1"/>
  <c r="C561" i="1" s="1"/>
  <c r="R71" i="1"/>
  <c r="D85" i="9" s="1"/>
  <c r="C71" i="1"/>
  <c r="C496" i="1" s="1"/>
  <c r="G496" i="1" s="1"/>
  <c r="C635" i="1"/>
  <c r="AR71" i="1"/>
  <c r="C537" i="1" s="1"/>
  <c r="G537" i="1" s="1"/>
  <c r="I71" i="1"/>
  <c r="CE67" i="1"/>
  <c r="H337" i="9"/>
  <c r="BZ71" i="1"/>
  <c r="E145" i="9"/>
  <c r="AG71" i="1"/>
  <c r="BA71" i="1"/>
  <c r="D245" i="9" s="1"/>
  <c r="AV71" i="1"/>
  <c r="C713" i="1" s="1"/>
  <c r="J71" i="1"/>
  <c r="C53" i="9" s="1"/>
  <c r="CE48" i="1"/>
  <c r="C204" i="9"/>
  <c r="AS71" i="1"/>
  <c r="E85" i="9"/>
  <c r="C614" i="1"/>
  <c r="D615" i="1" s="1"/>
  <c r="D684" i="1" s="1"/>
  <c r="I277" i="9"/>
  <c r="C558" i="1"/>
  <c r="C684" i="1"/>
  <c r="C521" i="1"/>
  <c r="G521" i="1" s="1"/>
  <c r="F209" i="9"/>
  <c r="C572" i="1"/>
  <c r="I341" i="9"/>
  <c r="D113" i="9"/>
  <c r="E81" i="9"/>
  <c r="CE52" i="1"/>
  <c r="E113" i="9"/>
  <c r="C241" i="9"/>
  <c r="G273" i="9"/>
  <c r="H49" i="9"/>
  <c r="D81" i="9"/>
  <c r="I177" i="9"/>
  <c r="H305" i="9"/>
  <c r="E305" i="9"/>
  <c r="C209" i="9"/>
  <c r="C273" i="9"/>
  <c r="E241" i="9"/>
  <c r="D145" i="9"/>
  <c r="G145" i="9"/>
  <c r="D209" i="9"/>
  <c r="F337" i="9"/>
  <c r="F241" i="9"/>
  <c r="G81" i="9"/>
  <c r="C532" i="1"/>
  <c r="G532" i="1" s="1"/>
  <c r="C704" i="1"/>
  <c r="D181" i="9"/>
  <c r="H177" i="9"/>
  <c r="E337" i="9"/>
  <c r="I81" i="9"/>
  <c r="D149" i="9"/>
  <c r="C525" i="1"/>
  <c r="G525" i="1" s="1"/>
  <c r="C697" i="1"/>
  <c r="H145" i="9"/>
  <c r="I49" i="9"/>
  <c r="C113" i="9"/>
  <c r="I337" i="9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H209" i="9"/>
  <c r="D337" i="9"/>
  <c r="F81" i="9"/>
  <c r="I209" i="9"/>
  <c r="I241" i="9"/>
  <c r="I378" i="9"/>
  <c r="K612" i="1"/>
  <c r="C465" i="1"/>
  <c r="F32" i="6"/>
  <c r="C478" i="1"/>
  <c r="C305" i="9"/>
  <c r="C536" i="1"/>
  <c r="G536" i="1" s="1"/>
  <c r="H181" i="9"/>
  <c r="C708" i="1"/>
  <c r="H241" i="9"/>
  <c r="I145" i="9"/>
  <c r="G209" i="9"/>
  <c r="G337" i="9"/>
  <c r="D177" i="9"/>
  <c r="C476" i="1"/>
  <c r="F16" i="6"/>
  <c r="C672" i="1"/>
  <c r="C500" i="1"/>
  <c r="G500" i="1" s="1"/>
  <c r="G21" i="9"/>
  <c r="C563" i="1"/>
  <c r="G309" i="9"/>
  <c r="C626" i="1"/>
  <c r="E245" i="9"/>
  <c r="C632" i="1"/>
  <c r="C547" i="1"/>
  <c r="G341" i="9"/>
  <c r="C570" i="1"/>
  <c r="C645" i="1"/>
  <c r="C711" i="1"/>
  <c r="D213" i="9"/>
  <c r="C539" i="1"/>
  <c r="G539" i="1" s="1"/>
  <c r="D17" i="9"/>
  <c r="F305" i="9"/>
  <c r="C181" i="9"/>
  <c r="C703" i="1"/>
  <c r="C531" i="1"/>
  <c r="G531" i="1" s="1"/>
  <c r="G305" i="9"/>
  <c r="F113" i="9"/>
  <c r="F49" i="9"/>
  <c r="C369" i="9"/>
  <c r="F17" i="9"/>
  <c r="G241" i="9"/>
  <c r="C506" i="1"/>
  <c r="G506" i="1" s="1"/>
  <c r="F53" i="9"/>
  <c r="C678" i="1"/>
  <c r="C690" i="1" l="1"/>
  <c r="D117" i="9"/>
  <c r="E53" i="9"/>
  <c r="C624" i="1"/>
  <c r="C504" i="1"/>
  <c r="G504" i="1" s="1"/>
  <c r="C676" i="1"/>
  <c r="C505" i="1"/>
  <c r="G505" i="1" s="1"/>
  <c r="G117" i="9"/>
  <c r="G245" i="9"/>
  <c r="C550" i="1"/>
  <c r="G550" i="1" s="1"/>
  <c r="C625" i="1"/>
  <c r="C544" i="1"/>
  <c r="G544" i="1" s="1"/>
  <c r="C686" i="1"/>
  <c r="G85" i="9"/>
  <c r="C277" i="9"/>
  <c r="H213" i="9"/>
  <c r="C552" i="1"/>
  <c r="C542" i="1"/>
  <c r="C567" i="1"/>
  <c r="C499" i="1"/>
  <c r="G499" i="1" s="1"/>
  <c r="C631" i="1"/>
  <c r="C573" i="1"/>
  <c r="C691" i="1"/>
  <c r="C671" i="1"/>
  <c r="C543" i="1"/>
  <c r="D341" i="9"/>
  <c r="D277" i="1"/>
  <c r="C33" i="8"/>
  <c r="B476" i="1"/>
  <c r="C551" i="1"/>
  <c r="C629" i="1"/>
  <c r="C622" i="1"/>
  <c r="C519" i="1"/>
  <c r="G519" i="1" s="1"/>
  <c r="C528" i="1"/>
  <c r="G528" i="1" s="1"/>
  <c r="C548" i="1"/>
  <c r="C517" i="1"/>
  <c r="G517" i="1" s="1"/>
  <c r="F245" i="9"/>
  <c r="C628" i="1"/>
  <c r="G149" i="9"/>
  <c r="C245" i="9"/>
  <c r="D21" i="9"/>
  <c r="C644" i="1"/>
  <c r="C634" i="1"/>
  <c r="C341" i="9"/>
  <c r="C554" i="1"/>
  <c r="C566" i="1"/>
  <c r="C688" i="1"/>
  <c r="I85" i="9"/>
  <c r="C689" i="1"/>
  <c r="C623" i="1"/>
  <c r="C692" i="1"/>
  <c r="C520" i="1"/>
  <c r="G520" i="1" s="1"/>
  <c r="F85" i="9"/>
  <c r="I364" i="9"/>
  <c r="C701" i="1"/>
  <c r="H149" i="9"/>
  <c r="C569" i="1"/>
  <c r="C562" i="1"/>
  <c r="C669" i="1"/>
  <c r="C102" i="8"/>
  <c r="C619" i="1"/>
  <c r="D391" i="1"/>
  <c r="C142" i="8" s="1"/>
  <c r="C685" i="1"/>
  <c r="C309" i="9"/>
  <c r="H277" i="9"/>
  <c r="CE71" i="1"/>
  <c r="C716" i="1" s="1"/>
  <c r="D672" i="1"/>
  <c r="E181" i="9"/>
  <c r="C428" i="1"/>
  <c r="E213" i="9"/>
  <c r="C712" i="1"/>
  <c r="G53" i="9"/>
  <c r="F149" i="9"/>
  <c r="H117" i="9"/>
  <c r="C699" i="1"/>
  <c r="C707" i="1"/>
  <c r="C433" i="1"/>
  <c r="C522" i="1"/>
  <c r="G522" i="1" s="1"/>
  <c r="C533" i="1"/>
  <c r="G533" i="1" s="1"/>
  <c r="C510" i="1"/>
  <c r="G510" i="1" s="1"/>
  <c r="C535" i="1"/>
  <c r="G535" i="1" s="1"/>
  <c r="I369" i="9"/>
  <c r="C682" i="1"/>
  <c r="C706" i="1"/>
  <c r="C621" i="1"/>
  <c r="D693" i="1"/>
  <c r="C534" i="1"/>
  <c r="G534" i="1" s="1"/>
  <c r="C679" i="1"/>
  <c r="C515" i="1"/>
  <c r="G515" i="1" s="1"/>
  <c r="D373" i="9"/>
  <c r="C673" i="1"/>
  <c r="C574" i="1"/>
  <c r="I117" i="9"/>
  <c r="C695" i="1"/>
  <c r="H21" i="9"/>
  <c r="C627" i="1"/>
  <c r="C508" i="1"/>
  <c r="G508" i="1" s="1"/>
  <c r="C680" i="1"/>
  <c r="C617" i="1"/>
  <c r="E341" i="9"/>
  <c r="E21" i="9"/>
  <c r="C683" i="1"/>
  <c r="C557" i="1"/>
  <c r="C636" i="1"/>
  <c r="F213" i="9"/>
  <c r="H85" i="9"/>
  <c r="C498" i="1"/>
  <c r="G498" i="1" s="1"/>
  <c r="C560" i="1"/>
  <c r="C511" i="1"/>
  <c r="G511" i="1" s="1"/>
  <c r="C546" i="1"/>
  <c r="G546" i="1" s="1"/>
  <c r="C553" i="1"/>
  <c r="C630" i="1"/>
  <c r="C709" i="1"/>
  <c r="I181" i="9"/>
  <c r="C555" i="1"/>
  <c r="C643" i="1"/>
  <c r="C21" i="9"/>
  <c r="C668" i="1"/>
  <c r="C541" i="1"/>
  <c r="C696" i="1"/>
  <c r="C149" i="9"/>
  <c r="E309" i="9"/>
  <c r="C526" i="1"/>
  <c r="G526" i="1" s="1"/>
  <c r="E149" i="9"/>
  <c r="C698" i="1"/>
  <c r="C640" i="1"/>
  <c r="I309" i="9"/>
  <c r="C565" i="1"/>
  <c r="C639" i="1"/>
  <c r="H309" i="9"/>
  <c r="C564" i="1"/>
  <c r="C674" i="1"/>
  <c r="C502" i="1"/>
  <c r="G502" i="1" s="1"/>
  <c r="I21" i="9"/>
  <c r="C646" i="1"/>
  <c r="H341" i="9"/>
  <c r="C571" i="1"/>
  <c r="C675" i="1"/>
  <c r="C503" i="1"/>
  <c r="G503" i="1" s="1"/>
  <c r="C710" i="1"/>
  <c r="C213" i="9"/>
  <c r="C538" i="1"/>
  <c r="G538" i="1" s="1"/>
  <c r="D688" i="1"/>
  <c r="D646" i="1"/>
  <c r="D641" i="1"/>
  <c r="D625" i="1"/>
  <c r="D683" i="1"/>
  <c r="D619" i="1"/>
  <c r="D680" i="1"/>
  <c r="D710" i="1"/>
  <c r="D681" i="1"/>
  <c r="D624" i="1"/>
  <c r="D695" i="1"/>
  <c r="D643" i="1"/>
  <c r="D668" i="1"/>
  <c r="D618" i="1"/>
  <c r="D679" i="1"/>
  <c r="D708" i="1"/>
  <c r="D633" i="1"/>
  <c r="D626" i="1"/>
  <c r="D676" i="1"/>
  <c r="D682" i="1"/>
  <c r="D706" i="1"/>
  <c r="D630" i="1"/>
  <c r="D631" i="1"/>
  <c r="D675" i="1"/>
  <c r="D711" i="1"/>
  <c r="D699" i="1"/>
  <c r="D705" i="1"/>
  <c r="D686" i="1"/>
  <c r="D628" i="1"/>
  <c r="D623" i="1"/>
  <c r="D639" i="1"/>
  <c r="D700" i="1"/>
  <c r="D704" i="1"/>
  <c r="D622" i="1"/>
  <c r="D645" i="1"/>
  <c r="D692" i="1"/>
  <c r="D644" i="1"/>
  <c r="D687" i="1"/>
  <c r="D696" i="1"/>
  <c r="D678" i="1"/>
  <c r="D701" i="1"/>
  <c r="D712" i="1"/>
  <c r="D689" i="1"/>
  <c r="D621" i="1"/>
  <c r="D640" i="1"/>
  <c r="D627" i="1"/>
  <c r="D677" i="1"/>
  <c r="D670" i="1"/>
  <c r="D673" i="1"/>
  <c r="D703" i="1"/>
  <c r="D691" i="1"/>
  <c r="D638" i="1"/>
  <c r="D669" i="1"/>
  <c r="D634" i="1"/>
  <c r="D620" i="1"/>
  <c r="D671" i="1"/>
  <c r="D629" i="1"/>
  <c r="D635" i="1"/>
  <c r="D616" i="1"/>
  <c r="D647" i="1"/>
  <c r="D698" i="1"/>
  <c r="D694" i="1"/>
  <c r="D713" i="1"/>
  <c r="D637" i="1"/>
  <c r="D702" i="1"/>
  <c r="D707" i="1"/>
  <c r="D636" i="1"/>
  <c r="D690" i="1"/>
  <c r="D709" i="1"/>
  <c r="D685" i="1"/>
  <c r="D716" i="1"/>
  <c r="D697" i="1"/>
  <c r="D674" i="1"/>
  <c r="D617" i="1"/>
  <c r="D642" i="1"/>
  <c r="D632" i="1"/>
  <c r="F498" i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H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F512" i="1" s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/>
  <c r="B528" i="1"/>
  <c r="B514" i="1"/>
  <c r="F514" i="1" s="1"/>
  <c r="B497" i="1"/>
  <c r="F513" i="1"/>
  <c r="H513" i="1"/>
  <c r="F534" i="1"/>
  <c r="H534" i="1"/>
  <c r="H502" i="1"/>
  <c r="F502" i="1"/>
  <c r="F526" i="1"/>
  <c r="F518" i="1"/>
  <c r="H518" i="1" s="1"/>
  <c r="F506" i="1"/>
  <c r="H506" i="1"/>
  <c r="F509" i="1"/>
  <c r="H509" i="1" s="1"/>
  <c r="C35" i="8" l="1"/>
  <c r="D292" i="1"/>
  <c r="D393" i="1"/>
  <c r="C146" i="8" s="1"/>
  <c r="H515" i="1"/>
  <c r="I373" i="9"/>
  <c r="C441" i="1"/>
  <c r="H526" i="1"/>
  <c r="H512" i="1"/>
  <c r="H498" i="1"/>
  <c r="C715" i="1"/>
  <c r="C648" i="1"/>
  <c r="M716" i="1" s="1"/>
  <c r="E623" i="1"/>
  <c r="E716" i="1" s="1"/>
  <c r="E612" i="1"/>
  <c r="D715" i="1"/>
  <c r="H508" i="1"/>
  <c r="H503" i="1"/>
  <c r="F500" i="1"/>
  <c r="F507" i="1"/>
  <c r="H538" i="1"/>
  <c r="H510" i="1"/>
  <c r="H546" i="1"/>
  <c r="H504" i="1"/>
  <c r="H522" i="1"/>
  <c r="F499" i="1"/>
  <c r="H499" i="1"/>
  <c r="H536" i="1"/>
  <c r="F536" i="1"/>
  <c r="H505" i="1"/>
  <c r="F505" i="1"/>
  <c r="B496" i="1"/>
  <c r="F516" i="1"/>
  <c r="H516" i="1"/>
  <c r="F511" i="1"/>
  <c r="H511" i="1" s="1"/>
  <c r="F517" i="1"/>
  <c r="H517" i="1"/>
  <c r="H514" i="1"/>
  <c r="F530" i="1"/>
  <c r="H530" i="1" s="1"/>
  <c r="F524" i="1"/>
  <c r="H524" i="1" s="1"/>
  <c r="H497" i="1"/>
  <c r="F497" i="1"/>
  <c r="H528" i="1"/>
  <c r="F528" i="1"/>
  <c r="H532" i="1"/>
  <c r="F532" i="1"/>
  <c r="F520" i="1"/>
  <c r="H520" i="1" s="1"/>
  <c r="F550" i="1"/>
  <c r="H550" i="1" s="1"/>
  <c r="F544" i="1"/>
  <c r="H544" i="1" s="1"/>
  <c r="H545" i="1"/>
  <c r="F545" i="1"/>
  <c r="H525" i="1"/>
  <c r="F525" i="1"/>
  <c r="F529" i="1"/>
  <c r="H529" i="1" s="1"/>
  <c r="F521" i="1"/>
  <c r="H521" i="1"/>
  <c r="F535" i="1"/>
  <c r="H535" i="1" s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 s="1"/>
  <c r="D341" i="1" l="1"/>
  <c r="C481" i="1" s="1"/>
  <c r="C50" i="8"/>
  <c r="D396" i="1"/>
  <c r="C151" i="8" s="1"/>
  <c r="E647" i="1"/>
  <c r="E639" i="1"/>
  <c r="E675" i="1"/>
  <c r="E712" i="1"/>
  <c r="E708" i="1"/>
  <c r="E692" i="1"/>
  <c r="E676" i="1"/>
  <c r="E682" i="1"/>
  <c r="E700" i="1"/>
  <c r="E646" i="1"/>
  <c r="E687" i="1"/>
  <c r="E709" i="1"/>
  <c r="E713" i="1"/>
  <c r="E696" i="1"/>
  <c r="E632" i="1"/>
  <c r="E694" i="1"/>
  <c r="E689" i="1"/>
  <c r="E642" i="1"/>
  <c r="E671" i="1"/>
  <c r="E668" i="1"/>
  <c r="E625" i="1"/>
  <c r="E645" i="1"/>
  <c r="E634" i="1"/>
  <c r="E674" i="1"/>
  <c r="E706" i="1"/>
  <c r="E631" i="1"/>
  <c r="E711" i="1"/>
  <c r="E627" i="1"/>
  <c r="E635" i="1"/>
  <c r="E626" i="1"/>
  <c r="E681" i="1"/>
  <c r="E686" i="1"/>
  <c r="E691" i="1"/>
  <c r="E628" i="1"/>
  <c r="E633" i="1"/>
  <c r="E695" i="1"/>
  <c r="E670" i="1"/>
  <c r="E644" i="1"/>
  <c r="E710" i="1"/>
  <c r="E677" i="1"/>
  <c r="E685" i="1"/>
  <c r="E638" i="1"/>
  <c r="E704" i="1"/>
  <c r="E679" i="1"/>
  <c r="E643" i="1"/>
  <c r="E640" i="1"/>
  <c r="E684" i="1"/>
  <c r="E630" i="1"/>
  <c r="E683" i="1"/>
  <c r="E669" i="1"/>
  <c r="E702" i="1"/>
  <c r="E703" i="1"/>
  <c r="E678" i="1"/>
  <c r="E636" i="1"/>
  <c r="E690" i="1"/>
  <c r="E680" i="1"/>
  <c r="E672" i="1"/>
  <c r="E699" i="1"/>
  <c r="E637" i="1"/>
  <c r="E693" i="1"/>
  <c r="E701" i="1"/>
  <c r="E624" i="1"/>
  <c r="F624" i="1" s="1"/>
  <c r="E707" i="1"/>
  <c r="E697" i="1"/>
  <c r="E705" i="1"/>
  <c r="E688" i="1"/>
  <c r="E698" i="1"/>
  <c r="E641" i="1"/>
  <c r="E673" i="1"/>
  <c r="E629" i="1"/>
  <c r="F496" i="1"/>
  <c r="H496" i="1" s="1"/>
  <c r="F629" i="1" l="1"/>
  <c r="F642" i="1"/>
  <c r="F626" i="1"/>
  <c r="F672" i="1"/>
  <c r="F707" i="1"/>
  <c r="F694" i="1"/>
  <c r="F636" i="1"/>
  <c r="F633" i="1"/>
  <c r="F692" i="1"/>
  <c r="F686" i="1"/>
  <c r="F637" i="1"/>
  <c r="F675" i="1"/>
  <c r="F678" i="1"/>
  <c r="F680" i="1"/>
  <c r="F647" i="1"/>
  <c r="F703" i="1"/>
  <c r="F698" i="1"/>
  <c r="F711" i="1"/>
  <c r="F634" i="1"/>
  <c r="F676" i="1"/>
  <c r="F704" i="1"/>
  <c r="F627" i="1"/>
  <c r="F631" i="1"/>
  <c r="F700" i="1"/>
  <c r="F712" i="1"/>
  <c r="F674" i="1"/>
  <c r="F670" i="1"/>
  <c r="F677" i="1"/>
  <c r="F632" i="1"/>
  <c r="F688" i="1"/>
  <c r="F697" i="1"/>
  <c r="F673" i="1"/>
  <c r="F668" i="1"/>
  <c r="F628" i="1"/>
  <c r="F643" i="1"/>
  <c r="F696" i="1"/>
  <c r="F640" i="1"/>
  <c r="F646" i="1"/>
  <c r="F645" i="1"/>
  <c r="F695" i="1"/>
  <c r="F641" i="1"/>
  <c r="F713" i="1"/>
  <c r="F639" i="1"/>
  <c r="F625" i="1"/>
  <c r="G625" i="1" s="1"/>
  <c r="F709" i="1"/>
  <c r="F683" i="1"/>
  <c r="F689" i="1"/>
  <c r="F693" i="1"/>
  <c r="F702" i="1"/>
  <c r="F716" i="1"/>
  <c r="F669" i="1"/>
  <c r="F699" i="1"/>
  <c r="F684" i="1"/>
  <c r="F708" i="1"/>
  <c r="F679" i="1"/>
  <c r="F682" i="1"/>
  <c r="F630" i="1"/>
  <c r="F701" i="1"/>
  <c r="F687" i="1"/>
  <c r="F706" i="1"/>
  <c r="F644" i="1"/>
  <c r="F691" i="1"/>
  <c r="F638" i="1"/>
  <c r="F710" i="1"/>
  <c r="F671" i="1"/>
  <c r="F690" i="1"/>
  <c r="F705" i="1"/>
  <c r="F635" i="1"/>
  <c r="F685" i="1"/>
  <c r="F681" i="1"/>
  <c r="E715" i="1"/>
  <c r="F715" i="1" l="1"/>
  <c r="G680" i="1"/>
  <c r="G698" i="1"/>
  <c r="G703" i="1"/>
  <c r="G627" i="1"/>
  <c r="G702" i="1"/>
  <c r="G706" i="1"/>
  <c r="G675" i="1"/>
  <c r="G635" i="1"/>
  <c r="G643" i="1"/>
  <c r="G708" i="1"/>
  <c r="G646" i="1"/>
  <c r="G628" i="1"/>
  <c r="G696" i="1"/>
  <c r="G705" i="1"/>
  <c r="G671" i="1"/>
  <c r="G681" i="1"/>
  <c r="G640" i="1"/>
  <c r="G712" i="1"/>
  <c r="G693" i="1"/>
  <c r="G691" i="1"/>
  <c r="G692" i="1"/>
  <c r="G683" i="1"/>
  <c r="G669" i="1"/>
  <c r="G647" i="1"/>
  <c r="G637" i="1"/>
  <c r="G685" i="1"/>
  <c r="G633" i="1"/>
  <c r="G699" i="1"/>
  <c r="G626" i="1"/>
  <c r="G707" i="1"/>
  <c r="G709" i="1"/>
  <c r="G687" i="1"/>
  <c r="G682" i="1"/>
  <c r="G672" i="1"/>
  <c r="G634" i="1"/>
  <c r="G679" i="1"/>
  <c r="G670" i="1"/>
  <c r="G631" i="1"/>
  <c r="G701" i="1"/>
  <c r="G688" i="1"/>
  <c r="G645" i="1"/>
  <c r="G668" i="1"/>
  <c r="G704" i="1"/>
  <c r="G713" i="1"/>
  <c r="G641" i="1"/>
  <c r="G644" i="1"/>
  <c r="G638" i="1"/>
  <c r="G674" i="1"/>
  <c r="G632" i="1"/>
  <c r="G686" i="1"/>
  <c r="G629" i="1"/>
  <c r="G711" i="1"/>
  <c r="G642" i="1"/>
  <c r="G630" i="1"/>
  <c r="G673" i="1"/>
  <c r="G677" i="1"/>
  <c r="G690" i="1"/>
  <c r="G636" i="1"/>
  <c r="G684" i="1"/>
  <c r="G678" i="1"/>
  <c r="G716" i="1"/>
  <c r="G697" i="1"/>
  <c r="G695" i="1"/>
  <c r="G689" i="1"/>
  <c r="G676" i="1"/>
  <c r="G639" i="1"/>
  <c r="G700" i="1"/>
  <c r="G694" i="1"/>
  <c r="G710" i="1"/>
  <c r="G715" i="1" l="1"/>
  <c r="H628" i="1"/>
  <c r="H672" i="1" l="1"/>
  <c r="H682" i="1"/>
  <c r="H638" i="1"/>
  <c r="H673" i="1"/>
  <c r="H670" i="1"/>
  <c r="H645" i="1"/>
  <c r="H637" i="1"/>
  <c r="H685" i="1"/>
  <c r="H712" i="1"/>
  <c r="H683" i="1"/>
  <c r="H647" i="1"/>
  <c r="H680" i="1"/>
  <c r="H635" i="1"/>
  <c r="H701" i="1"/>
  <c r="H709" i="1"/>
  <c r="H690" i="1"/>
  <c r="H706" i="1"/>
  <c r="H698" i="1"/>
  <c r="H704" i="1"/>
  <c r="H699" i="1"/>
  <c r="H644" i="1"/>
  <c r="H705" i="1"/>
  <c r="H689" i="1"/>
  <c r="H707" i="1"/>
  <c r="H633" i="1"/>
  <c r="H703" i="1"/>
  <c r="H675" i="1"/>
  <c r="H643" i="1"/>
  <c r="H629" i="1"/>
  <c r="H678" i="1"/>
  <c r="H695" i="1"/>
  <c r="H684" i="1"/>
  <c r="H634" i="1"/>
  <c r="H636" i="1"/>
  <c r="H677" i="1"/>
  <c r="H640" i="1"/>
  <c r="H692" i="1"/>
  <c r="H708" i="1"/>
  <c r="H696" i="1"/>
  <c r="H691" i="1"/>
  <c r="H674" i="1"/>
  <c r="H694" i="1"/>
  <c r="H646" i="1"/>
  <c r="H668" i="1"/>
  <c r="H632" i="1"/>
  <c r="H679" i="1"/>
  <c r="H671" i="1"/>
  <c r="H713" i="1"/>
  <c r="H711" i="1"/>
  <c r="H688" i="1"/>
  <c r="H700" i="1"/>
  <c r="H716" i="1"/>
  <c r="H693" i="1"/>
  <c r="H681" i="1"/>
  <c r="H642" i="1"/>
  <c r="H710" i="1"/>
  <c r="H687" i="1"/>
  <c r="H697" i="1"/>
  <c r="H630" i="1"/>
  <c r="H669" i="1"/>
  <c r="H676" i="1"/>
  <c r="H686" i="1"/>
  <c r="H641" i="1"/>
  <c r="H631" i="1"/>
  <c r="H702" i="1"/>
  <c r="H639" i="1"/>
  <c r="H715" i="1" l="1"/>
  <c r="I629" i="1"/>
  <c r="I637" i="1" l="1"/>
  <c r="I647" i="1"/>
  <c r="I642" i="1"/>
  <c r="I672" i="1"/>
  <c r="I709" i="1"/>
  <c r="I685" i="1"/>
  <c r="I638" i="1"/>
  <c r="I705" i="1"/>
  <c r="I689" i="1"/>
  <c r="I694" i="1"/>
  <c r="I673" i="1"/>
  <c r="I631" i="1"/>
  <c r="I668" i="1"/>
  <c r="I682" i="1"/>
  <c r="I710" i="1"/>
  <c r="I706" i="1"/>
  <c r="I699" i="1"/>
  <c r="I645" i="1"/>
  <c r="I681" i="1"/>
  <c r="I711" i="1"/>
  <c r="I634" i="1"/>
  <c r="I675" i="1"/>
  <c r="I636" i="1"/>
  <c r="I677" i="1"/>
  <c r="I697" i="1"/>
  <c r="I712" i="1"/>
  <c r="I700" i="1"/>
  <c r="I632" i="1"/>
  <c r="I696" i="1"/>
  <c r="I680" i="1"/>
  <c r="I713" i="1"/>
  <c r="I678" i="1"/>
  <c r="I688" i="1"/>
  <c r="I670" i="1"/>
  <c r="I676" i="1"/>
  <c r="I640" i="1"/>
  <c r="I630" i="1"/>
  <c r="I686" i="1"/>
  <c r="I669" i="1"/>
  <c r="I674" i="1"/>
  <c r="I641" i="1"/>
  <c r="I702" i="1"/>
  <c r="I691" i="1"/>
  <c r="I690" i="1"/>
  <c r="I703" i="1"/>
  <c r="I687" i="1"/>
  <c r="I671" i="1"/>
  <c r="I707" i="1"/>
  <c r="I639" i="1"/>
  <c r="I692" i="1"/>
  <c r="I684" i="1"/>
  <c r="I693" i="1"/>
  <c r="I646" i="1"/>
  <c r="I701" i="1"/>
  <c r="I716" i="1"/>
  <c r="I683" i="1"/>
  <c r="I704" i="1"/>
  <c r="I708" i="1"/>
  <c r="I698" i="1"/>
  <c r="I635" i="1"/>
  <c r="I644" i="1"/>
  <c r="I695" i="1"/>
  <c r="I643" i="1"/>
  <c r="I633" i="1"/>
  <c r="I679" i="1"/>
  <c r="I715" i="1" l="1"/>
  <c r="J630" i="1"/>
  <c r="J700" i="1" l="1"/>
  <c r="J681" i="1"/>
  <c r="J637" i="1"/>
  <c r="J646" i="1"/>
  <c r="J645" i="1"/>
  <c r="J635" i="1"/>
  <c r="J633" i="1"/>
  <c r="J638" i="1"/>
  <c r="J695" i="1"/>
  <c r="J676" i="1"/>
  <c r="J639" i="1"/>
  <c r="J706" i="1"/>
  <c r="J640" i="1"/>
  <c r="J683" i="1"/>
  <c r="J634" i="1"/>
  <c r="J710" i="1"/>
  <c r="J677" i="1"/>
  <c r="J712" i="1"/>
  <c r="J716" i="1"/>
  <c r="J688" i="1"/>
  <c r="J691" i="1"/>
  <c r="J703" i="1"/>
  <c r="J690" i="1"/>
  <c r="J673" i="1"/>
  <c r="J632" i="1"/>
  <c r="J669" i="1"/>
  <c r="J680" i="1"/>
  <c r="J682" i="1"/>
  <c r="J708" i="1"/>
  <c r="J631" i="1"/>
  <c r="J713" i="1"/>
  <c r="J686" i="1"/>
  <c r="J643" i="1"/>
  <c r="J705" i="1"/>
  <c r="J675" i="1"/>
  <c r="J711" i="1"/>
  <c r="J684" i="1"/>
  <c r="J709" i="1"/>
  <c r="J674" i="1"/>
  <c r="J641" i="1"/>
  <c r="J672" i="1"/>
  <c r="J692" i="1"/>
  <c r="J678" i="1"/>
  <c r="J644" i="1"/>
  <c r="J685" i="1"/>
  <c r="J668" i="1"/>
  <c r="J707" i="1"/>
  <c r="J679" i="1"/>
  <c r="J642" i="1"/>
  <c r="J671" i="1"/>
  <c r="J670" i="1"/>
  <c r="J693" i="1"/>
  <c r="J697" i="1"/>
  <c r="J702" i="1"/>
  <c r="J647" i="1"/>
  <c r="J694" i="1"/>
  <c r="J696" i="1"/>
  <c r="J687" i="1"/>
  <c r="J689" i="1"/>
  <c r="J704" i="1"/>
  <c r="J701" i="1"/>
  <c r="J636" i="1"/>
  <c r="J699" i="1"/>
  <c r="J698" i="1"/>
  <c r="K644" i="1" l="1"/>
  <c r="K681" i="1" s="1"/>
  <c r="L647" i="1"/>
  <c r="L692" i="1" s="1"/>
  <c r="J715" i="1"/>
  <c r="L688" i="1" l="1"/>
  <c r="K680" i="1"/>
  <c r="K707" i="1"/>
  <c r="K678" i="1"/>
  <c r="K672" i="1"/>
  <c r="K691" i="1"/>
  <c r="K676" i="1"/>
  <c r="K705" i="1"/>
  <c r="K702" i="1"/>
  <c r="K701" i="1"/>
  <c r="K673" i="1"/>
  <c r="K698" i="1"/>
  <c r="K700" i="1"/>
  <c r="K669" i="1"/>
  <c r="K703" i="1"/>
  <c r="K696" i="1"/>
  <c r="K670" i="1"/>
  <c r="K697" i="1"/>
  <c r="K671" i="1"/>
  <c r="K711" i="1"/>
  <c r="K695" i="1"/>
  <c r="K688" i="1"/>
  <c r="K674" i="1"/>
  <c r="K679" i="1"/>
  <c r="L675" i="1"/>
  <c r="K693" i="1"/>
  <c r="K684" i="1"/>
  <c r="K694" i="1"/>
  <c r="K687" i="1"/>
  <c r="K677" i="1"/>
  <c r="K690" i="1"/>
  <c r="K699" i="1"/>
  <c r="K713" i="1"/>
  <c r="K686" i="1"/>
  <c r="K685" i="1"/>
  <c r="K712" i="1"/>
  <c r="K706" i="1"/>
  <c r="L686" i="1"/>
  <c r="M686" i="1" s="1"/>
  <c r="G87" i="9" s="1"/>
  <c r="L707" i="1"/>
  <c r="M707" i="1" s="1"/>
  <c r="L674" i="1"/>
  <c r="K689" i="1"/>
  <c r="K692" i="1"/>
  <c r="M692" i="1" s="1"/>
  <c r="K668" i="1"/>
  <c r="K704" i="1"/>
  <c r="L694" i="1"/>
  <c r="L701" i="1"/>
  <c r="M701" i="1" s="1"/>
  <c r="H151" i="9" s="1"/>
  <c r="K708" i="1"/>
  <c r="K683" i="1"/>
  <c r="K675" i="1"/>
  <c r="L699" i="1"/>
  <c r="L668" i="1"/>
  <c r="L705" i="1"/>
  <c r="L689" i="1"/>
  <c r="M689" i="1" s="1"/>
  <c r="C119" i="9" s="1"/>
  <c r="K682" i="1"/>
  <c r="L700" i="1"/>
  <c r="L670" i="1"/>
  <c r="L716" i="1"/>
  <c r="L681" i="1"/>
  <c r="M681" i="1" s="1"/>
  <c r="L672" i="1"/>
  <c r="K710" i="1"/>
  <c r="K709" i="1"/>
  <c r="K716" i="1"/>
  <c r="L703" i="1"/>
  <c r="M703" i="1" s="1"/>
  <c r="C183" i="9" s="1"/>
  <c r="L682" i="1"/>
  <c r="L697" i="1"/>
  <c r="L691" i="1"/>
  <c r="L709" i="1"/>
  <c r="L685" i="1"/>
  <c r="L684" i="1"/>
  <c r="L712" i="1"/>
  <c r="L693" i="1"/>
  <c r="L679" i="1"/>
  <c r="M679" i="1" s="1"/>
  <c r="L710" i="1"/>
  <c r="L708" i="1"/>
  <c r="L680" i="1"/>
  <c r="L702" i="1"/>
  <c r="L706" i="1"/>
  <c r="M706" i="1" s="1"/>
  <c r="F183" i="9" s="1"/>
  <c r="L704" i="1"/>
  <c r="L696" i="1"/>
  <c r="L698" i="1"/>
  <c r="M698" i="1" s="1"/>
  <c r="L713" i="1"/>
  <c r="M713" i="1" s="1"/>
  <c r="L687" i="1"/>
  <c r="L678" i="1"/>
  <c r="L671" i="1"/>
  <c r="L677" i="1"/>
  <c r="L673" i="1"/>
  <c r="L683" i="1"/>
  <c r="L711" i="1"/>
  <c r="M711" i="1" s="1"/>
  <c r="L690" i="1"/>
  <c r="L695" i="1"/>
  <c r="L676" i="1"/>
  <c r="L669" i="1"/>
  <c r="M705" i="1" l="1"/>
  <c r="M676" i="1"/>
  <c r="D55" i="9" s="1"/>
  <c r="M691" i="1"/>
  <c r="M669" i="1"/>
  <c r="M680" i="1"/>
  <c r="G183" i="9"/>
  <c r="M671" i="1"/>
  <c r="M685" i="1"/>
  <c r="F87" i="9" s="1"/>
  <c r="M668" i="1"/>
  <c r="C23" i="9" s="1"/>
  <c r="M678" i="1"/>
  <c r="M708" i="1"/>
  <c r="M699" i="1"/>
  <c r="F151" i="9" s="1"/>
  <c r="M673" i="1"/>
  <c r="H23" i="9" s="1"/>
  <c r="M704" i="1"/>
  <c r="M712" i="1"/>
  <c r="M690" i="1"/>
  <c r="D119" i="9" s="1"/>
  <c r="M684" i="1"/>
  <c r="L715" i="1"/>
  <c r="M702" i="1"/>
  <c r="I151" i="9" s="1"/>
  <c r="M670" i="1"/>
  <c r="E23" i="9" s="1"/>
  <c r="M709" i="1"/>
  <c r="M672" i="1"/>
  <c r="M700" i="1"/>
  <c r="F215" i="9"/>
  <c r="M695" i="1"/>
  <c r="M687" i="1"/>
  <c r="M688" i="1"/>
  <c r="M674" i="1"/>
  <c r="M682" i="1"/>
  <c r="M683" i="1"/>
  <c r="M696" i="1"/>
  <c r="M693" i="1"/>
  <c r="E183" i="9"/>
  <c r="M677" i="1"/>
  <c r="M697" i="1"/>
  <c r="D151" i="9" s="1"/>
  <c r="M694" i="1"/>
  <c r="M710" i="1"/>
  <c r="F119" i="9"/>
  <c r="K715" i="1"/>
  <c r="M675" i="1"/>
  <c r="E119" i="9"/>
  <c r="I55" i="9"/>
  <c r="D215" i="9"/>
  <c r="E151" i="9"/>
  <c r="G55" i="9"/>
  <c r="D23" i="9" l="1"/>
  <c r="H55" i="9"/>
  <c r="H183" i="9"/>
  <c r="I119" i="9"/>
  <c r="D183" i="9"/>
  <c r="F23" i="9"/>
  <c r="E215" i="9"/>
  <c r="E87" i="9"/>
  <c r="F55" i="9"/>
  <c r="H87" i="9"/>
  <c r="M715" i="1"/>
  <c r="E55" i="9"/>
  <c r="I87" i="9"/>
  <c r="I183" i="9"/>
  <c r="G151" i="9"/>
  <c r="G23" i="9"/>
  <c r="I23" i="9"/>
  <c r="H119" i="9"/>
  <c r="C151" i="9"/>
  <c r="G119" i="9"/>
  <c r="D87" i="9"/>
  <c r="C87" i="9"/>
  <c r="C215" i="9"/>
  <c r="C55" i="9"/>
</calcChain>
</file>

<file path=xl/sharedStrings.xml><?xml version="1.0" encoding="utf-8"?>
<sst xmlns="http://schemas.openxmlformats.org/spreadsheetml/2006/main" count="4675" uniqueCount="1281">
  <si>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</si>
  <si>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</si>
  <si>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</si>
  <si>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</si>
  <si>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</si>
  <si>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</si>
  <si>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</si>
  <si>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</si>
  <si>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</si>
  <si>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</si>
  <si>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</si>
  <si>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</si>
  <si>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</si>
  <si>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</si>
  <si>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</si>
  <si>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</si>
  <si>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</si>
  <si>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</si>
  <si>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</si>
  <si>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</si>
  <si>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</si>
  <si>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</si>
  <si>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</si>
  <si>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</si>
  <si>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</si>
  <si>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</si>
  <si>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</si>
  <si>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</si>
  <si>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</si>
  <si>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</si>
  <si>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</si>
  <si>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</si>
  <si>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</si>
  <si>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</si>
  <si>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</si>
  <si>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</si>
  <si>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</si>
  <si>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</si>
  <si>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</si>
  <si>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</si>
  <si>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</si>
  <si>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</si>
  <si>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</si>
  <si>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</si>
  <si>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</si>
  <si>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</si>
  <si>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</si>
  <si>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</si>
  <si>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</si>
  <si>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</si>
  <si>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</si>
  <si>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</si>
  <si>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</si>
  <si>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</si>
  <si>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</si>
  <si>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</si>
  <si>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</si>
  <si>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</si>
  <si>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</si>
  <si>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</si>
  <si>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</si>
  <si>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</si>
  <si>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</si>
  <si>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</si>
  <si>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</si>
  <si>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</si>
  <si>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</si>
  <si>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</si>
  <si>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</si>
  <si>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</si>
  <si>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</si>
  <si>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</si>
  <si>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</si>
  <si>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</si>
  <si>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</si>
  <si>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</si>
  <si>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</si>
  <si>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</si>
  <si>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</si>
  <si>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</si>
  <si>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</si>
  <si>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</si>
  <si>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</si>
  <si>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</si>
  <si>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</si>
  <si>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</si>
  <si>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</si>
  <si>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</si>
  <si>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</si>
  <si>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</si>
  <si>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</si>
  <si>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</si>
  <si>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</si>
  <si>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</si>
  <si>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</si>
  <si>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</si>
  <si>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</si>
  <si>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</si>
  <si>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</si>
  <si>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</si>
  <si>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</si>
  <si>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</si>
  <si>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</si>
  <si>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</si>
  <si>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</si>
  <si>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</si>
  <si>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</si>
  <si>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</si>
  <si>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</si>
  <si>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</si>
  <si>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</si>
  <si>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</si>
  <si>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</si>
  <si>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</si>
  <si>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</si>
  <si>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</si>
  <si>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</si>
  <si>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</si>
  <si>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</si>
  <si>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</si>
  <si>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</si>
  <si>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</si>
  <si>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</si>
  <si>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</si>
  <si>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</si>
  <si>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</si>
  <si>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</si>
  <si>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</si>
  <si>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</si>
  <si>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</si>
  <si>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</si>
  <si>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</si>
  <si>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</si>
  <si>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</si>
  <si>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</si>
  <si>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</si>
  <si>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</si>
  <si>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</si>
  <si>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</si>
  <si>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</si>
  <si>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</si>
  <si>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</si>
  <si>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</si>
  <si>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</si>
  <si>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</si>
  <si>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</si>
  <si>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</si>
  <si>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</si>
  <si>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</si>
  <si>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</si>
  <si>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</si>
  <si>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</si>
  <si>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</si>
  <si>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</si>
  <si>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</si>
  <si>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</si>
  <si>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</si>
  <si>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</si>
  <si>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</si>
  <si>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</si>
  <si>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</si>
  <si>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</si>
  <si>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</si>
  <si>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</si>
  <si>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</si>
  <si>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</si>
  <si>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</si>
  <si>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</si>
  <si>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</si>
  <si>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</si>
  <si>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</si>
  <si>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</si>
  <si>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</si>
  <si>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</si>
  <si>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</si>
  <si>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</si>
  <si>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</si>
  <si>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</si>
  <si>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</si>
  <si>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</si>
  <si>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</si>
  <si>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</si>
  <si>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</si>
  <si>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</si>
  <si>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</si>
  <si>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</si>
  <si>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</si>
  <si>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</si>
  <si>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</si>
  <si>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</si>
  <si>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</si>
  <si>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</si>
  <si>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</si>
  <si>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</si>
  <si>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</si>
  <si>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</si>
  <si>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</si>
  <si>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</si>
  <si>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</si>
  <si>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</si>
  <si>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</si>
  <si>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</si>
  <si>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</si>
  <si>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</si>
  <si>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</si>
  <si>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</si>
  <si>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</si>
  <si>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</si>
  <si>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</si>
  <si>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</si>
  <si>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</si>
  <si>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</si>
  <si>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</si>
  <si>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</si>
  <si>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</si>
  <si>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</si>
  <si>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</si>
  <si>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</si>
  <si>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</si>
  <si>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</si>
  <si>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</si>
  <si>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</si>
  <si>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</si>
  <si>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</si>
  <si>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</si>
  <si>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</si>
  <si>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</si>
  <si>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</si>
  <si>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</si>
  <si>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</si>
  <si>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</si>
  <si>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</si>
  <si>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</si>
  <si>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</si>
  <si>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</si>
  <si>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</si>
  <si>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</si>
  <si>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</si>
  <si>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</si>
  <si>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</si>
  <si>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</si>
  <si>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</si>
  <si>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</si>
  <si>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</si>
  <si>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</si>
  <si>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</si>
  <si>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</si>
  <si>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</si>
  <si>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</si>
  <si>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</si>
  <si>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</si>
  <si>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</si>
  <si>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</si>
  <si>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</si>
  <si>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</si>
  <si>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</si>
  <si>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</si>
  <si>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</si>
  <si>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</si>
  <si>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</si>
  <si>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</si>
  <si>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</si>
  <si>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</si>
  <si>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</si>
  <si>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</si>
  <si>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</si>
  <si>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</si>
  <si>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</si>
  <si>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</si>
  <si>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</si>
  <si>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</si>
  <si>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</si>
  <si>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</si>
  <si>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</si>
  <si>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</si>
  <si>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</si>
  <si>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</si>
  <si>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</si>
  <si>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</si>
  <si>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</si>
  <si>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</si>
  <si>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</si>
  <si>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</si>
  <si>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</si>
  <si>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</si>
  <si>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</si>
  <si>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</si>
  <si>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</si>
  <si>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</si>
  <si>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</si>
  <si>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</si>
  <si>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</si>
  <si>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</si>
  <si>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</si>
  <si>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</si>
  <si>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</si>
  <si>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</si>
  <si>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</si>
  <si>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</si>
  <si>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</si>
  <si>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</si>
  <si>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</si>
  <si>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</si>
  <si>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</si>
  <si>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</si>
  <si>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</si>
  <si>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</si>
  <si>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</si>
  <si>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</si>
  <si>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</si>
  <si>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</si>
  <si>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</si>
  <si>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</si>
  <si>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</si>
  <si>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</si>
  <si>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</si>
  <si>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</si>
  <si>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</si>
  <si>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</si>
  <si>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</si>
  <si>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</si>
  <si>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</si>
  <si>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</si>
  <si>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</si>
  <si>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</si>
  <si>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</si>
  <si>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</si>
  <si>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</si>
  <si>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</si>
  <si>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</si>
  <si>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</si>
  <si>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</si>
  <si>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</si>
  <si>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</si>
  <si>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</si>
  <si>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</si>
  <si>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</si>
  <si>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</si>
  <si>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</si>
  <si>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</si>
  <si>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</si>
  <si>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</si>
  <si>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</si>
  <si>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</si>
  <si>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</si>
  <si>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</si>
  <si>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</si>
  <si>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</si>
  <si>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</si>
  <si>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</si>
  <si>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</si>
  <si>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</si>
  <si>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</si>
  <si>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</si>
  <si>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</si>
  <si>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</si>
  <si>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</si>
  <si>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</si>
  <si>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</si>
  <si>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</si>
  <si>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</si>
  <si>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</si>
  <si>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</si>
  <si>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</si>
  <si>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</si>
  <si>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</si>
  <si>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</si>
  <si>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</si>
  <si>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</si>
  <si>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</si>
  <si>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</si>
  <si>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</si>
  <si>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</si>
  <si>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</si>
  <si>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</si>
  <si>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</si>
  <si>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</si>
  <si>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</si>
  <si>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</si>
  <si>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</si>
  <si>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</si>
  <si>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</si>
  <si>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</si>
  <si>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</si>
  <si>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</si>
  <si>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</si>
  <si>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</si>
  <si>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</si>
  <si>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</si>
  <si>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</si>
  <si>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</si>
  <si>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</si>
  <si>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</si>
  <si>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</si>
  <si>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</si>
  <si>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</si>
  <si>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</si>
  <si>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</si>
  <si>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</si>
  <si>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</si>
  <si>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</si>
  <si>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</si>
  <si>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</si>
  <si>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</si>
  <si>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</si>
  <si>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</si>
  <si>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</si>
  <si>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</si>
  <si>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</si>
  <si>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</si>
  <si>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</si>
  <si>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</si>
  <si>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</si>
  <si>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</si>
  <si>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</si>
  <si>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</si>
  <si>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</si>
  <si>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</si>
  <si>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</si>
  <si>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</si>
  <si>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</si>
  <si>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</si>
  <si>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</si>
  <si>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</si>
  <si>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</si>
  <si>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</si>
  <si>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</si>
  <si>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</si>
  <si>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</si>
  <si>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</si>
  <si>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</si>
  <si>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</si>
  <si>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</si>
  <si>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</si>
  <si>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</si>
  <si>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</si>
  <si>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</si>
  <si>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</si>
  <si>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</si>
  <si>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</si>
  <si>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</si>
  <si>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</si>
  <si>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</si>
  <si>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</si>
  <si>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</si>
  <si>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</si>
  <si>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</si>
  <si>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</si>
  <si>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</si>
  <si>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</si>
  <si>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</si>
  <si>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</si>
  <si>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</si>
  <si>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</si>
  <si>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</si>
  <si>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</si>
  <si>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</si>
  <si>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</si>
  <si>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</si>
  <si>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</si>
  <si>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</si>
  <si>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</si>
  <si>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</si>
  <si>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</si>
  <si>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</si>
  <si>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</si>
  <si>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</si>
  <si>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</si>
  <si>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</si>
  <si>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</si>
  <si>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</si>
  <si>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</si>
  <si>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</si>
  <si>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</si>
  <si>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</si>
  <si>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</si>
  <si>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</si>
  <si>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</si>
  <si>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</si>
  <si>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</si>
  <si>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</si>
  <si>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</si>
  <si>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</si>
  <si>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</si>
  <si>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</si>
  <si>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</si>
  <si>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</si>
  <si>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</si>
  <si>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</si>
  <si>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</si>
  <si>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</si>
  <si>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</si>
  <si>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</si>
  <si>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</si>
  <si>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</si>
  <si>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</si>
  <si>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</si>
  <si>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</si>
  <si>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</si>
  <si>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</si>
  <si>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</si>
  <si>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</si>
  <si>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</si>
  <si>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</si>
  <si>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</si>
  <si>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</si>
  <si>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</si>
  <si>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</si>
  <si>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</si>
  <si>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</si>
  <si>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</si>
  <si>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</si>
  <si>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</si>
  <si>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</si>
  <si>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</si>
  <si>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</si>
  <si>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</si>
  <si>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</si>
  <si>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</si>
  <si>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</si>
  <si>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</si>
  <si>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</si>
  <si>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</si>
  <si>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</si>
  <si>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</si>
  <si>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</si>
  <si>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</si>
  <si>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</si>
  <si>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</si>
  <si>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</si>
  <si>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</si>
  <si>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</si>
  <si>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</si>
  <si>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</si>
  <si>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</si>
  <si>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</si>
  <si>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</si>
  <si>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</si>
  <si>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</si>
  <si>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</si>
  <si>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</si>
  <si>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</si>
  <si>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</si>
  <si>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</si>
  <si>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</si>
  <si>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</si>
  <si>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</si>
  <si>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</si>
  <si>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</si>
  <si>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</si>
  <si>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</si>
  <si>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</si>
  <si>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</si>
  <si>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</si>
  <si>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</si>
  <si>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</si>
  <si>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</si>
  <si>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</si>
  <si>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</si>
  <si>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</si>
  <si>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</si>
  <si>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</si>
  <si>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</si>
  <si>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</si>
  <si>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</si>
  <si>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</si>
  <si>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</si>
  <si>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</si>
  <si>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</si>
  <si>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</si>
  <si>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</si>
  <si>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</si>
  <si>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</si>
  <si>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</si>
  <si>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</si>
  <si>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</si>
  <si>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</si>
  <si>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</si>
  <si>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</si>
  <si>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</si>
  <si>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</si>
  <si>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</si>
  <si>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</si>
  <si>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</si>
  <si>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</si>
  <si>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</si>
  <si>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</si>
  <si>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</si>
  <si>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</si>
  <si>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</si>
  <si>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</si>
  <si>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</si>
  <si>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</si>
  <si>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</si>
  <si>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</si>
  <si>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</si>
  <si>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</si>
  <si>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</si>
  <si>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</si>
  <si>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</si>
  <si>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</si>
  <si>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</si>
  <si>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</si>
  <si>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</si>
  <si>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</si>
  <si>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</si>
  <si>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</si>
  <si>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</si>
  <si>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</si>
  <si>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</si>
  <si>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</si>
  <si>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</si>
  <si>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</si>
  <si>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</si>
  <si>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</si>
  <si>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</si>
  <si>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</si>
  <si>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</si>
  <si>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</si>
  <si>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</si>
  <si>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</si>
  <si>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</si>
  <si>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</si>
  <si>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</si>
  <si>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</si>
  <si>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</si>
  <si>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</si>
  <si>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</si>
  <si>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</si>
  <si>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</si>
  <si>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</si>
  <si>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</si>
  <si>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</si>
  <si>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</si>
  <si>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</si>
  <si>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</si>
  <si>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</si>
  <si>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</si>
  <si>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</si>
  <si>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</si>
  <si>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</si>
  <si>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</si>
  <si>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</si>
  <si>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</si>
  <si>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</si>
  <si>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</si>
  <si>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</si>
  <si>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</si>
  <si>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</si>
  <si>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</si>
  <si>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</si>
  <si>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</si>
  <si>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</si>
  <si>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</si>
  <si>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</si>
  <si>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</si>
  <si>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</si>
  <si>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</si>
  <si>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</si>
  <si>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</si>
  <si>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</si>
  <si>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</si>
  <si>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</si>
  <si>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</si>
  <si>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</si>
  <si>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</si>
  <si>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</si>
  <si>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</si>
  <si>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</si>
  <si>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</si>
  <si>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</si>
  <si>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</si>
  <si>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</si>
  <si>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</si>
  <si>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</si>
  <si>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</si>
  <si>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</si>
  <si>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</si>
  <si>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</si>
  <si>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</si>
  <si>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</si>
  <si>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</si>
  <si>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</si>
  <si>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</si>
  <si>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</si>
  <si>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</si>
  <si>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</si>
  <si>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</si>
  <si>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</si>
  <si>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</si>
  <si>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</si>
  <si>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</si>
  <si>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</si>
  <si>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</si>
  <si>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</si>
  <si>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</si>
  <si>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</si>
  <si>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</si>
  <si>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</si>
  <si>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</si>
  <si>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</si>
  <si>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</si>
  <si>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</si>
  <si>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</si>
  <si>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</si>
  <si>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</si>
  <si>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</si>
  <si>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</si>
  <si>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</si>
  <si>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</si>
  <si>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</si>
  <si>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</si>
  <si>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</si>
  <si>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</si>
  <si>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</si>
  <si>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</si>
  <si>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</si>
  <si>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</si>
  <si>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</si>
  <si>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</si>
  <si>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</si>
  <si>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</si>
  <si>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</si>
  <si>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</si>
  <si>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</si>
  <si>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</si>
  <si>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</si>
  <si>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</si>
  <si>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</si>
  <si>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</si>
  <si>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</si>
  <si>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</si>
  <si>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</si>
  <si>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</si>
  <si>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</si>
  <si>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</si>
  <si>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</si>
  <si>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</si>
  <si>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</si>
  <si>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</si>
  <si>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</si>
  <si>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</si>
  <si>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</si>
  <si>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</si>
  <si>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</si>
  <si>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</si>
  <si>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</si>
  <si>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</si>
  <si>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</si>
  <si>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</si>
  <si>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</si>
  <si>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</si>
  <si>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</si>
  <si>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</si>
  <si>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</si>
  <si>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</si>
  <si>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</si>
  <si>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</si>
  <si>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</si>
  <si>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</si>
  <si>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</si>
  <si>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</si>
  <si>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</si>
  <si>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</si>
  <si>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</si>
  <si>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</si>
  <si>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</si>
  <si>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</si>
  <si>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</si>
  <si>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</si>
  <si>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</si>
  <si>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</si>
  <si>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</si>
  <si>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</si>
  <si>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</si>
  <si>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</si>
  <si>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</si>
  <si>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</si>
  <si>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</si>
  <si>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</si>
  <si>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</si>
  <si>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</si>
  <si>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</si>
  <si>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</si>
  <si>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</si>
  <si>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</si>
  <si>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</si>
  <si>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</si>
  <si>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</si>
  <si>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</si>
  <si>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</si>
  <si>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</si>
  <si>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</si>
  <si>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</si>
  <si>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</si>
  <si>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</si>
  <si>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</si>
  <si>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</si>
  <si>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</si>
  <si>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</si>
  <si>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</si>
  <si>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</si>
  <si>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</si>
  <si>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</si>
  <si>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</si>
  <si>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</si>
  <si>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</si>
  <si>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</si>
  <si>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</si>
  <si>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</si>
  <si>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</si>
  <si>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</si>
  <si>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</si>
  <si>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</si>
  <si>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</si>
  <si>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</si>
  <si>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</si>
  <si>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</si>
  <si>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</si>
  <si>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</si>
  <si>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</si>
  <si>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</si>
  <si>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</si>
  <si>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</si>
  <si>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</si>
  <si>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</si>
  <si>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</si>
  <si>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</si>
  <si>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</si>
  <si>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</si>
  <si>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</si>
  <si>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</si>
  <si>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</si>
  <si>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</si>
  <si>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</si>
  <si>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</si>
  <si>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</si>
  <si>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</si>
  <si>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</si>
  <si>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</si>
  <si>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</si>
  <si>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</si>
  <si>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</si>
  <si>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</si>
  <si>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</si>
  <si>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</si>
  <si>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</si>
  <si>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</si>
  <si>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</si>
  <si>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</si>
  <si>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</si>
  <si>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</si>
  <si>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</si>
  <si>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</si>
  <si>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</si>
  <si>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</si>
  <si>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</si>
  <si>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</si>
  <si>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</si>
  <si>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</si>
  <si>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</si>
  <si>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</si>
  <si>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</si>
  <si>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</si>
  <si>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</si>
  <si>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</si>
  <si>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</si>
  <si>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</si>
  <si>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</si>
  <si>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</si>
  <si>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</si>
  <si>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</si>
  <si>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</si>
  <si>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</si>
  <si>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</si>
  <si>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</si>
  <si>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</si>
  <si>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</si>
  <si>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</si>
  <si>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</si>
  <si>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</si>
  <si>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</si>
  <si>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</si>
  <si>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</si>
  <si>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</si>
  <si>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</si>
  <si>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</si>
  <si>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</si>
  <si>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</si>
  <si>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</si>
  <si>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</si>
  <si>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</si>
  <si>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</si>
  <si>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</si>
  <si>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</si>
  <si>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</si>
  <si>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</si>
  <si>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</si>
  <si>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</si>
  <si>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</si>
  <si>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</si>
  <si>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</si>
  <si>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</si>
  <si>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</si>
  <si>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</si>
  <si>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</si>
  <si>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</si>
  <si>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</si>
  <si>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</si>
  <si>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</si>
  <si>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</si>
  <si>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</si>
  <si>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</si>
  <si>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</si>
  <si>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</si>
  <si>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</si>
  <si>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</si>
  <si>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</si>
  <si>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</si>
  <si>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</si>
  <si>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</si>
  <si>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</si>
  <si>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</si>
  <si>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</si>
  <si>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</si>
  <si>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</si>
  <si>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</si>
  <si>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</si>
  <si>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</si>
  <si>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</si>
  <si>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</si>
  <si>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</si>
  <si>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</si>
  <si>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</si>
  <si>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</si>
  <si>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</si>
  <si>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</si>
  <si>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</si>
  <si>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</si>
  <si>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</si>
  <si>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</si>
  <si>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</si>
  <si>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</si>
  <si>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</si>
  <si>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</si>
  <si>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</si>
  <si>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</si>
  <si>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</si>
  <si>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</si>
  <si>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</si>
  <si>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</si>
  <si>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</si>
  <si>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</si>
  <si>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</si>
  <si>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</si>
  <si>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</si>
  <si>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</si>
  <si>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</si>
  <si>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</si>
  <si>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</si>
  <si>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</si>
  <si>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</si>
  <si>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</si>
  <si>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</si>
  <si>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</si>
  <si>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</si>
  <si>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</si>
  <si>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</si>
  <si>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</si>
  <si>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</si>
  <si>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</si>
  <si>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</si>
  <si>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</si>
  <si>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</si>
  <si>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</si>
  <si>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</si>
  <si>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</si>
  <si>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</si>
  <si>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</si>
  <si>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</si>
  <si>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</si>
  <si>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</si>
  <si>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</si>
  <si>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</si>
  <si>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</si>
  <si>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</si>
  <si>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</si>
  <si>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</si>
  <si>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</si>
  <si>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</si>
  <si>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</si>
  <si>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</si>
  <si>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</si>
  <si>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</si>
  <si>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</si>
  <si>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</si>
  <si>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</si>
  <si>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</si>
  <si>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</si>
  <si>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</si>
  <si>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</si>
  <si>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</si>
  <si>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</si>
  <si>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</si>
  <si>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</si>
  <si>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</si>
  <si>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</si>
  <si>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</si>
  <si>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</si>
  <si>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</si>
  <si>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</si>
  <si>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</si>
  <si>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</si>
  <si>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</si>
  <si>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</si>
  <si>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</si>
  <si>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</si>
  <si>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</si>
  <si>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</si>
  <si>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</si>
  <si>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</si>
  <si>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</si>
  <si>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</si>
  <si>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</si>
  <si>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</si>
  <si>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</si>
  <si>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</si>
  <si>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</si>
  <si>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</si>
  <si>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</si>
  <si>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</si>
  <si>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</si>
  <si>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</si>
  <si>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</si>
  <si>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</si>
  <si>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</si>
  <si>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</si>
  <si>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</si>
  <si>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</si>
  <si>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</si>
  <si>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</si>
  <si>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</si>
  <si>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</si>
  <si>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</si>
  <si>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</si>
  <si>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</si>
  <si>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</si>
  <si>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</si>
  <si>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</si>
  <si>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</si>
  <si>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</si>
  <si>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</si>
  <si>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</si>
  <si>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</si>
  <si>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</si>
  <si>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</si>
  <si>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</si>
  <si>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</si>
  <si>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</si>
  <si>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</si>
  <si>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</si>
  <si>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</si>
  <si>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</si>
  <si>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</si>
  <si>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</si>
  <si>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</si>
  <si>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</si>
  <si>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</si>
  <si>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</si>
  <si>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</si>
  <si>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</si>
  <si>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</si>
  <si>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</si>
  <si>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</si>
  <si>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</si>
  <si>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</si>
  <si>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</si>
  <si>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</si>
  <si>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</si>
  <si>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</si>
  <si>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</si>
  <si>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</si>
  <si>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</si>
  <si>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</si>
  <si>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</si>
  <si>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</si>
  <si>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</si>
  <si>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</si>
  <si>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</si>
  <si>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</si>
  <si>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</si>
  <si>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</si>
  <si>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</si>
  <si>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</si>
  <si>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</si>
  <si>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</si>
  <si>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</si>
  <si>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</si>
  <si>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</si>
  <si>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</si>
  <si>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</si>
  <si>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</si>
  <si>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</si>
  <si>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</si>
  <si>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</si>
  <si>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</si>
  <si>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</si>
  <si>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</si>
  <si>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</si>
  <si>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</si>
  <si>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</si>
  <si>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</si>
  <si>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</si>
  <si>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</si>
  <si>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</si>
  <si>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</si>
  <si>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</si>
  <si>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</si>
  <si>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</si>
  <si>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</si>
  <si>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</si>
  <si>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</si>
  <si>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</si>
  <si>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</si>
  <si>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</si>
  <si>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</si>
  <si>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</si>
  <si>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</si>
  <si>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</si>
  <si>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</si>
  <si>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</si>
  <si>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</si>
  <si>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</si>
  <si>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</si>
  <si>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</si>
  <si>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</si>
  <si>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</si>
  <si>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</si>
  <si>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</si>
  <si>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</si>
  <si>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</si>
  <si>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</si>
  <si>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</si>
  <si>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</si>
  <si>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</si>
  <si>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</si>
  <si>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</si>
  <si>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</si>
  <si>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</si>
  <si>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</si>
  <si>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</si>
  <si>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</si>
  <si>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</si>
  <si>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</si>
  <si>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</si>
  <si>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</si>
  <si>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</si>
  <si>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</si>
  <si>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</si>
  <si>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</si>
  <si>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</si>
  <si>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</si>
  <si>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</si>
  <si>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</si>
  <si>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</si>
  <si>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</si>
  <si>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</si>
  <si>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</si>
  <si>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</si>
  <si>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</si>
  <si>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</si>
  <si>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</si>
  <si>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</si>
  <si>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</si>
  <si>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</si>
  <si>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</si>
  <si>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</si>
  <si>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</si>
  <si>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</si>
  <si>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</si>
  <si>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</si>
  <si>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</si>
  <si>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</si>
  <si>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</si>
  <si>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</si>
  <si>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</si>
  <si>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</si>
  <si>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</si>
  <si>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</si>
  <si>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</si>
  <si>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</si>
  <si>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</si>
  <si>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</si>
  <si>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</si>
  <si>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</si>
  <si>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</si>
  <si>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</si>
  <si>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</si>
  <si>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</si>
  <si>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</si>
  <si>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</si>
  <si>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</si>
  <si>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</si>
  <si>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</si>
  <si>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</si>
  <si>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</si>
  <si>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</si>
  <si>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</si>
  <si>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</si>
  <si>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</si>
  <si>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</si>
  <si>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</si>
  <si>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</si>
  <si>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</si>
  <si>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</si>
  <si>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</si>
  <si>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</si>
  <si>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</si>
  <si>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</si>
  <si>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</si>
  <si>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</si>
  <si>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</si>
  <si>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</si>
  <si>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</si>
  <si>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</si>
  <si>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</si>
  <si>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</si>
  <si>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</si>
  <si>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</si>
  <si>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</si>
  <si>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</si>
  <si>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</si>
  <si>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</si>
  <si>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</si>
  <si>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</si>
  <si>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</si>
  <si>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</si>
  <si>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</si>
  <si>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</si>
  <si>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</si>
  <si>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</si>
  <si>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</si>
  <si>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</si>
  <si>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</si>
  <si>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</si>
  <si>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</si>
  <si>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</si>
  <si>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</si>
  <si>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</si>
  <si>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</si>
  <si>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</si>
  <si>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</si>
  <si>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</si>
  <si>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</si>
  <si>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</si>
  <si>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</si>
  <si>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</si>
  <si>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</si>
  <si>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</si>
  <si>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</si>
  <si>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</si>
  <si>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</si>
  <si>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</si>
  <si>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</si>
  <si>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</si>
  <si>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</si>
  <si>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2017</t>
  </si>
  <si>
    <t>06/30/2019</t>
  </si>
  <si>
    <t>155</t>
  </si>
  <si>
    <t>Valley Medical Center</t>
  </si>
  <si>
    <t>400 S 43rd Street</t>
  </si>
  <si>
    <t>PO Box 50010</t>
  </si>
  <si>
    <t>Renton, WA 98058-5010</t>
  </si>
  <si>
    <t>King County</t>
  </si>
  <si>
    <t>Richard Roodman</t>
  </si>
  <si>
    <t>Jeannine Grinnell</t>
  </si>
  <si>
    <t>Donna Russell</t>
  </si>
  <si>
    <t>(425) 228-3450</t>
  </si>
  <si>
    <t>(425) 656-5370</t>
  </si>
  <si>
    <t>(425) 690-9015</t>
  </si>
  <si>
    <t>VMC sold interest in the Pathology Associates Medical Laboratories (PAML) in FY2018, thus resulting in loss of that revenue in FY2019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</si>
</sst>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  <xf numFmtId="37" fontId="15" fillId="0" borderId="0" xfId="0" applyFont="1"/>
  </cellXfs>
  <cellStyles count="7">
    <cellStyle name="Comma" xfId="1" builtinId="3"/>
    <cellStyle name="Hyperlink" xfId="2" builtinId="8"/>
    <cellStyle name="Normal" xfId="0" builtinId="0"/>
    <cellStyle name="Normal 2" xfId="4"/>
    <cellStyle name="Normal 3 2" xfId="6"/>
    <cellStyle name="Normal 6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3160738</v>
      </c>
      <c r="D47" s="184"/>
      <c r="E47" s="184">
        <v>8968369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2867162</v>
      </c>
      <c r="P47" s="184">
        <v>3816627</v>
      </c>
      <c r="Q47" s="184">
        <v>936075</v>
      </c>
      <c r="R47" s="184">
        <v>341203</v>
      </c>
      <c r="S47" s="184"/>
      <c r="T47" s="184">
        <v>792569</v>
      </c>
      <c r="U47" s="184">
        <v>1115064</v>
      </c>
      <c r="V47" s="184">
        <v>476427</v>
      </c>
      <c r="W47" s="184">
        <v>525002</v>
      </c>
      <c r="X47" s="184">
        <v>593347</v>
      </c>
      <c r="Y47" s="184">
        <v>2116990</v>
      </c>
      <c r="Z47" s="184">
        <v>349524</v>
      </c>
      <c r="AA47" s="184">
        <v>206149</v>
      </c>
      <c r="AB47" s="184">
        <v>2621453</v>
      </c>
      <c r="AC47" s="184">
        <v>799595</v>
      </c>
      <c r="AD47" s="184"/>
      <c r="AE47" s="184">
        <v>2096151</v>
      </c>
      <c r="AF47" s="184"/>
      <c r="AG47" s="184">
        <v>3260562</v>
      </c>
      <c r="AH47" s="184"/>
      <c r="AI47" s="184"/>
      <c r="AJ47" s="184">
        <v>9219731</v>
      </c>
      <c r="AK47" s="184">
        <v>282841</v>
      </c>
      <c r="AL47" s="184">
        <v>94553</v>
      </c>
      <c r="AM47" s="184"/>
      <c r="AN47" s="184"/>
      <c r="AO47" s="184"/>
      <c r="AP47" s="184">
        <v>12477267</v>
      </c>
      <c r="AQ47" s="184"/>
      <c r="AR47" s="184"/>
      <c r="AS47" s="184"/>
      <c r="AT47" s="184"/>
      <c r="AU47" s="184"/>
      <c r="AV47" s="184">
        <v>3324080</v>
      </c>
      <c r="AW47" s="184">
        <v>42917</v>
      </c>
      <c r="AX47" s="184">
        <v>427622</v>
      </c>
      <c r="AY47" s="184">
        <v>1753700</v>
      </c>
      <c r="AZ47" s="184"/>
      <c r="BA47" s="184">
        <v>62279</v>
      </c>
      <c r="BB47" s="184">
        <v>119449</v>
      </c>
      <c r="BC47" s="184">
        <v>176612</v>
      </c>
      <c r="BD47" s="184">
        <v>195083</v>
      </c>
      <c r="BE47" s="184">
        <v>1540421</v>
      </c>
      <c r="BF47" s="184">
        <v>1897768</v>
      </c>
      <c r="BG47" s="184">
        <v>195301</v>
      </c>
      <c r="BH47" s="184">
        <v>4181441</v>
      </c>
      <c r="BI47" s="184">
        <v>1631637</v>
      </c>
      <c r="BJ47" s="184">
        <v>632397</v>
      </c>
      <c r="BK47" s="184">
        <v>1785488</v>
      </c>
      <c r="BL47" s="184">
        <v>1669928</v>
      </c>
      <c r="BM47" s="184">
        <v>217316</v>
      </c>
      <c r="BN47" s="184">
        <v>1936801</v>
      </c>
      <c r="BO47" s="184">
        <v>89085</v>
      </c>
      <c r="BP47" s="184">
        <v>262120</v>
      </c>
      <c r="BQ47" s="184"/>
      <c r="BR47" s="184">
        <v>261311</v>
      </c>
      <c r="BS47" s="184">
        <v>36147</v>
      </c>
      <c r="BT47" s="184"/>
      <c r="BU47" s="184"/>
      <c r="BV47" s="184">
        <v>1161869</v>
      </c>
      <c r="BW47" s="184">
        <v>297339</v>
      </c>
      <c r="BX47" s="184"/>
      <c r="BY47" s="184">
        <v>1004322</v>
      </c>
      <c r="BZ47" s="184">
        <v>1630861</v>
      </c>
      <c r="CA47" s="184">
        <v>256115</v>
      </c>
      <c r="CB47" s="184">
        <v>119405</v>
      </c>
      <c r="CC47" s="184">
        <v>150471</v>
      </c>
      <c r="CD47" s="195"/>
      <c r="CE47" s="195">
        <f>SUM(C47:CC47)</f>
        <v>84176684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117422</v>
      </c>
      <c r="D51" s="184"/>
      <c r="E51" s="184">
        <v>386883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>
        <v>1173526</v>
      </c>
      <c r="P51" s="184">
        <v>3844760</v>
      </c>
      <c r="Q51" s="184">
        <v>4502</v>
      </c>
      <c r="R51" s="184">
        <v>60349</v>
      </c>
      <c r="S51" s="184">
        <v>14902</v>
      </c>
      <c r="T51" s="184">
        <v>27478</v>
      </c>
      <c r="U51" s="184">
        <v>501347</v>
      </c>
      <c r="V51" s="184">
        <v>291203</v>
      </c>
      <c r="W51" s="184">
        <v>5167</v>
      </c>
      <c r="X51" s="184">
        <v>273054</v>
      </c>
      <c r="Y51" s="184">
        <v>1301145</v>
      </c>
      <c r="Z51" s="184">
        <v>314189</v>
      </c>
      <c r="AA51" s="184">
        <v>83201</v>
      </c>
      <c r="AB51" s="184">
        <v>100883</v>
      </c>
      <c r="AC51" s="184">
        <v>151502</v>
      </c>
      <c r="AD51" s="184">
        <v>38</v>
      </c>
      <c r="AE51" s="184">
        <v>36232</v>
      </c>
      <c r="AF51" s="184"/>
      <c r="AG51" s="184">
        <v>76430</v>
      </c>
      <c r="AH51" s="184"/>
      <c r="AI51" s="184"/>
      <c r="AJ51" s="184">
        <v>1251820</v>
      </c>
      <c r="AK51" s="184"/>
      <c r="AL51" s="184">
        <v>1006</v>
      </c>
      <c r="AM51" s="184"/>
      <c r="AN51" s="184"/>
      <c r="AO51" s="184"/>
      <c r="AP51" s="184">
        <v>1973588</v>
      </c>
      <c r="AQ51" s="184"/>
      <c r="AR51" s="184"/>
      <c r="AS51" s="184"/>
      <c r="AT51" s="184"/>
      <c r="AU51" s="184"/>
      <c r="AV51" s="184">
        <v>352063</v>
      </c>
      <c r="AW51" s="184"/>
      <c r="AX51" s="184">
        <v>321</v>
      </c>
      <c r="AY51" s="184">
        <v>222696</v>
      </c>
      <c r="AZ51" s="184"/>
      <c r="BA51" s="184">
        <v>761</v>
      </c>
      <c r="BB51" s="184"/>
      <c r="BC51" s="184"/>
      <c r="BD51" s="184">
        <v>897</v>
      </c>
      <c r="BE51" s="184">
        <v>8403663</v>
      </c>
      <c r="BF51" s="184">
        <v>13647</v>
      </c>
      <c r="BG51" s="184">
        <v>16666</v>
      </c>
      <c r="BH51" s="184">
        <v>15063593</v>
      </c>
      <c r="BI51" s="184">
        <v>317904</v>
      </c>
      <c r="BJ51" s="184">
        <v>19667</v>
      </c>
      <c r="BK51" s="184">
        <v>32823</v>
      </c>
      <c r="BL51" s="184">
        <v>3852</v>
      </c>
      <c r="BM51" s="184"/>
      <c r="BN51" s="184">
        <v>10011</v>
      </c>
      <c r="BO51" s="184">
        <v>9518</v>
      </c>
      <c r="BP51" s="184">
        <v>5397</v>
      </c>
      <c r="BQ51" s="184"/>
      <c r="BR51" s="184">
        <v>36641</v>
      </c>
      <c r="BS51" s="184">
        <v>1403</v>
      </c>
      <c r="BT51" s="184"/>
      <c r="BU51" s="184"/>
      <c r="BV51" s="184">
        <v>3548</v>
      </c>
      <c r="BW51" s="184">
        <v>1896</v>
      </c>
      <c r="BX51" s="184"/>
      <c r="BY51" s="184">
        <v>393501</v>
      </c>
      <c r="BZ51" s="184"/>
      <c r="CA51" s="184">
        <v>524</v>
      </c>
      <c r="CB51" s="184">
        <v>70945</v>
      </c>
      <c r="CC51" s="184">
        <v>3952</v>
      </c>
      <c r="CD51" s="195"/>
      <c r="CE51" s="195">
        <f>SUM(C51:CD51)</f>
        <v>36976516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12445</v>
      </c>
      <c r="D59" s="184"/>
      <c r="E59" s="184">
        <v>63379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1144907</v>
      </c>
      <c r="Q59" s="185">
        <v>1784036</v>
      </c>
      <c r="R59" s="185">
        <v>1466919</v>
      </c>
      <c r="S59" s="248"/>
      <c r="T59" s="248"/>
      <c r="U59" s="224">
        <v>674844</v>
      </c>
      <c r="V59" s="185">
        <v>40069</v>
      </c>
      <c r="W59" s="185"/>
      <c r="X59" s="185"/>
      <c r="Y59" s="185">
        <v>444523</v>
      </c>
      <c r="Z59" s="185">
        <v>39333</v>
      </c>
      <c r="AA59" s="185">
        <v>56224</v>
      </c>
      <c r="AB59" s="248"/>
      <c r="AC59" s="185">
        <v>71626</v>
      </c>
      <c r="AD59" s="185"/>
      <c r="AE59" s="185">
        <v>60402</v>
      </c>
      <c r="AF59" s="185"/>
      <c r="AG59" s="185">
        <v>85305</v>
      </c>
      <c r="AH59" s="185"/>
      <c r="AI59" s="185"/>
      <c r="AJ59" s="185">
        <v>305217</v>
      </c>
      <c r="AK59" s="185">
        <v>13938</v>
      </c>
      <c r="AL59" s="185">
        <v>4909</v>
      </c>
      <c r="AM59" s="185"/>
      <c r="AN59" s="185"/>
      <c r="AO59" s="185"/>
      <c r="AP59" s="185">
        <v>377431</v>
      </c>
      <c r="AQ59" s="185"/>
      <c r="AR59" s="185"/>
      <c r="AS59" s="185"/>
      <c r="AT59" s="185"/>
      <c r="AU59" s="185"/>
      <c r="AV59" s="248"/>
      <c r="AW59" s="248"/>
      <c r="AX59" s="248"/>
      <c r="AY59" s="185">
        <v>302896</v>
      </c>
      <c r="AZ59" s="185"/>
      <c r="BA59" s="248"/>
      <c r="BB59" s="248"/>
      <c r="BC59" s="248"/>
      <c r="BD59" s="248"/>
      <c r="BE59" s="185">
        <v>1244550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108.45</v>
      </c>
      <c r="D60" s="187"/>
      <c r="E60" s="187">
        <v>354.1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85.15</v>
      </c>
      <c r="P60" s="221">
        <v>148.30000000000001</v>
      </c>
      <c r="Q60" s="221">
        <v>27.05</v>
      </c>
      <c r="R60" s="221">
        <v>19.149999999999999</v>
      </c>
      <c r="S60" s="221"/>
      <c r="T60" s="221">
        <v>23.95</v>
      </c>
      <c r="U60" s="221">
        <v>45.8</v>
      </c>
      <c r="V60" s="221">
        <v>10.199999999999999</v>
      </c>
      <c r="W60" s="221">
        <v>22.8</v>
      </c>
      <c r="X60" s="221">
        <v>18.3</v>
      </c>
      <c r="Y60" s="221">
        <v>79.73</v>
      </c>
      <c r="Z60" s="221">
        <v>11.8</v>
      </c>
      <c r="AA60" s="221">
        <v>7</v>
      </c>
      <c r="AB60" s="221">
        <v>88.78</v>
      </c>
      <c r="AC60" s="221">
        <v>26.9</v>
      </c>
      <c r="AD60" s="221"/>
      <c r="AE60" s="221">
        <v>105.15</v>
      </c>
      <c r="AF60" s="221"/>
      <c r="AG60" s="221">
        <v>110.65</v>
      </c>
      <c r="AH60" s="221"/>
      <c r="AI60" s="221"/>
      <c r="AJ60" s="221">
        <v>348.23</v>
      </c>
      <c r="AK60" s="221">
        <v>10.65</v>
      </c>
      <c r="AL60" s="221">
        <v>3.8</v>
      </c>
      <c r="AM60" s="221"/>
      <c r="AN60" s="221"/>
      <c r="AO60" s="221"/>
      <c r="AP60" s="221">
        <v>479.79</v>
      </c>
      <c r="AQ60" s="221"/>
      <c r="AR60" s="221"/>
      <c r="AS60" s="221"/>
      <c r="AT60" s="221"/>
      <c r="AU60" s="221"/>
      <c r="AV60" s="221">
        <v>116.85</v>
      </c>
      <c r="AW60" s="221">
        <v>1.75</v>
      </c>
      <c r="AX60" s="221">
        <v>21.45</v>
      </c>
      <c r="AY60" s="221">
        <v>76.56</v>
      </c>
      <c r="AZ60" s="221"/>
      <c r="BA60" s="221">
        <v>2.8</v>
      </c>
      <c r="BB60" s="221">
        <v>4.4000000000000004</v>
      </c>
      <c r="BC60" s="221">
        <v>10.1</v>
      </c>
      <c r="BD60" s="221">
        <v>7</v>
      </c>
      <c r="BE60" s="221">
        <v>59</v>
      </c>
      <c r="BF60" s="221">
        <v>88.5</v>
      </c>
      <c r="BG60" s="221">
        <v>9.6</v>
      </c>
      <c r="BH60" s="221">
        <v>166</v>
      </c>
      <c r="BI60" s="221">
        <v>88.1</v>
      </c>
      <c r="BJ60" s="221">
        <v>23</v>
      </c>
      <c r="BK60" s="221">
        <v>82</v>
      </c>
      <c r="BL60" s="221">
        <v>91.98</v>
      </c>
      <c r="BM60" s="221">
        <v>8</v>
      </c>
      <c r="BN60" s="221">
        <v>61.5</v>
      </c>
      <c r="BO60" s="221">
        <v>3.4</v>
      </c>
      <c r="BP60" s="221">
        <v>9.6</v>
      </c>
      <c r="BQ60" s="221"/>
      <c r="BR60" s="221">
        <v>20</v>
      </c>
      <c r="BS60" s="221">
        <v>2.7</v>
      </c>
      <c r="BT60" s="221"/>
      <c r="BU60" s="221"/>
      <c r="BV60" s="221">
        <v>51.2</v>
      </c>
      <c r="BW60" s="221">
        <v>14</v>
      </c>
      <c r="BX60" s="221"/>
      <c r="BY60" s="221">
        <v>24</v>
      </c>
      <c r="BZ60" s="221">
        <v>104.55</v>
      </c>
      <c r="CA60" s="221">
        <v>8.6999999999999993</v>
      </c>
      <c r="CB60" s="221">
        <v>4.5999999999999996</v>
      </c>
      <c r="CC60" s="221">
        <v>6</v>
      </c>
      <c r="CD60" s="249" t="s">
        <v>221</v>
      </c>
      <c r="CE60" s="251">
        <f t="shared" ref="CE60:CE70" si="0">SUM(C60:CD60)</f>
        <v>3303.0699999999997</v>
      </c>
    </row>
    <row r="61" spans="1:84" ht="12.6" customHeight="1" x14ac:dyDescent="0.25">
      <c r="A61" s="171" t="s">
        <v>235</v>
      </c>
      <c r="B61" s="175"/>
      <c r="C61" s="184">
        <v>12632385</v>
      </c>
      <c r="D61" s="184"/>
      <c r="E61" s="184">
        <v>35228313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11343197</v>
      </c>
      <c r="P61" s="185">
        <v>14897348</v>
      </c>
      <c r="Q61" s="185">
        <v>3766073</v>
      </c>
      <c r="R61" s="185">
        <v>864660</v>
      </c>
      <c r="S61" s="185"/>
      <c r="T61" s="185">
        <v>3204101</v>
      </c>
      <c r="U61" s="185">
        <v>3786755</v>
      </c>
      <c r="V61" s="185">
        <v>1699777</v>
      </c>
      <c r="W61" s="185">
        <v>2114846</v>
      </c>
      <c r="X61" s="185">
        <v>2662164</v>
      </c>
      <c r="Y61" s="185">
        <v>7716372</v>
      </c>
      <c r="Z61" s="185">
        <v>1295967</v>
      </c>
      <c r="AA61" s="185">
        <v>846114</v>
      </c>
      <c r="AB61" s="185">
        <v>10053721</v>
      </c>
      <c r="AC61" s="185">
        <v>2697206</v>
      </c>
      <c r="AD61" s="185"/>
      <c r="AE61" s="185">
        <v>7287658</v>
      </c>
      <c r="AF61" s="185"/>
      <c r="AG61" s="185">
        <v>12747864</v>
      </c>
      <c r="AH61" s="185"/>
      <c r="AI61" s="185"/>
      <c r="AJ61" s="185">
        <v>42233511</v>
      </c>
      <c r="AK61" s="185">
        <v>1075725</v>
      </c>
      <c r="AL61" s="185">
        <v>380770</v>
      </c>
      <c r="AM61" s="185"/>
      <c r="AN61" s="185"/>
      <c r="AO61" s="185"/>
      <c r="AP61" s="185">
        <v>68235441</v>
      </c>
      <c r="AQ61" s="185"/>
      <c r="AR61" s="185"/>
      <c r="AS61" s="185"/>
      <c r="AT61" s="185"/>
      <c r="AU61" s="185"/>
      <c r="AV61" s="185">
        <v>19731137</v>
      </c>
      <c r="AW61" s="185">
        <v>191320</v>
      </c>
      <c r="AX61" s="185">
        <v>1170878</v>
      </c>
      <c r="AY61" s="185">
        <v>4472745</v>
      </c>
      <c r="AZ61" s="185"/>
      <c r="BA61" s="185">
        <v>151683</v>
      </c>
      <c r="BB61" s="185">
        <v>569644</v>
      </c>
      <c r="BC61" s="185">
        <v>443584</v>
      </c>
      <c r="BD61" s="185">
        <v>728987</v>
      </c>
      <c r="BE61" s="185">
        <v>5286897</v>
      </c>
      <c r="BF61" s="185">
        <v>4849819</v>
      </c>
      <c r="BG61" s="185">
        <v>478273</v>
      </c>
      <c r="BH61" s="185">
        <v>16199907</v>
      </c>
      <c r="BI61" s="185">
        <v>4927613</v>
      </c>
      <c r="BJ61" s="185">
        <v>2513188</v>
      </c>
      <c r="BK61" s="185">
        <v>5585068</v>
      </c>
      <c r="BL61" s="185">
        <v>4760702</v>
      </c>
      <c r="BM61" s="185">
        <v>964453</v>
      </c>
      <c r="BN61" s="185">
        <v>9937997</v>
      </c>
      <c r="BO61" s="185">
        <v>308323</v>
      </c>
      <c r="BP61" s="185">
        <v>1034323</v>
      </c>
      <c r="BQ61" s="185"/>
      <c r="BR61" s="185">
        <v>2243550</v>
      </c>
      <c r="BS61" s="185">
        <v>1436</v>
      </c>
      <c r="BT61" s="185"/>
      <c r="BU61" s="185"/>
      <c r="BV61" s="185">
        <v>3748127</v>
      </c>
      <c r="BW61" s="185">
        <v>1679444</v>
      </c>
      <c r="BX61" s="185"/>
      <c r="BY61" s="185">
        <v>4980083</v>
      </c>
      <c r="BZ61" s="185">
        <v>2054684</v>
      </c>
      <c r="CA61" s="185">
        <v>1053868</v>
      </c>
      <c r="CB61" s="185">
        <v>349943</v>
      </c>
      <c r="CC61" s="185">
        <v>632470</v>
      </c>
      <c r="CD61" s="249" t="s">
        <v>221</v>
      </c>
      <c r="CE61" s="195">
        <f t="shared" si="0"/>
        <v>347820114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3160738</v>
      </c>
      <c r="D62" s="195">
        <f t="shared" si="1"/>
        <v>0</v>
      </c>
      <c r="E62" s="195">
        <f t="shared" si="1"/>
        <v>8968369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2867162</v>
      </c>
      <c r="P62" s="195">
        <f t="shared" si="1"/>
        <v>3816627</v>
      </c>
      <c r="Q62" s="195">
        <f t="shared" si="1"/>
        <v>936075</v>
      </c>
      <c r="R62" s="195">
        <f t="shared" si="1"/>
        <v>341203</v>
      </c>
      <c r="S62" s="195">
        <f t="shared" si="1"/>
        <v>0</v>
      </c>
      <c r="T62" s="195">
        <f t="shared" si="1"/>
        <v>792569</v>
      </c>
      <c r="U62" s="195">
        <f t="shared" si="1"/>
        <v>1115064</v>
      </c>
      <c r="V62" s="195">
        <f t="shared" si="1"/>
        <v>476427</v>
      </c>
      <c r="W62" s="195">
        <f t="shared" si="1"/>
        <v>525002</v>
      </c>
      <c r="X62" s="195">
        <f t="shared" si="1"/>
        <v>593347</v>
      </c>
      <c r="Y62" s="195">
        <f t="shared" si="1"/>
        <v>2116990</v>
      </c>
      <c r="Z62" s="195">
        <f t="shared" si="1"/>
        <v>349524</v>
      </c>
      <c r="AA62" s="195">
        <f t="shared" si="1"/>
        <v>206149</v>
      </c>
      <c r="AB62" s="195">
        <f t="shared" si="1"/>
        <v>2621453</v>
      </c>
      <c r="AC62" s="195">
        <f t="shared" si="1"/>
        <v>799595</v>
      </c>
      <c r="AD62" s="195">
        <f t="shared" si="1"/>
        <v>0</v>
      </c>
      <c r="AE62" s="195">
        <f t="shared" si="1"/>
        <v>2096151</v>
      </c>
      <c r="AF62" s="195">
        <f t="shared" si="1"/>
        <v>0</v>
      </c>
      <c r="AG62" s="195">
        <f t="shared" si="1"/>
        <v>3260562</v>
      </c>
      <c r="AH62" s="195">
        <f t="shared" si="1"/>
        <v>0</v>
      </c>
      <c r="AI62" s="195">
        <f t="shared" si="1"/>
        <v>0</v>
      </c>
      <c r="AJ62" s="195">
        <f t="shared" si="1"/>
        <v>9219731</v>
      </c>
      <c r="AK62" s="195">
        <f t="shared" si="1"/>
        <v>282841</v>
      </c>
      <c r="AL62" s="195">
        <f t="shared" si="1"/>
        <v>94553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12477267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3324080</v>
      </c>
      <c r="AW62" s="195">
        <f t="shared" si="1"/>
        <v>42917</v>
      </c>
      <c r="AX62" s="195">
        <f t="shared" si="1"/>
        <v>427622</v>
      </c>
      <c r="AY62" s="195">
        <f>ROUND(AY47+AY48,0)</f>
        <v>1753700</v>
      </c>
      <c r="AZ62" s="195">
        <f>ROUND(AZ47+AZ48,0)</f>
        <v>0</v>
      </c>
      <c r="BA62" s="195">
        <f>ROUND(BA47+BA48,0)</f>
        <v>62279</v>
      </c>
      <c r="BB62" s="195">
        <f t="shared" si="1"/>
        <v>119449</v>
      </c>
      <c r="BC62" s="195">
        <f t="shared" si="1"/>
        <v>176612</v>
      </c>
      <c r="BD62" s="195">
        <f t="shared" si="1"/>
        <v>195083</v>
      </c>
      <c r="BE62" s="195">
        <f t="shared" si="1"/>
        <v>1540421</v>
      </c>
      <c r="BF62" s="195">
        <f t="shared" si="1"/>
        <v>1897768</v>
      </c>
      <c r="BG62" s="195">
        <f t="shared" si="1"/>
        <v>195301</v>
      </c>
      <c r="BH62" s="195">
        <f t="shared" si="1"/>
        <v>4181441</v>
      </c>
      <c r="BI62" s="195">
        <f t="shared" si="1"/>
        <v>1631637</v>
      </c>
      <c r="BJ62" s="195">
        <f t="shared" si="1"/>
        <v>632397</v>
      </c>
      <c r="BK62" s="195">
        <f t="shared" si="1"/>
        <v>1785488</v>
      </c>
      <c r="BL62" s="195">
        <f t="shared" si="1"/>
        <v>1669928</v>
      </c>
      <c r="BM62" s="195">
        <f t="shared" si="1"/>
        <v>217316</v>
      </c>
      <c r="BN62" s="195">
        <f t="shared" si="1"/>
        <v>1936801</v>
      </c>
      <c r="BO62" s="195">
        <f t="shared" ref="BO62:CC62" si="2">ROUND(BO47+BO48,0)</f>
        <v>89085</v>
      </c>
      <c r="BP62" s="195">
        <f t="shared" si="2"/>
        <v>262120</v>
      </c>
      <c r="BQ62" s="195">
        <f t="shared" si="2"/>
        <v>0</v>
      </c>
      <c r="BR62" s="195">
        <f t="shared" si="2"/>
        <v>261311</v>
      </c>
      <c r="BS62" s="195">
        <f t="shared" si="2"/>
        <v>36147</v>
      </c>
      <c r="BT62" s="195">
        <f t="shared" si="2"/>
        <v>0</v>
      </c>
      <c r="BU62" s="195">
        <f t="shared" si="2"/>
        <v>0</v>
      </c>
      <c r="BV62" s="195">
        <f t="shared" si="2"/>
        <v>1161869</v>
      </c>
      <c r="BW62" s="195">
        <f t="shared" si="2"/>
        <v>297339</v>
      </c>
      <c r="BX62" s="195">
        <f t="shared" si="2"/>
        <v>0</v>
      </c>
      <c r="BY62" s="195">
        <f t="shared" si="2"/>
        <v>1004322</v>
      </c>
      <c r="BZ62" s="195">
        <f t="shared" si="2"/>
        <v>1630861</v>
      </c>
      <c r="CA62" s="195">
        <f t="shared" si="2"/>
        <v>256115</v>
      </c>
      <c r="CB62" s="195">
        <f t="shared" si="2"/>
        <v>119405</v>
      </c>
      <c r="CC62" s="195">
        <f t="shared" si="2"/>
        <v>150471</v>
      </c>
      <c r="CD62" s="249" t="s">
        <v>221</v>
      </c>
      <c r="CE62" s="195">
        <f t="shared" si="0"/>
        <v>84176684</v>
      </c>
      <c r="CF62" s="252"/>
    </row>
    <row r="63" spans="1:84" ht="12.6" customHeight="1" x14ac:dyDescent="0.25">
      <c r="A63" s="171" t="s">
        <v>236</v>
      </c>
      <c r="B63" s="175"/>
      <c r="C63" s="184">
        <v>501256</v>
      </c>
      <c r="D63" s="184"/>
      <c r="E63" s="184">
        <v>385334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1849925</v>
      </c>
      <c r="P63" s="185">
        <v>300</v>
      </c>
      <c r="Q63" s="185"/>
      <c r="R63" s="185">
        <v>1131559</v>
      </c>
      <c r="S63" s="185"/>
      <c r="T63" s="185"/>
      <c r="U63" s="185">
        <f>215326+105118</f>
        <v>320444</v>
      </c>
      <c r="V63" s="185">
        <v>96586</v>
      </c>
      <c r="W63" s="185"/>
      <c r="X63" s="185"/>
      <c r="Y63" s="185">
        <v>125000</v>
      </c>
      <c r="Z63" s="185">
        <f>21000+46</f>
        <v>21046</v>
      </c>
      <c r="AA63" s="185">
        <v>900</v>
      </c>
      <c r="AB63" s="185"/>
      <c r="AC63" s="185"/>
      <c r="AD63" s="185"/>
      <c r="AE63" s="185"/>
      <c r="AF63" s="185"/>
      <c r="AG63" s="185">
        <v>1686129</v>
      </c>
      <c r="AH63" s="185"/>
      <c r="AI63" s="185"/>
      <c r="AJ63" s="185">
        <f>719984+2340</f>
        <v>722324</v>
      </c>
      <c r="AK63" s="185"/>
      <c r="AL63" s="185"/>
      <c r="AM63" s="185"/>
      <c r="AN63" s="185"/>
      <c r="AO63" s="185"/>
      <c r="AP63" s="185">
        <f>1511065+5158</f>
        <v>1516223</v>
      </c>
      <c r="AQ63" s="185"/>
      <c r="AR63" s="185"/>
      <c r="AS63" s="185"/>
      <c r="AT63" s="185"/>
      <c r="AU63" s="185"/>
      <c r="AV63" s="185">
        <f>28945+8072</f>
        <v>37017</v>
      </c>
      <c r="AW63" s="185">
        <v>818</v>
      </c>
      <c r="AX63" s="185"/>
      <c r="AY63" s="185"/>
      <c r="AZ63" s="185"/>
      <c r="BA63" s="185"/>
      <c r="BB63" s="185">
        <v>249804</v>
      </c>
      <c r="BC63" s="185"/>
      <c r="BD63" s="185"/>
      <c r="BE63" s="185">
        <v>363213</v>
      </c>
      <c r="BF63" s="185">
        <v>25082</v>
      </c>
      <c r="BG63" s="185"/>
      <c r="BH63" s="185">
        <v>2717805</v>
      </c>
      <c r="BI63" s="185">
        <v>157022</v>
      </c>
      <c r="BJ63" s="185">
        <v>270108</v>
      </c>
      <c r="BK63" s="185"/>
      <c r="BL63" s="185"/>
      <c r="BM63" s="185">
        <v>4025</v>
      </c>
      <c r="BN63" s="185">
        <f>3508+2647037</f>
        <v>2650545</v>
      </c>
      <c r="BO63" s="185"/>
      <c r="BP63" s="185">
        <v>62572</v>
      </c>
      <c r="BQ63" s="185"/>
      <c r="BR63" s="185">
        <v>12429</v>
      </c>
      <c r="BS63" s="185">
        <v>6188</v>
      </c>
      <c r="BT63" s="185"/>
      <c r="BU63" s="185"/>
      <c r="BV63" s="185">
        <v>112500</v>
      </c>
      <c r="BW63" s="185">
        <f>12000+80382</f>
        <v>92382</v>
      </c>
      <c r="BX63" s="185"/>
      <c r="BY63" s="185">
        <v>19107</v>
      </c>
      <c r="BZ63" s="185"/>
      <c r="CA63" s="185">
        <v>24700</v>
      </c>
      <c r="CB63" s="185"/>
      <c r="CC63" s="185">
        <v>3253</v>
      </c>
      <c r="CD63" s="249" t="s">
        <v>221</v>
      </c>
      <c r="CE63" s="195">
        <f t="shared" si="0"/>
        <v>15165596</v>
      </c>
      <c r="CF63" s="252"/>
    </row>
    <row r="64" spans="1:84" ht="12.6" customHeight="1" x14ac:dyDescent="0.25">
      <c r="A64" s="171" t="s">
        <v>237</v>
      </c>
      <c r="B64" s="175"/>
      <c r="C64" s="184">
        <v>1114792</v>
      </c>
      <c r="D64" s="184"/>
      <c r="E64" s="185">
        <v>1616505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999024</v>
      </c>
      <c r="P64" s="185">
        <v>27703819</v>
      </c>
      <c r="Q64" s="185">
        <v>161633</v>
      </c>
      <c r="R64" s="185">
        <v>818858</v>
      </c>
      <c r="S64" s="185">
        <v>50698</v>
      </c>
      <c r="T64" s="185">
        <v>385577</v>
      </c>
      <c r="U64" s="185">
        <v>2900190</v>
      </c>
      <c r="V64" s="185">
        <v>63710</v>
      </c>
      <c r="W64" s="185">
        <v>245749</v>
      </c>
      <c r="X64" s="185">
        <v>403083</v>
      </c>
      <c r="Y64" s="185">
        <v>6060895</v>
      </c>
      <c r="Z64" s="185">
        <v>32498</v>
      </c>
      <c r="AA64" s="185">
        <v>291577</v>
      </c>
      <c r="AB64" s="185">
        <v>39213952</v>
      </c>
      <c r="AC64" s="185">
        <v>573587</v>
      </c>
      <c r="AD64" s="185">
        <v>-15118</v>
      </c>
      <c r="AE64" s="185">
        <v>64270</v>
      </c>
      <c r="AF64" s="185"/>
      <c r="AG64" s="185">
        <v>1100275</v>
      </c>
      <c r="AH64" s="185"/>
      <c r="AI64" s="185"/>
      <c r="AJ64" s="185">
        <v>3094216</v>
      </c>
      <c r="AK64" s="185">
        <v>12663</v>
      </c>
      <c r="AL64" s="185">
        <v>295</v>
      </c>
      <c r="AM64" s="185"/>
      <c r="AN64" s="185"/>
      <c r="AO64" s="185"/>
      <c r="AP64" s="185">
        <v>3114486</v>
      </c>
      <c r="AQ64" s="185"/>
      <c r="AR64" s="185"/>
      <c r="AS64" s="185"/>
      <c r="AT64" s="185"/>
      <c r="AU64" s="185"/>
      <c r="AV64" s="185">
        <v>344476</v>
      </c>
      <c r="AW64" s="185">
        <v>546</v>
      </c>
      <c r="AX64" s="185">
        <v>37</v>
      </c>
      <c r="AY64" s="185">
        <v>-19319</v>
      </c>
      <c r="AZ64" s="185"/>
      <c r="BA64" s="185"/>
      <c r="BB64" s="185"/>
      <c r="BC64" s="185"/>
      <c r="BD64" s="185">
        <v>3698</v>
      </c>
      <c r="BE64" s="185">
        <v>13440</v>
      </c>
      <c r="BF64" s="185">
        <v>6344</v>
      </c>
      <c r="BG64" s="185">
        <v>214</v>
      </c>
      <c r="BH64" s="185">
        <v>2266</v>
      </c>
      <c r="BI64" s="185">
        <v>2384</v>
      </c>
      <c r="BJ64" s="185">
        <v>-164</v>
      </c>
      <c r="BK64" s="185">
        <v>-386</v>
      </c>
      <c r="BL64" s="185">
        <v>249</v>
      </c>
      <c r="BM64" s="185"/>
      <c r="BN64" s="185">
        <v>1794</v>
      </c>
      <c r="BO64" s="185">
        <v>80838</v>
      </c>
      <c r="BP64" s="185"/>
      <c r="BQ64" s="185"/>
      <c r="BR64" s="185">
        <v>-25</v>
      </c>
      <c r="BS64" s="185">
        <v>-5</v>
      </c>
      <c r="BT64" s="185"/>
      <c r="BU64" s="185"/>
      <c r="BV64" s="185">
        <v>43</v>
      </c>
      <c r="BW64" s="185">
        <v>-19</v>
      </c>
      <c r="BX64" s="185"/>
      <c r="BY64" s="185">
        <v>3145</v>
      </c>
      <c r="BZ64" s="185">
        <v>-19</v>
      </c>
      <c r="CA64" s="185">
        <v>527</v>
      </c>
      <c r="CB64" s="185">
        <v>4500</v>
      </c>
      <c r="CC64" s="185">
        <v>7235</v>
      </c>
      <c r="CD64" s="249" t="s">
        <v>221</v>
      </c>
      <c r="CE64" s="195">
        <f t="shared" si="0"/>
        <v>90459033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1091</v>
      </c>
      <c r="P65" s="185">
        <v>3373</v>
      </c>
      <c r="Q65" s="185"/>
      <c r="R65" s="185"/>
      <c r="S65" s="185"/>
      <c r="T65" s="185">
        <v>143</v>
      </c>
      <c r="U65" s="185"/>
      <c r="V65" s="185"/>
      <c r="W65" s="185">
        <v>12827</v>
      </c>
      <c r="X65" s="185">
        <v>12826</v>
      </c>
      <c r="Y65" s="185">
        <v>62</v>
      </c>
      <c r="Z65" s="185"/>
      <c r="AA65" s="185">
        <v>1303</v>
      </c>
      <c r="AB65" s="185"/>
      <c r="AC65" s="185"/>
      <c r="AD65" s="185"/>
      <c r="AE65" s="185">
        <v>27791</v>
      </c>
      <c r="AF65" s="185"/>
      <c r="AG65" s="185"/>
      <c r="AH65" s="185"/>
      <c r="AI65" s="185"/>
      <c r="AJ65" s="185">
        <v>340427</v>
      </c>
      <c r="AK65" s="185"/>
      <c r="AL65" s="185"/>
      <c r="AM65" s="185"/>
      <c r="AN65" s="185"/>
      <c r="AO65" s="185"/>
      <c r="AP65" s="185">
        <v>292162</v>
      </c>
      <c r="AQ65" s="185"/>
      <c r="AR65" s="185"/>
      <c r="AS65" s="185"/>
      <c r="AT65" s="185"/>
      <c r="AU65" s="185"/>
      <c r="AV65" s="185">
        <v>12313</v>
      </c>
      <c r="AW65" s="185"/>
      <c r="AX65" s="185"/>
      <c r="AY65" s="185"/>
      <c r="AZ65" s="185"/>
      <c r="BA65" s="185"/>
      <c r="BB65" s="185">
        <v>1741</v>
      </c>
      <c r="BC65" s="185">
        <v>35</v>
      </c>
      <c r="BD65" s="185"/>
      <c r="BE65" s="185">
        <v>4110236</v>
      </c>
      <c r="BF65" s="185">
        <v>1778</v>
      </c>
      <c r="BG65" s="185">
        <v>-1</v>
      </c>
      <c r="BH65" s="185">
        <v>1182550</v>
      </c>
      <c r="BI65" s="185">
        <v>35</v>
      </c>
      <c r="BJ65" s="185"/>
      <c r="BK65" s="185">
        <v>9200</v>
      </c>
      <c r="BL65" s="185"/>
      <c r="BM65" s="185"/>
      <c r="BN65" s="185"/>
      <c r="BO65" s="185"/>
      <c r="BP65" s="185">
        <v>4400</v>
      </c>
      <c r="BQ65" s="185"/>
      <c r="BR65" s="185"/>
      <c r="BS65" s="185"/>
      <c r="BT65" s="185"/>
      <c r="BU65" s="185"/>
      <c r="BV65" s="185">
        <v>9100</v>
      </c>
      <c r="BW65" s="185"/>
      <c r="BX65" s="185"/>
      <c r="BY65" s="185"/>
      <c r="BZ65" s="185"/>
      <c r="CA65" s="185"/>
      <c r="CB65" s="185"/>
      <c r="CC65" s="185">
        <v>898</v>
      </c>
      <c r="CD65" s="249" t="s">
        <v>221</v>
      </c>
      <c r="CE65" s="195">
        <f t="shared" si="0"/>
        <v>6024290</v>
      </c>
      <c r="CF65" s="252"/>
    </row>
    <row r="66" spans="1:84" ht="12.6" customHeight="1" x14ac:dyDescent="0.25">
      <c r="A66" s="171" t="s">
        <v>239</v>
      </c>
      <c r="B66" s="175"/>
      <c r="C66" s="184">
        <v>127722</v>
      </c>
      <c r="D66" s="184"/>
      <c r="E66" s="184">
        <v>344515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468303</v>
      </c>
      <c r="P66" s="185">
        <v>1023783</v>
      </c>
      <c r="Q66" s="185">
        <v>15741</v>
      </c>
      <c r="R66" s="185">
        <v>8878</v>
      </c>
      <c r="S66" s="184"/>
      <c r="T66" s="184">
        <v>29858</v>
      </c>
      <c r="U66" s="185">
        <v>3424071</v>
      </c>
      <c r="V66" s="185">
        <v>19767</v>
      </c>
      <c r="W66" s="185">
        <v>5907189</v>
      </c>
      <c r="X66" s="185">
        <v>2233531</v>
      </c>
      <c r="Y66" s="185">
        <v>741447</v>
      </c>
      <c r="Z66" s="185">
        <v>619723</v>
      </c>
      <c r="AA66" s="185">
        <v>1881635</v>
      </c>
      <c r="AB66" s="185">
        <v>5281320</v>
      </c>
      <c r="AC66" s="185">
        <v>21615</v>
      </c>
      <c r="AD66" s="185">
        <v>1774590</v>
      </c>
      <c r="AE66" s="185">
        <v>575747</v>
      </c>
      <c r="AF66" s="185"/>
      <c r="AG66" s="185">
        <v>214746</v>
      </c>
      <c r="AH66" s="185"/>
      <c r="AI66" s="185"/>
      <c r="AJ66" s="185">
        <v>297097</v>
      </c>
      <c r="AK66" s="185"/>
      <c r="AL66" s="185"/>
      <c r="AM66" s="185"/>
      <c r="AN66" s="185"/>
      <c r="AO66" s="185"/>
      <c r="AP66" s="185">
        <v>631965</v>
      </c>
      <c r="AQ66" s="185"/>
      <c r="AR66" s="185"/>
      <c r="AS66" s="185"/>
      <c r="AT66" s="185"/>
      <c r="AU66" s="185"/>
      <c r="AV66" s="185">
        <v>1547122</v>
      </c>
      <c r="AW66" s="185">
        <v>440</v>
      </c>
      <c r="AX66" s="185">
        <v>607690</v>
      </c>
      <c r="AY66" s="185">
        <v>3359</v>
      </c>
      <c r="AZ66" s="185"/>
      <c r="BA66" s="185">
        <v>75150</v>
      </c>
      <c r="BB66" s="185">
        <v>1290</v>
      </c>
      <c r="BC66" s="185"/>
      <c r="BD66" s="185">
        <v>370119</v>
      </c>
      <c r="BE66" s="185">
        <v>4716970</v>
      </c>
      <c r="BF66" s="185">
        <v>520498</v>
      </c>
      <c r="BG66" s="185"/>
      <c r="BH66" s="185">
        <v>16144689</v>
      </c>
      <c r="BI66" s="185">
        <v>5398573</v>
      </c>
      <c r="BJ66" s="185">
        <v>469913</v>
      </c>
      <c r="BK66" s="185">
        <v>1900888</v>
      </c>
      <c r="BL66" s="185">
        <v>345154</v>
      </c>
      <c r="BM66" s="185">
        <v>603252</v>
      </c>
      <c r="BN66" s="185">
        <v>2922578</v>
      </c>
      <c r="BO66" s="185">
        <v>45474</v>
      </c>
      <c r="BP66" s="185">
        <v>438404</v>
      </c>
      <c r="BQ66" s="185"/>
      <c r="BR66" s="185">
        <v>395951</v>
      </c>
      <c r="BS66" s="185">
        <v>599</v>
      </c>
      <c r="BT66" s="185"/>
      <c r="BU66" s="185"/>
      <c r="BV66" s="185">
        <v>179031</v>
      </c>
      <c r="BW66" s="185">
        <v>161136</v>
      </c>
      <c r="BX66" s="185"/>
      <c r="BY66" s="185">
        <v>36873</v>
      </c>
      <c r="BZ66" s="185"/>
      <c r="CA66" s="185">
        <v>416</v>
      </c>
      <c r="CB66" s="185">
        <v>180652</v>
      </c>
      <c r="CC66" s="185">
        <v>584546</v>
      </c>
      <c r="CD66" s="249" t="s">
        <v>221</v>
      </c>
      <c r="CE66" s="195">
        <f t="shared" si="0"/>
        <v>63294010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117422</v>
      </c>
      <c r="D67" s="195">
        <f>ROUND(D51+D52,0)</f>
        <v>0</v>
      </c>
      <c r="E67" s="195">
        <f t="shared" ref="E67:BP67" si="3">ROUND(E51+E52,0)</f>
        <v>386883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1173526</v>
      </c>
      <c r="P67" s="195">
        <f t="shared" si="3"/>
        <v>3844760</v>
      </c>
      <c r="Q67" s="195">
        <f t="shared" si="3"/>
        <v>4502</v>
      </c>
      <c r="R67" s="195">
        <f t="shared" si="3"/>
        <v>60349</v>
      </c>
      <c r="S67" s="195">
        <f t="shared" si="3"/>
        <v>14902</v>
      </c>
      <c r="T67" s="195">
        <f t="shared" si="3"/>
        <v>27478</v>
      </c>
      <c r="U67" s="195">
        <f t="shared" si="3"/>
        <v>501347</v>
      </c>
      <c r="V67" s="195">
        <f t="shared" si="3"/>
        <v>291203</v>
      </c>
      <c r="W67" s="195">
        <f t="shared" si="3"/>
        <v>5167</v>
      </c>
      <c r="X67" s="195">
        <f t="shared" si="3"/>
        <v>273054</v>
      </c>
      <c r="Y67" s="195">
        <f t="shared" si="3"/>
        <v>1301145</v>
      </c>
      <c r="Z67" s="195">
        <f t="shared" si="3"/>
        <v>314189</v>
      </c>
      <c r="AA67" s="195">
        <f t="shared" si="3"/>
        <v>83201</v>
      </c>
      <c r="AB67" s="195">
        <f t="shared" si="3"/>
        <v>100883</v>
      </c>
      <c r="AC67" s="195">
        <f t="shared" si="3"/>
        <v>151502</v>
      </c>
      <c r="AD67" s="195">
        <f t="shared" si="3"/>
        <v>38</v>
      </c>
      <c r="AE67" s="195">
        <f t="shared" si="3"/>
        <v>36232</v>
      </c>
      <c r="AF67" s="195">
        <f t="shared" si="3"/>
        <v>0</v>
      </c>
      <c r="AG67" s="195">
        <f t="shared" si="3"/>
        <v>76430</v>
      </c>
      <c r="AH67" s="195">
        <f t="shared" si="3"/>
        <v>0</v>
      </c>
      <c r="AI67" s="195">
        <f t="shared" si="3"/>
        <v>0</v>
      </c>
      <c r="AJ67" s="195">
        <f t="shared" si="3"/>
        <v>1251820</v>
      </c>
      <c r="AK67" s="195">
        <f t="shared" si="3"/>
        <v>0</v>
      </c>
      <c r="AL67" s="195">
        <f t="shared" si="3"/>
        <v>1006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1973588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352063</v>
      </c>
      <c r="AW67" s="195">
        <f t="shared" si="3"/>
        <v>0</v>
      </c>
      <c r="AX67" s="195">
        <f t="shared" si="3"/>
        <v>321</v>
      </c>
      <c r="AY67" s="195">
        <f t="shared" si="3"/>
        <v>222696</v>
      </c>
      <c r="AZ67" s="195">
        <f>ROUND(AZ51+AZ52,0)</f>
        <v>0</v>
      </c>
      <c r="BA67" s="195">
        <f>ROUND(BA51+BA52,0)</f>
        <v>761</v>
      </c>
      <c r="BB67" s="195">
        <f t="shared" si="3"/>
        <v>0</v>
      </c>
      <c r="BC67" s="195">
        <f t="shared" si="3"/>
        <v>0</v>
      </c>
      <c r="BD67" s="195">
        <f t="shared" si="3"/>
        <v>897</v>
      </c>
      <c r="BE67" s="195">
        <f t="shared" si="3"/>
        <v>8403663</v>
      </c>
      <c r="BF67" s="195">
        <f t="shared" si="3"/>
        <v>13647</v>
      </c>
      <c r="BG67" s="195">
        <f t="shared" si="3"/>
        <v>16666</v>
      </c>
      <c r="BH67" s="195">
        <f t="shared" si="3"/>
        <v>15063593</v>
      </c>
      <c r="BI67" s="195">
        <f t="shared" si="3"/>
        <v>317904</v>
      </c>
      <c r="BJ67" s="195">
        <f t="shared" si="3"/>
        <v>19667</v>
      </c>
      <c r="BK67" s="195">
        <f t="shared" si="3"/>
        <v>32823</v>
      </c>
      <c r="BL67" s="195">
        <f t="shared" si="3"/>
        <v>3852</v>
      </c>
      <c r="BM67" s="195">
        <f t="shared" si="3"/>
        <v>0</v>
      </c>
      <c r="BN67" s="195">
        <f t="shared" si="3"/>
        <v>10011</v>
      </c>
      <c r="BO67" s="195">
        <f t="shared" si="3"/>
        <v>9518</v>
      </c>
      <c r="BP67" s="195">
        <f t="shared" si="3"/>
        <v>5397</v>
      </c>
      <c r="BQ67" s="195">
        <f t="shared" ref="BQ67:CC67" si="4">ROUND(BQ51+BQ52,0)</f>
        <v>0</v>
      </c>
      <c r="BR67" s="195">
        <f t="shared" si="4"/>
        <v>36641</v>
      </c>
      <c r="BS67" s="195">
        <f t="shared" si="4"/>
        <v>1403</v>
      </c>
      <c r="BT67" s="195">
        <f t="shared" si="4"/>
        <v>0</v>
      </c>
      <c r="BU67" s="195">
        <f t="shared" si="4"/>
        <v>0</v>
      </c>
      <c r="BV67" s="195">
        <f t="shared" si="4"/>
        <v>3548</v>
      </c>
      <c r="BW67" s="195">
        <f t="shared" si="4"/>
        <v>1896</v>
      </c>
      <c r="BX67" s="195">
        <f t="shared" si="4"/>
        <v>0</v>
      </c>
      <c r="BY67" s="195">
        <f t="shared" si="4"/>
        <v>393501</v>
      </c>
      <c r="BZ67" s="195">
        <f t="shared" si="4"/>
        <v>0</v>
      </c>
      <c r="CA67" s="195">
        <f t="shared" si="4"/>
        <v>524</v>
      </c>
      <c r="CB67" s="195">
        <f t="shared" si="4"/>
        <v>70945</v>
      </c>
      <c r="CC67" s="195">
        <f t="shared" si="4"/>
        <v>3952</v>
      </c>
      <c r="CD67" s="249" t="s">
        <v>221</v>
      </c>
      <c r="CE67" s="195">
        <f t="shared" si="0"/>
        <v>36976516</v>
      </c>
      <c r="CF67" s="252"/>
    </row>
    <row r="68" spans="1:84" ht="12.6" customHeight="1" x14ac:dyDescent="0.25">
      <c r="A68" s="171" t="s">
        <v>240</v>
      </c>
      <c r="B68" s="175"/>
      <c r="C68" s="184">
        <v>38527</v>
      </c>
      <c r="D68" s="184"/>
      <c r="E68" s="184">
        <v>225791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222168</v>
      </c>
      <c r="Q68" s="185"/>
      <c r="R68" s="185"/>
      <c r="S68" s="185"/>
      <c r="T68" s="185"/>
      <c r="U68" s="185">
        <v>137524</v>
      </c>
      <c r="V68" s="185">
        <v>5479</v>
      </c>
      <c r="W68" s="185"/>
      <c r="X68" s="185"/>
      <c r="Y68" s="185">
        <v>936047</v>
      </c>
      <c r="Z68" s="185"/>
      <c r="AA68" s="185"/>
      <c r="AB68" s="185">
        <v>710277</v>
      </c>
      <c r="AC68" s="185">
        <v>60824</v>
      </c>
      <c r="AD68" s="185"/>
      <c r="AE68" s="185">
        <v>492783</v>
      </c>
      <c r="AF68" s="185"/>
      <c r="AG68" s="185"/>
      <c r="AH68" s="185"/>
      <c r="AI68" s="185"/>
      <c r="AJ68" s="185">
        <v>2034179</v>
      </c>
      <c r="AK68" s="185"/>
      <c r="AL68" s="185"/>
      <c r="AM68" s="185"/>
      <c r="AN68" s="185"/>
      <c r="AO68" s="185"/>
      <c r="AP68" s="185">
        <v>5510281</v>
      </c>
      <c r="AQ68" s="185"/>
      <c r="AR68" s="185"/>
      <c r="AS68" s="185"/>
      <c r="AT68" s="185"/>
      <c r="AU68" s="185"/>
      <c r="AV68" s="185">
        <v>320968</v>
      </c>
      <c r="AW68" s="185"/>
      <c r="AX68" s="185"/>
      <c r="AY68" s="185">
        <v>62627</v>
      </c>
      <c r="AZ68" s="185"/>
      <c r="BA68" s="185"/>
      <c r="BB68" s="185"/>
      <c r="BC68" s="185"/>
      <c r="BD68" s="185">
        <v>16233</v>
      </c>
      <c r="BE68" s="185">
        <v>720084</v>
      </c>
      <c r="BF68" s="185"/>
      <c r="BG68" s="185"/>
      <c r="BH68" s="185">
        <v>56763</v>
      </c>
      <c r="BI68" s="185"/>
      <c r="BJ68" s="185">
        <v>13349</v>
      </c>
      <c r="BK68" s="185">
        <v>99445</v>
      </c>
      <c r="BL68" s="185"/>
      <c r="BM68" s="185"/>
      <c r="BN68" s="185">
        <v>11876</v>
      </c>
      <c r="BO68" s="185">
        <v>11738</v>
      </c>
      <c r="BP68" s="185">
        <v>51700</v>
      </c>
      <c r="BQ68" s="185"/>
      <c r="BR68" s="185">
        <v>32072</v>
      </c>
      <c r="BS68" s="185">
        <v>7941</v>
      </c>
      <c r="BT68" s="185"/>
      <c r="BU68" s="185">
        <v>97267</v>
      </c>
      <c r="BV68" s="185"/>
      <c r="BW68" s="185"/>
      <c r="BX68" s="185"/>
      <c r="BY68" s="185">
        <v>40323</v>
      </c>
      <c r="BZ68" s="185"/>
      <c r="CA68" s="185"/>
      <c r="CB68" s="185">
        <v>616845</v>
      </c>
      <c r="CC68" s="185">
        <v>14862</v>
      </c>
      <c r="CD68" s="249" t="s">
        <v>221</v>
      </c>
      <c r="CE68" s="195">
        <f t="shared" si="0"/>
        <v>12547973</v>
      </c>
      <c r="CF68" s="252"/>
    </row>
    <row r="69" spans="1:84" ht="12.6" customHeight="1" x14ac:dyDescent="0.25">
      <c r="A69" s="171" t="s">
        <v>241</v>
      </c>
      <c r="B69" s="175"/>
      <c r="C69" s="184">
        <v>225204</v>
      </c>
      <c r="D69" s="184"/>
      <c r="E69" s="185">
        <v>721015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197202</v>
      </c>
      <c r="P69" s="185">
        <v>613544</v>
      </c>
      <c r="Q69" s="185">
        <v>35356</v>
      </c>
      <c r="R69" s="224">
        <v>14678</v>
      </c>
      <c r="S69" s="185"/>
      <c r="T69" s="184">
        <v>43277</v>
      </c>
      <c r="U69" s="185">
        <v>166911</v>
      </c>
      <c r="V69" s="185">
        <v>26370</v>
      </c>
      <c r="W69" s="184">
        <v>147894</v>
      </c>
      <c r="X69" s="185">
        <v>119799</v>
      </c>
      <c r="Y69" s="185">
        <v>134776</v>
      </c>
      <c r="Z69" s="185">
        <v>13771</v>
      </c>
      <c r="AA69" s="185">
        <v>22652</v>
      </c>
      <c r="AB69" s="185">
        <v>145515</v>
      </c>
      <c r="AC69" s="185">
        <v>28896</v>
      </c>
      <c r="AD69" s="185">
        <v>1522</v>
      </c>
      <c r="AE69" s="185">
        <v>84732</v>
      </c>
      <c r="AF69" s="185"/>
      <c r="AG69" s="185">
        <v>211636</v>
      </c>
      <c r="AH69" s="185"/>
      <c r="AI69" s="185"/>
      <c r="AJ69" s="185">
        <v>630653</v>
      </c>
      <c r="AK69" s="185">
        <v>10394</v>
      </c>
      <c r="AL69" s="185">
        <v>3382</v>
      </c>
      <c r="AM69" s="185"/>
      <c r="AN69" s="185"/>
      <c r="AO69" s="184"/>
      <c r="AP69" s="185">
        <v>814339</v>
      </c>
      <c r="AQ69" s="184"/>
      <c r="AR69" s="184"/>
      <c r="AS69" s="184"/>
      <c r="AT69" s="184"/>
      <c r="AU69" s="185"/>
      <c r="AV69" s="185">
        <v>454388</v>
      </c>
      <c r="AW69" s="185">
        <v>592</v>
      </c>
      <c r="AX69" s="185">
        <v>337331</v>
      </c>
      <c r="AY69" s="185">
        <v>2356576</v>
      </c>
      <c r="AZ69" s="185"/>
      <c r="BA69" s="185">
        <v>38456</v>
      </c>
      <c r="BB69" s="185">
        <v>6632</v>
      </c>
      <c r="BC69" s="185">
        <v>6479</v>
      </c>
      <c r="BD69" s="185">
        <v>257803</v>
      </c>
      <c r="BE69" s="185">
        <v>4906336</v>
      </c>
      <c r="BF69" s="185">
        <v>478366</v>
      </c>
      <c r="BG69" s="185">
        <v>279</v>
      </c>
      <c r="BH69" s="224">
        <v>2117520</v>
      </c>
      <c r="BI69" s="185">
        <v>48993</v>
      </c>
      <c r="BJ69" s="185">
        <v>1157524</v>
      </c>
      <c r="BK69" s="185">
        <v>629996</v>
      </c>
      <c r="BL69" s="185">
        <v>97937</v>
      </c>
      <c r="BM69" s="185">
        <v>46265</v>
      </c>
      <c r="BN69" s="185">
        <v>1024494</v>
      </c>
      <c r="BO69" s="185">
        <v>3780</v>
      </c>
      <c r="BP69" s="185">
        <v>433791</v>
      </c>
      <c r="BQ69" s="185"/>
      <c r="BR69" s="185">
        <v>575717</v>
      </c>
      <c r="BS69" s="185">
        <v>47315</v>
      </c>
      <c r="BT69" s="185"/>
      <c r="BU69" s="185"/>
      <c r="BV69" s="185">
        <v>38622</v>
      </c>
      <c r="BW69" s="185">
        <v>99902</v>
      </c>
      <c r="BX69" s="185"/>
      <c r="BY69" s="185">
        <v>223517</v>
      </c>
      <c r="BZ69" s="185">
        <v>33438</v>
      </c>
      <c r="CA69" s="185">
        <v>74403</v>
      </c>
      <c r="CB69" s="185">
        <v>93030</v>
      </c>
      <c r="CC69" s="185">
        <f>579569+5666240+7180628</f>
        <v>13426437</v>
      </c>
      <c r="CD69" s="188"/>
      <c r="CE69" s="195">
        <f t="shared" si="0"/>
        <v>33429437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1000</v>
      </c>
      <c r="Q70" s="184"/>
      <c r="R70" s="184"/>
      <c r="S70" s="184"/>
      <c r="T70" s="184"/>
      <c r="U70" s="185">
        <v>132</v>
      </c>
      <c r="V70" s="184"/>
      <c r="W70" s="184"/>
      <c r="X70" s="185"/>
      <c r="Y70" s="185"/>
      <c r="Z70" s="185"/>
      <c r="AA70" s="185"/>
      <c r="AB70" s="185">
        <v>43900129</v>
      </c>
      <c r="AC70" s="185"/>
      <c r="AD70" s="185"/>
      <c r="AE70" s="185">
        <v>221897</v>
      </c>
      <c r="AF70" s="185"/>
      <c r="AG70" s="185">
        <v>23447</v>
      </c>
      <c r="AH70" s="185"/>
      <c r="AI70" s="185"/>
      <c r="AJ70" s="185">
        <v>579361</v>
      </c>
      <c r="AK70" s="185"/>
      <c r="AL70" s="185"/>
      <c r="AM70" s="185"/>
      <c r="AN70" s="185"/>
      <c r="AO70" s="185"/>
      <c r="AP70" s="185">
        <v>1808198</v>
      </c>
      <c r="AQ70" s="185"/>
      <c r="AR70" s="185"/>
      <c r="AS70" s="185"/>
      <c r="AT70" s="185"/>
      <c r="AU70" s="185"/>
      <c r="AV70" s="185">
        <v>600</v>
      </c>
      <c r="AW70" s="185">
        <v>38898</v>
      </c>
      <c r="AX70" s="185"/>
      <c r="AY70" s="185">
        <v>3306657</v>
      </c>
      <c r="AZ70" s="185"/>
      <c r="BA70" s="185"/>
      <c r="BB70" s="185"/>
      <c r="BC70" s="185"/>
      <c r="BD70" s="185">
        <v>15087</v>
      </c>
      <c r="BE70" s="185">
        <v>-67</v>
      </c>
      <c r="BF70" s="185"/>
      <c r="BG70" s="185">
        <v>72756</v>
      </c>
      <c r="BH70" s="185">
        <v>95190</v>
      </c>
      <c r="BI70" s="185">
        <v>44371</v>
      </c>
      <c r="BJ70" s="185"/>
      <c r="BK70" s="185"/>
      <c r="BL70" s="185"/>
      <c r="BM70" s="185"/>
      <c r="BN70" s="185">
        <v>590179</v>
      </c>
      <c r="BO70" s="185">
        <v>6830</v>
      </c>
      <c r="BP70" s="185"/>
      <c r="BQ70" s="185"/>
      <c r="BR70" s="185"/>
      <c r="BS70" s="185"/>
      <c r="BT70" s="185"/>
      <c r="BU70" s="185"/>
      <c r="BV70" s="185">
        <v>58118</v>
      </c>
      <c r="BW70" s="185">
        <v>21650</v>
      </c>
      <c r="BX70" s="185"/>
      <c r="BY70" s="185"/>
      <c r="BZ70" s="185"/>
      <c r="CA70" s="185">
        <v>650</v>
      </c>
      <c r="CB70" s="185">
        <v>552042</v>
      </c>
      <c r="CC70" s="185">
        <v>2301</v>
      </c>
      <c r="CD70" s="188">
        <v>10726631</v>
      </c>
      <c r="CE70" s="195">
        <f t="shared" si="0"/>
        <v>62066057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17918046</v>
      </c>
      <c r="D71" s="195">
        <f t="shared" ref="D71:AI71" si="5">SUM(D61:D69)-D70</f>
        <v>0</v>
      </c>
      <c r="E71" s="195">
        <f t="shared" si="5"/>
        <v>47876725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18899430</v>
      </c>
      <c r="P71" s="195">
        <f t="shared" si="5"/>
        <v>52124722</v>
      </c>
      <c r="Q71" s="195">
        <f t="shared" si="5"/>
        <v>4919380</v>
      </c>
      <c r="R71" s="195">
        <f t="shared" si="5"/>
        <v>3240185</v>
      </c>
      <c r="S71" s="195">
        <f t="shared" si="5"/>
        <v>65600</v>
      </c>
      <c r="T71" s="195">
        <f t="shared" si="5"/>
        <v>4483003</v>
      </c>
      <c r="U71" s="195">
        <f t="shared" si="5"/>
        <v>12352174</v>
      </c>
      <c r="V71" s="195">
        <f t="shared" si="5"/>
        <v>2679319</v>
      </c>
      <c r="W71" s="195">
        <f t="shared" si="5"/>
        <v>8958674</v>
      </c>
      <c r="X71" s="195">
        <f t="shared" si="5"/>
        <v>6297804</v>
      </c>
      <c r="Y71" s="195">
        <f t="shared" si="5"/>
        <v>19132734</v>
      </c>
      <c r="Z71" s="195">
        <f t="shared" si="5"/>
        <v>2646718</v>
      </c>
      <c r="AA71" s="195">
        <f t="shared" si="5"/>
        <v>3333531</v>
      </c>
      <c r="AB71" s="195">
        <f t="shared" si="5"/>
        <v>14226992</v>
      </c>
      <c r="AC71" s="195">
        <f t="shared" si="5"/>
        <v>4333225</v>
      </c>
      <c r="AD71" s="195">
        <f t="shared" si="5"/>
        <v>1761032</v>
      </c>
      <c r="AE71" s="195">
        <f t="shared" si="5"/>
        <v>10443467</v>
      </c>
      <c r="AF71" s="195">
        <f t="shared" si="5"/>
        <v>0</v>
      </c>
      <c r="AG71" s="195">
        <f t="shared" si="5"/>
        <v>19274195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59244597</v>
      </c>
      <c r="AK71" s="195">
        <f t="shared" si="6"/>
        <v>1381623</v>
      </c>
      <c r="AL71" s="195">
        <f t="shared" si="6"/>
        <v>480006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92757554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26122964</v>
      </c>
      <c r="AW71" s="195">
        <f t="shared" si="6"/>
        <v>197735</v>
      </c>
      <c r="AX71" s="195">
        <f t="shared" si="6"/>
        <v>2543879</v>
      </c>
      <c r="AY71" s="195">
        <f t="shared" si="6"/>
        <v>5545727</v>
      </c>
      <c r="AZ71" s="195">
        <f t="shared" si="6"/>
        <v>0</v>
      </c>
      <c r="BA71" s="195">
        <f t="shared" si="6"/>
        <v>328329</v>
      </c>
      <c r="BB71" s="195">
        <f t="shared" si="6"/>
        <v>948560</v>
      </c>
      <c r="BC71" s="195">
        <f t="shared" si="6"/>
        <v>626710</v>
      </c>
      <c r="BD71" s="195">
        <f t="shared" si="6"/>
        <v>1557733</v>
      </c>
      <c r="BE71" s="195">
        <f t="shared" si="6"/>
        <v>30061327</v>
      </c>
      <c r="BF71" s="195">
        <f t="shared" si="6"/>
        <v>7793302</v>
      </c>
      <c r="BG71" s="195">
        <f t="shared" si="6"/>
        <v>617976</v>
      </c>
      <c r="BH71" s="195">
        <f t="shared" si="6"/>
        <v>57571344</v>
      </c>
      <c r="BI71" s="195">
        <f t="shared" si="6"/>
        <v>12439790</v>
      </c>
      <c r="BJ71" s="195">
        <f t="shared" si="6"/>
        <v>5075982</v>
      </c>
      <c r="BK71" s="195">
        <f t="shared" si="6"/>
        <v>10042522</v>
      </c>
      <c r="BL71" s="195">
        <f t="shared" si="6"/>
        <v>6877822</v>
      </c>
      <c r="BM71" s="195">
        <f t="shared" si="6"/>
        <v>1835311</v>
      </c>
      <c r="BN71" s="195">
        <f t="shared" si="6"/>
        <v>17905917</v>
      </c>
      <c r="BO71" s="195">
        <f t="shared" si="6"/>
        <v>541926</v>
      </c>
      <c r="BP71" s="195">
        <f t="shared" ref="BP71:CC71" si="7">SUM(BP61:BP69)-BP70</f>
        <v>2292707</v>
      </c>
      <c r="BQ71" s="195">
        <f t="shared" si="7"/>
        <v>0</v>
      </c>
      <c r="BR71" s="195">
        <f t="shared" si="7"/>
        <v>3557646</v>
      </c>
      <c r="BS71" s="195">
        <f t="shared" si="7"/>
        <v>101024</v>
      </c>
      <c r="BT71" s="195">
        <f t="shared" si="7"/>
        <v>0</v>
      </c>
      <c r="BU71" s="195">
        <f t="shared" si="7"/>
        <v>97267</v>
      </c>
      <c r="BV71" s="195">
        <f t="shared" si="7"/>
        <v>5194722</v>
      </c>
      <c r="BW71" s="195">
        <f t="shared" si="7"/>
        <v>2310430</v>
      </c>
      <c r="BX71" s="195">
        <f t="shared" si="7"/>
        <v>0</v>
      </c>
      <c r="BY71" s="195">
        <f t="shared" si="7"/>
        <v>6700871</v>
      </c>
      <c r="BZ71" s="195">
        <f t="shared" si="7"/>
        <v>3718964</v>
      </c>
      <c r="CA71" s="195">
        <f t="shared" si="7"/>
        <v>1409903</v>
      </c>
      <c r="CB71" s="195">
        <f t="shared" si="7"/>
        <v>883278</v>
      </c>
      <c r="CC71" s="195">
        <f t="shared" si="7"/>
        <v>14821823</v>
      </c>
      <c r="CD71" s="245">
        <f>CD69-CD70</f>
        <v>-10726631</v>
      </c>
      <c r="CE71" s="195">
        <f>SUM(CE61:CE69)-CE70</f>
        <v>627827596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96914369</v>
      </c>
      <c r="D73" s="184"/>
      <c r="E73" s="185">
        <v>184363424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89051494</v>
      </c>
      <c r="P73" s="185">
        <v>222684069</v>
      </c>
      <c r="Q73" s="185">
        <v>8024471</v>
      </c>
      <c r="R73" s="185">
        <v>24388225</v>
      </c>
      <c r="S73" s="185"/>
      <c r="T73" s="185">
        <v>2287734</v>
      </c>
      <c r="U73" s="185">
        <v>30116236</v>
      </c>
      <c r="V73" s="185">
        <v>9361169</v>
      </c>
      <c r="W73" s="185">
        <v>3532922</v>
      </c>
      <c r="X73" s="185">
        <v>30785192</v>
      </c>
      <c r="Y73" s="185">
        <v>53482978</v>
      </c>
      <c r="Z73" s="185">
        <v>1686442</v>
      </c>
      <c r="AA73" s="185">
        <v>568304</v>
      </c>
      <c r="AB73" s="185">
        <v>33400908</v>
      </c>
      <c r="AC73" s="185">
        <v>13863110</v>
      </c>
      <c r="AD73" s="185">
        <v>4027984</v>
      </c>
      <c r="AE73" s="185">
        <v>9036495</v>
      </c>
      <c r="AF73" s="185"/>
      <c r="AG73" s="185">
        <v>70562354</v>
      </c>
      <c r="AH73" s="185"/>
      <c r="AI73" s="185"/>
      <c r="AJ73" s="185"/>
      <c r="AK73" s="185">
        <v>3886971</v>
      </c>
      <c r="AL73" s="185">
        <v>1381434</v>
      </c>
      <c r="AM73" s="185"/>
      <c r="AN73" s="185"/>
      <c r="AO73" s="185"/>
      <c r="AP73" s="185">
        <v>206352</v>
      </c>
      <c r="AQ73" s="185"/>
      <c r="AR73" s="185"/>
      <c r="AS73" s="185"/>
      <c r="AT73" s="185"/>
      <c r="AU73" s="185"/>
      <c r="AV73" s="185">
        <v>1496199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895108836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106642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10296493</v>
      </c>
      <c r="P74" s="185">
        <v>190364617</v>
      </c>
      <c r="Q74" s="185">
        <v>22154344</v>
      </c>
      <c r="R74" s="185">
        <v>34638296</v>
      </c>
      <c r="S74" s="185"/>
      <c r="T74" s="185">
        <v>34546349</v>
      </c>
      <c r="U74" s="185">
        <v>29046988</v>
      </c>
      <c r="V74" s="185">
        <v>18355289</v>
      </c>
      <c r="W74" s="185">
        <v>20044280</v>
      </c>
      <c r="X74" s="185">
        <v>71302005</v>
      </c>
      <c r="Y74" s="185">
        <v>103005779</v>
      </c>
      <c r="Z74" s="185">
        <v>44855136</v>
      </c>
      <c r="AA74" s="185">
        <v>16559116</v>
      </c>
      <c r="AB74" s="185">
        <v>119576989</v>
      </c>
      <c r="AC74" s="185">
        <v>4614903</v>
      </c>
      <c r="AD74" s="185"/>
      <c r="AE74" s="185">
        <v>34647830</v>
      </c>
      <c r="AF74" s="185"/>
      <c r="AG74" s="185">
        <f>215726597+242713</f>
        <v>215969310</v>
      </c>
      <c r="AH74" s="185"/>
      <c r="AI74" s="185"/>
      <c r="AJ74" s="185">
        <v>96725051</v>
      </c>
      <c r="AK74" s="185">
        <v>2772641</v>
      </c>
      <c r="AL74" s="185">
        <v>1127963</v>
      </c>
      <c r="AM74" s="185"/>
      <c r="AN74" s="185"/>
      <c r="AO74" s="185"/>
      <c r="AP74" s="185">
        <v>162513443</v>
      </c>
      <c r="AQ74" s="185"/>
      <c r="AR74" s="185"/>
      <c r="AS74" s="185"/>
      <c r="AT74" s="185"/>
      <c r="AU74" s="185"/>
      <c r="AV74" s="185">
        <f>27524418+33873</f>
        <v>27558291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1260781755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96914369</v>
      </c>
      <c r="D75" s="195">
        <f t="shared" si="9"/>
        <v>0</v>
      </c>
      <c r="E75" s="195">
        <f t="shared" si="9"/>
        <v>184470066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99347987</v>
      </c>
      <c r="P75" s="195">
        <f t="shared" si="9"/>
        <v>413048686</v>
      </c>
      <c r="Q75" s="195">
        <f t="shared" si="9"/>
        <v>30178815</v>
      </c>
      <c r="R75" s="195">
        <f t="shared" si="9"/>
        <v>59026521</v>
      </c>
      <c r="S75" s="195">
        <f t="shared" si="9"/>
        <v>0</v>
      </c>
      <c r="T75" s="195">
        <f t="shared" si="9"/>
        <v>36834083</v>
      </c>
      <c r="U75" s="195">
        <f t="shared" si="9"/>
        <v>59163224</v>
      </c>
      <c r="V75" s="195">
        <f t="shared" si="9"/>
        <v>27716458</v>
      </c>
      <c r="W75" s="195">
        <f t="shared" si="9"/>
        <v>23577202</v>
      </c>
      <c r="X75" s="195">
        <f t="shared" si="9"/>
        <v>102087197</v>
      </c>
      <c r="Y75" s="195">
        <f t="shared" si="9"/>
        <v>156488757</v>
      </c>
      <c r="Z75" s="195">
        <f t="shared" si="9"/>
        <v>46541578</v>
      </c>
      <c r="AA75" s="195">
        <f t="shared" si="9"/>
        <v>17127420</v>
      </c>
      <c r="AB75" s="195">
        <f t="shared" si="9"/>
        <v>152977897</v>
      </c>
      <c r="AC75" s="195">
        <f t="shared" si="9"/>
        <v>18478013</v>
      </c>
      <c r="AD75" s="195">
        <f t="shared" si="9"/>
        <v>4027984</v>
      </c>
      <c r="AE75" s="195">
        <f t="shared" si="9"/>
        <v>43684325</v>
      </c>
      <c r="AF75" s="195">
        <f t="shared" si="9"/>
        <v>0</v>
      </c>
      <c r="AG75" s="195">
        <f t="shared" si="9"/>
        <v>286531664</v>
      </c>
      <c r="AH75" s="195">
        <f t="shared" si="9"/>
        <v>0</v>
      </c>
      <c r="AI75" s="195">
        <f t="shared" si="9"/>
        <v>0</v>
      </c>
      <c r="AJ75" s="195">
        <f t="shared" si="9"/>
        <v>96725051</v>
      </c>
      <c r="AK75" s="195">
        <f t="shared" si="9"/>
        <v>6659612</v>
      </c>
      <c r="AL75" s="195">
        <f t="shared" si="9"/>
        <v>2509397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162719795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29054490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2155890591</v>
      </c>
      <c r="CF75" s="252"/>
    </row>
    <row r="76" spans="1:84" ht="12.6" customHeight="1" x14ac:dyDescent="0.25">
      <c r="A76" s="171" t="s">
        <v>248</v>
      </c>
      <c r="B76" s="175"/>
      <c r="C76" s="184">
        <v>21940.62</v>
      </c>
      <c r="D76" s="184"/>
      <c r="E76" s="185">
        <v>121196.29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33412.19</v>
      </c>
      <c r="P76" s="185">
        <v>61936.06</v>
      </c>
      <c r="Q76" s="185">
        <v>10299.41</v>
      </c>
      <c r="R76" s="185">
        <v>1652.69</v>
      </c>
      <c r="S76" s="185">
        <v>3463.44</v>
      </c>
      <c r="T76" s="185">
        <v>7922.54</v>
      </c>
      <c r="U76" s="185">
        <v>12812.27</v>
      </c>
      <c r="V76" s="185">
        <v>6208.4</v>
      </c>
      <c r="W76" s="185">
        <v>6929.39</v>
      </c>
      <c r="X76" s="185">
        <v>360.51</v>
      </c>
      <c r="Y76" s="185">
        <v>41157.54</v>
      </c>
      <c r="Z76" s="185">
        <v>5506.09</v>
      </c>
      <c r="AA76" s="185">
        <v>2360.48</v>
      </c>
      <c r="AB76" s="185">
        <v>9357.26</v>
      </c>
      <c r="AC76" s="185">
        <v>2799.36</v>
      </c>
      <c r="AD76" s="185">
        <v>122.07</v>
      </c>
      <c r="AE76" s="185">
        <v>34903.97</v>
      </c>
      <c r="AF76" s="185"/>
      <c r="AG76" s="185">
        <v>33373.81</v>
      </c>
      <c r="AH76" s="185"/>
      <c r="AI76" s="185"/>
      <c r="AJ76" s="185">
        <v>118779.43</v>
      </c>
      <c r="AK76" s="185">
        <v>4153.32</v>
      </c>
      <c r="AL76" s="185">
        <v>241.24</v>
      </c>
      <c r="AM76" s="185"/>
      <c r="AN76" s="185"/>
      <c r="AO76" s="185"/>
      <c r="AP76" s="185">
        <v>171231.74</v>
      </c>
      <c r="AQ76" s="185"/>
      <c r="AR76" s="185"/>
      <c r="AS76" s="185"/>
      <c r="AT76" s="185"/>
      <c r="AU76" s="185"/>
      <c r="AV76" s="185">
        <v>9562.0300000000007</v>
      </c>
      <c r="AW76" s="185"/>
      <c r="AX76" s="185">
        <v>574.75</v>
      </c>
      <c r="AY76" s="185">
        <v>17586.240000000002</v>
      </c>
      <c r="AZ76" s="185"/>
      <c r="BA76" s="185">
        <v>1251.55</v>
      </c>
      <c r="BB76" s="185"/>
      <c r="BC76" s="185"/>
      <c r="BD76" s="185">
        <v>7519.65</v>
      </c>
      <c r="BE76" s="185">
        <v>291193.28000000003</v>
      </c>
      <c r="BF76" s="185">
        <v>95395.56</v>
      </c>
      <c r="BG76" s="185">
        <v>3423.64</v>
      </c>
      <c r="BH76" s="185">
        <v>14549.23</v>
      </c>
      <c r="BI76" s="185">
        <v>16719.759999999998</v>
      </c>
      <c r="BJ76" s="185">
        <v>4424.38</v>
      </c>
      <c r="BK76" s="185">
        <v>7735.32</v>
      </c>
      <c r="BL76" s="185">
        <v>3942.66</v>
      </c>
      <c r="BM76" s="185">
        <v>461.09</v>
      </c>
      <c r="BN76" s="185">
        <v>13304.76</v>
      </c>
      <c r="BO76" s="185">
        <v>294.91000000000003</v>
      </c>
      <c r="BP76" s="185">
        <v>2568.8000000000002</v>
      </c>
      <c r="BQ76" s="185"/>
      <c r="BR76" s="185">
        <v>4619.8999999999996</v>
      </c>
      <c r="BS76" s="185">
        <v>1778.75</v>
      </c>
      <c r="BT76" s="185"/>
      <c r="BU76" s="185"/>
      <c r="BV76" s="185">
        <v>10590.26</v>
      </c>
      <c r="BW76" s="185">
        <v>2736.91</v>
      </c>
      <c r="BX76" s="185"/>
      <c r="BY76" s="185">
        <v>3057.89</v>
      </c>
      <c r="BZ76" s="185">
        <v>1069.32</v>
      </c>
      <c r="CA76" s="185">
        <v>212.94</v>
      </c>
      <c r="CB76" s="185">
        <v>16973.14</v>
      </c>
      <c r="CC76" s="185">
        <v>883.36</v>
      </c>
      <c r="CD76" s="249" t="s">
        <v>221</v>
      </c>
      <c r="CE76" s="195">
        <f t="shared" si="8"/>
        <v>1244550.1999999997</v>
      </c>
      <c r="CF76" s="195">
        <f>BE59-CE76</f>
        <v>-0.19999999972060323</v>
      </c>
    </row>
    <row r="77" spans="1:84" ht="12.6" customHeight="1" x14ac:dyDescent="0.25">
      <c r="A77" s="171" t="s">
        <v>249</v>
      </c>
      <c r="B77" s="175"/>
      <c r="C77" s="184">
        <v>49714.27</v>
      </c>
      <c r="D77" s="184"/>
      <c r="E77" s="184">
        <v>253181.26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302895.53000000003</v>
      </c>
      <c r="CF77" s="195">
        <f>AY59-CE77</f>
        <v>0.46999999997206032</v>
      </c>
    </row>
    <row r="78" spans="1:84" ht="12.6" customHeight="1" x14ac:dyDescent="0.25">
      <c r="A78" s="171" t="s">
        <v>250</v>
      </c>
      <c r="B78" s="175"/>
      <c r="C78" s="184">
        <v>1460</v>
      </c>
      <c r="D78" s="184"/>
      <c r="E78" s="184">
        <v>11258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4928</v>
      </c>
      <c r="P78" s="184">
        <v>3770</v>
      </c>
      <c r="Q78" s="184">
        <v>1040</v>
      </c>
      <c r="R78" s="184">
        <v>390</v>
      </c>
      <c r="S78" s="184">
        <v>1825</v>
      </c>
      <c r="T78" s="184"/>
      <c r="U78" s="184">
        <v>1095</v>
      </c>
      <c r="V78" s="184">
        <v>1156</v>
      </c>
      <c r="W78" s="184"/>
      <c r="X78" s="184">
        <v>365</v>
      </c>
      <c r="Y78" s="184">
        <v>1825</v>
      </c>
      <c r="Z78" s="184">
        <v>1040</v>
      </c>
      <c r="AA78" s="184">
        <v>546</v>
      </c>
      <c r="AB78" s="184">
        <v>375</v>
      </c>
      <c r="AC78" s="184">
        <v>364</v>
      </c>
      <c r="AD78" s="184"/>
      <c r="AE78" s="184">
        <v>1040</v>
      </c>
      <c r="AF78" s="184"/>
      <c r="AG78" s="184">
        <v>4380</v>
      </c>
      <c r="AH78" s="184"/>
      <c r="AI78" s="184"/>
      <c r="AJ78" s="184"/>
      <c r="AK78" s="184">
        <v>609</v>
      </c>
      <c r="AL78" s="184">
        <v>609</v>
      </c>
      <c r="AM78" s="184"/>
      <c r="AN78" s="184"/>
      <c r="AO78" s="184"/>
      <c r="AP78" s="184">
        <v>650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130</v>
      </c>
      <c r="BB78" s="184">
        <v>130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650</v>
      </c>
      <c r="BI78" s="184"/>
      <c r="BJ78" s="249" t="s">
        <v>221</v>
      </c>
      <c r="BK78" s="184"/>
      <c r="BL78" s="184">
        <v>183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183</v>
      </c>
      <c r="BT78" s="184"/>
      <c r="BU78" s="184"/>
      <c r="BV78" s="184"/>
      <c r="BW78" s="184">
        <v>39</v>
      </c>
      <c r="BX78" s="184"/>
      <c r="BY78" s="184">
        <v>20</v>
      </c>
      <c r="BZ78" s="184">
        <v>55</v>
      </c>
      <c r="CA78" s="184">
        <v>1248</v>
      </c>
      <c r="CB78" s="184">
        <v>130</v>
      </c>
      <c r="CC78" s="249" t="s">
        <v>221</v>
      </c>
      <c r="CD78" s="249" t="s">
        <v>221</v>
      </c>
      <c r="CE78" s="195">
        <f t="shared" si="8"/>
        <v>41493</v>
      </c>
      <c r="CF78" s="195"/>
    </row>
    <row r="79" spans="1:84" ht="12.6" customHeight="1" x14ac:dyDescent="0.25">
      <c r="A79" s="171" t="s">
        <v>251</v>
      </c>
      <c r="B79" s="175"/>
      <c r="C79" s="225">
        <v>48456.62</v>
      </c>
      <c r="D79" s="225"/>
      <c r="E79" s="184">
        <v>303887.26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117846.54</v>
      </c>
      <c r="P79" s="184">
        <v>143091.92000000001</v>
      </c>
      <c r="Q79" s="184">
        <v>15208.53</v>
      </c>
      <c r="R79" s="184"/>
      <c r="S79" s="184">
        <v>4461.6000000000004</v>
      </c>
      <c r="T79" s="184">
        <v>13842.72</v>
      </c>
      <c r="U79" s="184"/>
      <c r="V79" s="184">
        <v>17268.259999999998</v>
      </c>
      <c r="W79" s="184"/>
      <c r="X79" s="184"/>
      <c r="Y79" s="184">
        <v>44817.32</v>
      </c>
      <c r="Z79" s="184"/>
      <c r="AA79" s="184"/>
      <c r="AB79" s="184"/>
      <c r="AC79" s="184"/>
      <c r="AD79" s="184"/>
      <c r="AE79" s="184">
        <v>22096.35</v>
      </c>
      <c r="AF79" s="184"/>
      <c r="AG79" s="184">
        <v>209017.99</v>
      </c>
      <c r="AH79" s="184"/>
      <c r="AI79" s="184"/>
      <c r="AJ79" s="184">
        <v>16317.89</v>
      </c>
      <c r="AK79" s="184"/>
      <c r="AL79" s="184"/>
      <c r="AM79" s="184"/>
      <c r="AN79" s="184"/>
      <c r="AO79" s="184"/>
      <c r="AP79" s="184">
        <v>13817.27</v>
      </c>
      <c r="AQ79" s="184"/>
      <c r="AR79" s="184"/>
      <c r="AS79" s="184"/>
      <c r="AT79" s="184"/>
      <c r="AU79" s="184"/>
      <c r="AV79" s="184">
        <v>11410.41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>
        <v>4138.33</v>
      </c>
      <c r="CC79" s="249" t="s">
        <v>221</v>
      </c>
      <c r="CD79" s="249" t="s">
        <v>221</v>
      </c>
      <c r="CE79" s="195">
        <f t="shared" si="8"/>
        <v>985679.00999999989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97.65</v>
      </c>
      <c r="D80" s="187"/>
      <c r="E80" s="187">
        <v>253.1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66.55</v>
      </c>
      <c r="P80" s="187">
        <v>62.4</v>
      </c>
      <c r="Q80" s="187">
        <v>27.05</v>
      </c>
      <c r="R80" s="187"/>
      <c r="S80" s="187"/>
      <c r="T80" s="187">
        <v>22.95</v>
      </c>
      <c r="U80" s="187"/>
      <c r="V80" s="187"/>
      <c r="W80" s="187"/>
      <c r="X80" s="187"/>
      <c r="Y80" s="187"/>
      <c r="Z80" s="187">
        <v>1.8</v>
      </c>
      <c r="AA80" s="187"/>
      <c r="AB80" s="187"/>
      <c r="AC80" s="187"/>
      <c r="AD80" s="187"/>
      <c r="AE80" s="187"/>
      <c r="AF80" s="187"/>
      <c r="AG80" s="187">
        <v>63.55</v>
      </c>
      <c r="AH80" s="187"/>
      <c r="AI80" s="187"/>
      <c r="AJ80" s="187">
        <v>36.700000000000003</v>
      </c>
      <c r="AK80" s="187"/>
      <c r="AL80" s="187"/>
      <c r="AM80" s="187"/>
      <c r="AN80" s="187"/>
      <c r="AO80" s="187"/>
      <c r="AP80" s="187">
        <v>54.3</v>
      </c>
      <c r="AQ80" s="187"/>
      <c r="AR80" s="187"/>
      <c r="AS80" s="187"/>
      <c r="AT80" s="187"/>
      <c r="AU80" s="187"/>
      <c r="AV80" s="187">
        <v>27.25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713.3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1279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18271</v>
      </c>
      <c r="D111" s="174">
        <v>75824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3180</v>
      </c>
      <c r="D114" s="174">
        <v>4838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14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311</v>
      </c>
    </row>
    <row r="128" spans="1:5" ht="12.6" customHeight="1" x14ac:dyDescent="0.25">
      <c r="A128" s="173" t="s">
        <v>292</v>
      </c>
      <c r="B128" s="172" t="s">
        <v>256</v>
      </c>
      <c r="C128" s="189">
        <v>321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5066+2380</f>
        <v>7446</v>
      </c>
      <c r="C138" s="189">
        <f>1252+3881</f>
        <v>5133</v>
      </c>
      <c r="D138" s="174">
        <f>C111-B138-C138</f>
        <v>5692</v>
      </c>
      <c r="E138" s="175">
        <f>SUM(B138:D138)</f>
        <v>18271</v>
      </c>
    </row>
    <row r="139" spans="1:6" ht="12.6" customHeight="1" x14ac:dyDescent="0.25">
      <c r="A139" s="173" t="s">
        <v>215</v>
      </c>
      <c r="B139" s="174">
        <f>24376+13483</f>
        <v>37859</v>
      </c>
      <c r="C139" s="189">
        <f>5769+15565</f>
        <v>21334</v>
      </c>
      <c r="D139" s="174">
        <f>D111-B139-C139</f>
        <v>16631</v>
      </c>
      <c r="E139" s="175">
        <f>SUM(B139:D139)</f>
        <v>75824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407137000</v>
      </c>
      <c r="C141" s="189">
        <v>185215454</v>
      </c>
      <c r="D141" s="174">
        <f>338736054+556372782-B141-C141</f>
        <v>302756382</v>
      </c>
      <c r="E141" s="175">
        <f>SUM(B141:D141)</f>
        <v>895108836</v>
      </c>
      <c r="F141" s="199"/>
    </row>
    <row r="142" spans="1:6" ht="12.6" customHeight="1" x14ac:dyDescent="0.25">
      <c r="A142" s="173" t="s">
        <v>246</v>
      </c>
      <c r="B142" s="174">
        <v>424400075</v>
      </c>
      <c r="C142" s="189">
        <v>251370819</v>
      </c>
      <c r="D142" s="174">
        <f>972112385+288669370-B142-C142</f>
        <v>585010861</v>
      </c>
      <c r="E142" s="175">
        <f>SUM(B142:D142)</f>
        <v>1260781755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22354596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326668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1875980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40941253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357205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16454493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1866489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84176684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11474737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1073236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12547973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6167557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1013071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7180628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1382645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3960012+323583</f>
        <v>4283595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5666240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13413733</v>
      </c>
      <c r="C195" s="189"/>
      <c r="D195" s="174"/>
      <c r="E195" s="175">
        <f t="shared" ref="E195:E203" si="10">SUM(B195:C195)-D195</f>
        <v>13413733</v>
      </c>
    </row>
    <row r="196" spans="1:8" ht="12.6" customHeight="1" x14ac:dyDescent="0.25">
      <c r="A196" s="173" t="s">
        <v>333</v>
      </c>
      <c r="B196" s="174">
        <v>18858718</v>
      </c>
      <c r="C196" s="189"/>
      <c r="D196" s="174">
        <v>16262</v>
      </c>
      <c r="E196" s="175">
        <f t="shared" si="10"/>
        <v>18842456</v>
      </c>
    </row>
    <row r="197" spans="1:8" ht="12.6" customHeight="1" x14ac:dyDescent="0.25">
      <c r="A197" s="173" t="s">
        <v>334</v>
      </c>
      <c r="B197" s="174">
        <v>434764985.91000003</v>
      </c>
      <c r="C197" s="189">
        <v>39010597.799999997</v>
      </c>
      <c r="D197" s="174">
        <v>1269352.56</v>
      </c>
      <c r="E197" s="175">
        <f t="shared" si="10"/>
        <v>472506231.15000004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22699216</v>
      </c>
      <c r="C199" s="189"/>
      <c r="D199" s="174">
        <v>29320</v>
      </c>
      <c r="E199" s="175">
        <f t="shared" si="10"/>
        <v>22669896</v>
      </c>
    </row>
    <row r="200" spans="1:8" ht="12.6" customHeight="1" x14ac:dyDescent="0.25">
      <c r="A200" s="173" t="s">
        <v>337</v>
      </c>
      <c r="B200" s="174">
        <v>166509448</v>
      </c>
      <c r="C200" s="189">
        <f>5727+16240033</f>
        <v>16245760</v>
      </c>
      <c r="D200" s="174">
        <v>1466582</v>
      </c>
      <c r="E200" s="175">
        <f t="shared" si="10"/>
        <v>181288626</v>
      </c>
    </row>
    <row r="201" spans="1:8" ht="12.6" customHeight="1" x14ac:dyDescent="0.25">
      <c r="A201" s="173" t="s">
        <v>338</v>
      </c>
      <c r="B201" s="174">
        <v>21139691</v>
      </c>
      <c r="C201" s="189">
        <f>5345+573589</f>
        <v>578934</v>
      </c>
      <c r="D201" s="174">
        <v>319848</v>
      </c>
      <c r="E201" s="175">
        <f t="shared" si="10"/>
        <v>21398777</v>
      </c>
    </row>
    <row r="202" spans="1:8" ht="12.6" customHeight="1" x14ac:dyDescent="0.25">
      <c r="A202" s="173" t="s">
        <v>339</v>
      </c>
      <c r="B202" s="174">
        <v>22595428.859999999</v>
      </c>
      <c r="C202" s="189">
        <v>268314.23999999999</v>
      </c>
      <c r="D202" s="174">
        <v>178615.56</v>
      </c>
      <c r="E202" s="175">
        <f t="shared" si="10"/>
        <v>22685127.539999999</v>
      </c>
    </row>
    <row r="203" spans="1:8" ht="12.6" customHeight="1" x14ac:dyDescent="0.25">
      <c r="A203" s="173" t="s">
        <v>340</v>
      </c>
      <c r="B203" s="174">
        <v>44591910</v>
      </c>
      <c r="C203" s="189">
        <f>44005467-55793134</f>
        <v>-11787667</v>
      </c>
      <c r="D203" s="174"/>
      <c r="E203" s="175">
        <f t="shared" si="10"/>
        <v>32804243</v>
      </c>
    </row>
    <row r="204" spans="1:8" ht="12.6" customHeight="1" x14ac:dyDescent="0.25">
      <c r="A204" s="173" t="s">
        <v>203</v>
      </c>
      <c r="B204" s="175">
        <f>SUM(B195:B203)</f>
        <v>744573130.7700001</v>
      </c>
      <c r="C204" s="191">
        <f>SUM(C195:C203)</f>
        <v>44315939.039999999</v>
      </c>
      <c r="D204" s="175">
        <f>SUM(D195:D203)</f>
        <v>3279980.12</v>
      </c>
      <c r="E204" s="175">
        <f>SUM(E195:E203)</f>
        <v>785609089.69000006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12143135</v>
      </c>
      <c r="C209" s="189">
        <v>317930</v>
      </c>
      <c r="D209" s="174">
        <v>15240</v>
      </c>
      <c r="E209" s="175">
        <f t="shared" ref="E209:E216" si="11">SUM(B209:C209)-D209</f>
        <v>12445825</v>
      </c>
      <c r="H209" s="259"/>
    </row>
    <row r="210" spans="1:8" ht="12.6" customHeight="1" x14ac:dyDescent="0.25">
      <c r="A210" s="173" t="s">
        <v>334</v>
      </c>
      <c r="B210" s="174">
        <v>181934900.28999999</v>
      </c>
      <c r="C210" s="189">
        <v>14230030.17</v>
      </c>
      <c r="D210" s="174">
        <v>195689.63</v>
      </c>
      <c r="E210" s="175">
        <f t="shared" si="11"/>
        <v>195969240.82999998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20572592</v>
      </c>
      <c r="C212" s="189">
        <v>275269</v>
      </c>
      <c r="D212" s="174">
        <v>29035</v>
      </c>
      <c r="E212" s="175">
        <f t="shared" si="11"/>
        <v>20818826</v>
      </c>
      <c r="H212" s="259"/>
    </row>
    <row r="213" spans="1:8" ht="12.6" customHeight="1" x14ac:dyDescent="0.25">
      <c r="A213" s="173" t="s">
        <v>337</v>
      </c>
      <c r="B213" s="174">
        <v>125340428</v>
      </c>
      <c r="C213" s="189">
        <v>19575009</v>
      </c>
      <c r="D213" s="174">
        <v>1305743</v>
      </c>
      <c r="E213" s="175">
        <f t="shared" si="11"/>
        <v>143609694</v>
      </c>
      <c r="H213" s="259"/>
    </row>
    <row r="214" spans="1:8" ht="12.6" customHeight="1" x14ac:dyDescent="0.25">
      <c r="A214" s="173" t="s">
        <v>338</v>
      </c>
      <c r="B214" s="174">
        <v>13422463</v>
      </c>
      <c r="C214" s="189">
        <v>1845792</v>
      </c>
      <c r="D214" s="174">
        <v>295904</v>
      </c>
      <c r="E214" s="175">
        <f t="shared" si="11"/>
        <v>14972351</v>
      </c>
      <c r="H214" s="259"/>
    </row>
    <row r="215" spans="1:8" ht="12.6" customHeight="1" x14ac:dyDescent="0.25">
      <c r="A215" s="173" t="s">
        <v>339</v>
      </c>
      <c r="B215" s="174">
        <v>11619909.279999999</v>
      </c>
      <c r="C215" s="189">
        <v>1060587.55</v>
      </c>
      <c r="D215" s="174">
        <v>18423.88</v>
      </c>
      <c r="E215" s="175">
        <f t="shared" si="11"/>
        <v>12662072.949999999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365033427.56999993</v>
      </c>
      <c r="C217" s="191">
        <f>SUM(C208:C216)</f>
        <v>37304617.719999999</v>
      </c>
      <c r="D217" s="175">
        <f>SUM(D208:D216)</f>
        <v>1860035.5099999998</v>
      </c>
      <c r="E217" s="175">
        <f>SUM(E208:E216)</f>
        <v>400478009.77999997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16018976</v>
      </c>
      <c r="D221" s="172">
        <f>C221</f>
        <v>16018976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579932367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334764335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15496509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12569647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377114985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151143413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1471021256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15920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6661586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14245118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20906704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25125934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25125934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1533072870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34157051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67197753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273497005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198074719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11501467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9044619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37462601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7214995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8702518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28879662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279582952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f>E195</f>
        <v>13413733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 t="shared" ref="C268:C271" si="12">E196</f>
        <v>18842456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 t="shared" si="12"/>
        <v>472506231.15000004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f t="shared" si="12"/>
        <v>22669896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E200+E201</f>
        <v>202687403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f>E202</f>
        <v>22685127.539999999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E203</f>
        <v>32804243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785609089.69000006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E217</f>
        <v>400478009.77999997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385131079.91000009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544722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82897474+16118824</f>
        <v>99016298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99561020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1917864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1601954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3519818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767794869.91000009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21662725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59451262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31918358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12247994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23848966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10550188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159679493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5996269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5996269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C313+332377770</f>
        <v>342927958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342927958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10550188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332377770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269741338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767794870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767794869.91000009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338736054+556372782</f>
        <v>895108836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972112385+288669370</f>
        <v>1260781755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2155890591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16018976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1496147190-C366</f>
        <v>1471021256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20906704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C238</f>
        <v>25125934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1533072870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622817721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62066057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62066057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684883778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347820114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84176684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8413539+6752057</f>
        <v>15165596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90459033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6024290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63293992-18</f>
        <v>63293974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36976516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12547973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7180628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5666240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20582603-34</f>
        <v>20582569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689893617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-5009839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16905316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11895477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11895477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Valley Medical Center   H-0     FYE 06/30/2019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18271</v>
      </c>
      <c r="C414" s="194">
        <f>E138</f>
        <v>18271</v>
      </c>
      <c r="D414" s="179"/>
    </row>
    <row r="415" spans="1:5" ht="12.6" customHeight="1" x14ac:dyDescent="0.25">
      <c r="A415" s="179" t="s">
        <v>464</v>
      </c>
      <c r="B415" s="179">
        <f>D111</f>
        <v>75824</v>
      </c>
      <c r="C415" s="179">
        <f>E139</f>
        <v>75824</v>
      </c>
      <c r="D415" s="194">
        <f>SUM(C59:H59)+N59</f>
        <v>75824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3180</v>
      </c>
    </row>
    <row r="424" spans="1:7" ht="12.6" customHeight="1" x14ac:dyDescent="0.25">
      <c r="A424" s="179" t="s">
        <v>1244</v>
      </c>
      <c r="B424" s="179">
        <f>D114</f>
        <v>4838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347820114</v>
      </c>
      <c r="C427" s="179">
        <f t="shared" ref="C427:C434" si="14">CE61</f>
        <v>347820114</v>
      </c>
      <c r="D427" s="179"/>
    </row>
    <row r="428" spans="1:7" ht="12.6" customHeight="1" x14ac:dyDescent="0.25">
      <c r="A428" s="179" t="s">
        <v>3</v>
      </c>
      <c r="B428" s="179">
        <f t="shared" si="13"/>
        <v>84176684</v>
      </c>
      <c r="C428" s="179">
        <f t="shared" si="14"/>
        <v>84176684</v>
      </c>
      <c r="D428" s="179">
        <f>D173</f>
        <v>84176684</v>
      </c>
    </row>
    <row r="429" spans="1:7" ht="12.6" customHeight="1" x14ac:dyDescent="0.25">
      <c r="A429" s="179" t="s">
        <v>236</v>
      </c>
      <c r="B429" s="179">
        <f t="shared" si="13"/>
        <v>15165596</v>
      </c>
      <c r="C429" s="179">
        <f t="shared" si="14"/>
        <v>15165596</v>
      </c>
      <c r="D429" s="179"/>
    </row>
    <row r="430" spans="1:7" ht="12.6" customHeight="1" x14ac:dyDescent="0.25">
      <c r="A430" s="179" t="s">
        <v>237</v>
      </c>
      <c r="B430" s="179">
        <f t="shared" si="13"/>
        <v>90459033</v>
      </c>
      <c r="C430" s="179">
        <f t="shared" si="14"/>
        <v>90459033</v>
      </c>
      <c r="D430" s="179"/>
    </row>
    <row r="431" spans="1:7" ht="12.6" customHeight="1" x14ac:dyDescent="0.25">
      <c r="A431" s="179" t="s">
        <v>444</v>
      </c>
      <c r="B431" s="179">
        <f t="shared" si="13"/>
        <v>6024290</v>
      </c>
      <c r="C431" s="179">
        <f t="shared" si="14"/>
        <v>6024290</v>
      </c>
      <c r="D431" s="179"/>
    </row>
    <row r="432" spans="1:7" ht="12.6" customHeight="1" x14ac:dyDescent="0.25">
      <c r="A432" s="179" t="s">
        <v>445</v>
      </c>
      <c r="B432" s="179">
        <f t="shared" si="13"/>
        <v>63293974</v>
      </c>
      <c r="C432" s="179">
        <f t="shared" si="14"/>
        <v>63294010</v>
      </c>
      <c r="D432" s="179"/>
    </row>
    <row r="433" spans="1:7" ht="12.6" customHeight="1" x14ac:dyDescent="0.25">
      <c r="A433" s="179" t="s">
        <v>6</v>
      </c>
      <c r="B433" s="179">
        <f t="shared" si="13"/>
        <v>36976516</v>
      </c>
      <c r="C433" s="179">
        <f t="shared" si="14"/>
        <v>36976516</v>
      </c>
      <c r="D433" s="179">
        <f>C217</f>
        <v>37304617.719999999</v>
      </c>
    </row>
    <row r="434" spans="1:7" ht="12.6" customHeight="1" x14ac:dyDescent="0.25">
      <c r="A434" s="179" t="s">
        <v>474</v>
      </c>
      <c r="B434" s="179">
        <f t="shared" si="13"/>
        <v>12547973</v>
      </c>
      <c r="C434" s="179">
        <f t="shared" si="14"/>
        <v>12547973</v>
      </c>
      <c r="D434" s="179">
        <f>D177</f>
        <v>12547973</v>
      </c>
    </row>
    <row r="435" spans="1:7" ht="12.6" customHeight="1" x14ac:dyDescent="0.25">
      <c r="A435" s="179" t="s">
        <v>447</v>
      </c>
      <c r="B435" s="179">
        <f t="shared" si="13"/>
        <v>7180628</v>
      </c>
      <c r="C435" s="179"/>
      <c r="D435" s="179">
        <f>D181</f>
        <v>7180628</v>
      </c>
    </row>
    <row r="436" spans="1:7" ht="12.6" customHeight="1" x14ac:dyDescent="0.25">
      <c r="A436" s="179" t="s">
        <v>475</v>
      </c>
      <c r="B436" s="179">
        <f t="shared" si="13"/>
        <v>5666240</v>
      </c>
      <c r="C436" s="179"/>
      <c r="D436" s="179">
        <f>D186</f>
        <v>5666240</v>
      </c>
    </row>
    <row r="437" spans="1:7" ht="12.6" customHeight="1" x14ac:dyDescent="0.25">
      <c r="A437" s="194" t="s">
        <v>449</v>
      </c>
      <c r="B437" s="194">
        <f t="shared" si="13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12846868</v>
      </c>
      <c r="C438" s="194">
        <f>CD69</f>
        <v>0</v>
      </c>
      <c r="D438" s="194">
        <f>D181+D186+D190</f>
        <v>12846868</v>
      </c>
    </row>
    <row r="439" spans="1:7" ht="12.6" customHeight="1" x14ac:dyDescent="0.25">
      <c r="A439" s="179" t="s">
        <v>451</v>
      </c>
      <c r="B439" s="194">
        <f>C389</f>
        <v>20582569</v>
      </c>
      <c r="C439" s="194">
        <f>SUM(C69:CC69)</f>
        <v>33429437</v>
      </c>
      <c r="D439" s="179"/>
    </row>
    <row r="440" spans="1:7" ht="12.6" customHeight="1" x14ac:dyDescent="0.25">
      <c r="A440" s="179" t="s">
        <v>477</v>
      </c>
      <c r="B440" s="194">
        <f>B438+B439</f>
        <v>33429437</v>
      </c>
      <c r="C440" s="194">
        <f>CE69</f>
        <v>33429437</v>
      </c>
      <c r="D440" s="179"/>
    </row>
    <row r="441" spans="1:7" ht="12.6" customHeight="1" x14ac:dyDescent="0.25">
      <c r="A441" s="179" t="s">
        <v>478</v>
      </c>
      <c r="B441" s="179">
        <f>D390</f>
        <v>689893617</v>
      </c>
      <c r="C441" s="179">
        <f>SUM(C427:C437)+C440</f>
        <v>689893653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16018976</v>
      </c>
      <c r="C444" s="179">
        <f>C363</f>
        <v>16018976</v>
      </c>
      <c r="D444" s="179"/>
    </row>
    <row r="445" spans="1:7" ht="12.6" customHeight="1" x14ac:dyDescent="0.25">
      <c r="A445" s="179" t="s">
        <v>343</v>
      </c>
      <c r="B445" s="179">
        <f>D229</f>
        <v>1471021256</v>
      </c>
      <c r="C445" s="179">
        <f>C364</f>
        <v>1471021256</v>
      </c>
      <c r="D445" s="179"/>
    </row>
    <row r="446" spans="1:7" ht="12.6" customHeight="1" x14ac:dyDescent="0.25">
      <c r="A446" s="179" t="s">
        <v>351</v>
      </c>
      <c r="B446" s="179">
        <f>D236</f>
        <v>20906704</v>
      </c>
      <c r="C446" s="179">
        <f>C365</f>
        <v>20906704</v>
      </c>
      <c r="D446" s="179"/>
    </row>
    <row r="447" spans="1:7" ht="12.6" customHeight="1" x14ac:dyDescent="0.25">
      <c r="A447" s="179" t="s">
        <v>356</v>
      </c>
      <c r="B447" s="179">
        <f>D240</f>
        <v>25125934</v>
      </c>
      <c r="C447" s="179">
        <f>C366</f>
        <v>25125934</v>
      </c>
      <c r="D447" s="179"/>
    </row>
    <row r="448" spans="1:7" ht="12.6" customHeight="1" x14ac:dyDescent="0.25">
      <c r="A448" s="179" t="s">
        <v>358</v>
      </c>
      <c r="B448" s="179">
        <f>D242</f>
        <v>1533072870</v>
      </c>
      <c r="C448" s="179">
        <f>D367</f>
        <v>1533072870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15920</v>
      </c>
    </row>
    <row r="454" spans="1:7" ht="12.6" customHeight="1" x14ac:dyDescent="0.25">
      <c r="A454" s="179" t="s">
        <v>168</v>
      </c>
      <c r="B454" s="179">
        <f>C233</f>
        <v>6661586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14245118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62066057</v>
      </c>
      <c r="C458" s="194">
        <f>CE70</f>
        <v>62066057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895108836</v>
      </c>
      <c r="C463" s="194">
        <f>CE73</f>
        <v>895108836</v>
      </c>
      <c r="D463" s="194">
        <f>E141+E147+E153</f>
        <v>895108836</v>
      </c>
    </row>
    <row r="464" spans="1:7" ht="12.6" customHeight="1" x14ac:dyDescent="0.25">
      <c r="A464" s="179" t="s">
        <v>246</v>
      </c>
      <c r="B464" s="194">
        <f>C360</f>
        <v>1260781755</v>
      </c>
      <c r="C464" s="194">
        <f>CE74</f>
        <v>1260781755</v>
      </c>
      <c r="D464" s="194">
        <f>E142+E148+E154</f>
        <v>1260781755</v>
      </c>
    </row>
    <row r="465" spans="1:7" ht="12.6" customHeight="1" x14ac:dyDescent="0.25">
      <c r="A465" s="179" t="s">
        <v>247</v>
      </c>
      <c r="B465" s="194">
        <f>D361</f>
        <v>2155890591</v>
      </c>
      <c r="C465" s="194">
        <f>CE75</f>
        <v>2155890591</v>
      </c>
      <c r="D465" s="194">
        <f>D463+D464</f>
        <v>2155890591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13413733</v>
      </c>
      <c r="C468" s="179">
        <f>E195</f>
        <v>13413733</v>
      </c>
      <c r="D468" s="179"/>
    </row>
    <row r="469" spans="1:7" ht="12.6" customHeight="1" x14ac:dyDescent="0.25">
      <c r="A469" s="179" t="s">
        <v>333</v>
      </c>
      <c r="B469" s="179">
        <f t="shared" si="15"/>
        <v>18842456</v>
      </c>
      <c r="C469" s="179">
        <f>E196</f>
        <v>18842456</v>
      </c>
      <c r="D469" s="179"/>
    </row>
    <row r="470" spans="1:7" ht="12.6" customHeight="1" x14ac:dyDescent="0.25">
      <c r="A470" s="179" t="s">
        <v>334</v>
      </c>
      <c r="B470" s="179">
        <f t="shared" si="15"/>
        <v>472506231.15000004</v>
      </c>
      <c r="C470" s="179">
        <f>E197</f>
        <v>472506231.15000004</v>
      </c>
      <c r="D470" s="179"/>
    </row>
    <row r="471" spans="1:7" ht="12.6" customHeight="1" x14ac:dyDescent="0.2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5"/>
        <v>22669896</v>
      </c>
      <c r="C472" s="179">
        <f>E199</f>
        <v>22669896</v>
      </c>
      <c r="D472" s="179"/>
    </row>
    <row r="473" spans="1:7" ht="12.6" customHeight="1" x14ac:dyDescent="0.25">
      <c r="A473" s="179" t="s">
        <v>495</v>
      </c>
      <c r="B473" s="179">
        <f t="shared" si="15"/>
        <v>202687403</v>
      </c>
      <c r="C473" s="179">
        <f>SUM(E200:E201)</f>
        <v>202687403</v>
      </c>
      <c r="D473" s="179"/>
    </row>
    <row r="474" spans="1:7" ht="12.6" customHeight="1" x14ac:dyDescent="0.25">
      <c r="A474" s="179" t="s">
        <v>339</v>
      </c>
      <c r="B474" s="179">
        <f t="shared" si="15"/>
        <v>22685127.539999999</v>
      </c>
      <c r="C474" s="179">
        <f>E202</f>
        <v>22685127.539999999</v>
      </c>
      <c r="D474" s="179"/>
    </row>
    <row r="475" spans="1:7" ht="12.6" customHeight="1" x14ac:dyDescent="0.25">
      <c r="A475" s="179" t="s">
        <v>340</v>
      </c>
      <c r="B475" s="179">
        <f t="shared" si="15"/>
        <v>32804243</v>
      </c>
      <c r="C475" s="179">
        <f>E203</f>
        <v>32804243</v>
      </c>
      <c r="D475" s="179"/>
    </row>
    <row r="476" spans="1:7" ht="12.6" customHeight="1" x14ac:dyDescent="0.25">
      <c r="A476" s="179" t="s">
        <v>203</v>
      </c>
      <c r="B476" s="179">
        <f>D275</f>
        <v>785609089.69000006</v>
      </c>
      <c r="C476" s="179">
        <f>E204</f>
        <v>785609089.69000006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400478009.77999997</v>
      </c>
      <c r="C478" s="179">
        <f>E217</f>
        <v>400478009.77999997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767794869.91000009</v>
      </c>
    </row>
    <row r="482" spans="1:12" ht="12.6" customHeight="1" x14ac:dyDescent="0.25">
      <c r="A482" s="180" t="s">
        <v>499</v>
      </c>
      <c r="C482" s="180">
        <f>D339</f>
        <v>767794870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155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17109222</v>
      </c>
      <c r="C496" s="240">
        <f>C71</f>
        <v>17918046</v>
      </c>
      <c r="D496" s="240">
        <f>'Prior Year'!C59</f>
        <v>11886</v>
      </c>
      <c r="E496" s="180">
        <f>C59</f>
        <v>12445</v>
      </c>
      <c r="F496" s="263">
        <f t="shared" ref="F496:G511" si="16">IF(B496=0,"",IF(D496=0,"",B496/D496))</f>
        <v>1439.4432104997477</v>
      </c>
      <c r="G496" s="264">
        <f t="shared" si="16"/>
        <v>1439.7787063077542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44226999</v>
      </c>
      <c r="C498" s="240">
        <f>E71</f>
        <v>47876725</v>
      </c>
      <c r="D498" s="240">
        <f>'Prior Year'!E59</f>
        <v>61216</v>
      </c>
      <c r="E498" s="180">
        <f>E59</f>
        <v>63379</v>
      </c>
      <c r="F498" s="263">
        <f t="shared" si="16"/>
        <v>722.47450013068476</v>
      </c>
      <c r="G498" s="263">
        <f t="shared" si="16"/>
        <v>755.40360371731958</v>
      </c>
      <c r="H498" s="265" t="str">
        <f t="shared" si="17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6"/>
        <v/>
      </c>
      <c r="G499" s="263" t="str">
        <f t="shared" si="16"/>
        <v/>
      </c>
      <c r="H499" s="265" t="str">
        <f t="shared" si="17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18864800</v>
      </c>
      <c r="C508" s="240">
        <f>O71</f>
        <v>18899430</v>
      </c>
      <c r="D508" s="240">
        <f>'Prior Year'!O59</f>
        <v>0</v>
      </c>
      <c r="E508" s="180">
        <f>O59</f>
        <v>0</v>
      </c>
      <c r="F508" s="263" t="str">
        <f t="shared" si="16"/>
        <v/>
      </c>
      <c r="G508" s="263" t="str">
        <f t="shared" si="16"/>
        <v/>
      </c>
      <c r="H508" s="265" t="str">
        <f t="shared" si="17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48571462</v>
      </c>
      <c r="C509" s="240">
        <f>P71</f>
        <v>52124722</v>
      </c>
      <c r="D509" s="240">
        <f>'Prior Year'!P59</f>
        <v>1143153</v>
      </c>
      <c r="E509" s="180">
        <f>P59</f>
        <v>1144907</v>
      </c>
      <c r="F509" s="263">
        <f t="shared" si="16"/>
        <v>42.489029902384019</v>
      </c>
      <c r="G509" s="263">
        <f t="shared" si="16"/>
        <v>45.527472537070693</v>
      </c>
      <c r="H509" s="265" t="str">
        <f t="shared" si="17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5653887</v>
      </c>
      <c r="C510" s="240">
        <f>Q71</f>
        <v>4919380</v>
      </c>
      <c r="D510" s="240">
        <f>'Prior Year'!Q59</f>
        <v>1790288</v>
      </c>
      <c r="E510" s="180">
        <f>Q59</f>
        <v>1784036</v>
      </c>
      <c r="F510" s="263">
        <f t="shared" si="16"/>
        <v>3.1580879724379542</v>
      </c>
      <c r="G510" s="263">
        <f t="shared" si="16"/>
        <v>2.7574443565040165</v>
      </c>
      <c r="H510" s="265" t="str">
        <f t="shared" si="17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3231610</v>
      </c>
      <c r="C511" s="240">
        <f>R71</f>
        <v>3240185</v>
      </c>
      <c r="D511" s="240">
        <f>'Prior Year'!R59</f>
        <v>1412383</v>
      </c>
      <c r="E511" s="180">
        <f>R59</f>
        <v>1466919</v>
      </c>
      <c r="F511" s="263">
        <f t="shared" si="16"/>
        <v>2.2880550105743271</v>
      </c>
      <c r="G511" s="263">
        <f t="shared" si="16"/>
        <v>2.2088370250845482</v>
      </c>
      <c r="H511" s="265" t="str">
        <f t="shared" si="17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459251</v>
      </c>
      <c r="C512" s="240">
        <f>S71</f>
        <v>65600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4421737</v>
      </c>
      <c r="C513" s="240">
        <f>T71</f>
        <v>4483003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" customHeight="1" x14ac:dyDescent="0.3">
      <c r="A514" s="180" t="s">
        <v>530</v>
      </c>
      <c r="B514" s="240">
        <f>'Prior Year'!U71</f>
        <v>9941716</v>
      </c>
      <c r="C514" s="240">
        <f>U71</f>
        <v>12352174</v>
      </c>
      <c r="D514" s="240">
        <f>'Prior Year'!U59</f>
        <v>1156560</v>
      </c>
      <c r="E514" s="180">
        <f>U59</f>
        <v>674844</v>
      </c>
      <c r="F514" s="263">
        <f t="shared" si="18"/>
        <v>8.5959362246662518</v>
      </c>
      <c r="G514" s="263">
        <f t="shared" si="18"/>
        <v>18.303747236398337</v>
      </c>
      <c r="H514" s="265">
        <f t="shared" si="17"/>
        <v>1.1293488874283737</v>
      </c>
      <c r="I514" s="287" t="s">
        <v>1280</v>
      </c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2449243</v>
      </c>
      <c r="C515" s="240">
        <f>V71</f>
        <v>2679319</v>
      </c>
      <c r="D515" s="240">
        <f>'Prior Year'!V59</f>
        <v>39605</v>
      </c>
      <c r="E515" s="180">
        <f>V59</f>
        <v>40069</v>
      </c>
      <c r="F515" s="263">
        <f t="shared" si="18"/>
        <v>61.841762403736901</v>
      </c>
      <c r="G515" s="263">
        <f t="shared" si="18"/>
        <v>66.867628341111583</v>
      </c>
      <c r="H515" s="265" t="str">
        <f t="shared" si="17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9384241</v>
      </c>
      <c r="C516" s="240">
        <f>W71</f>
        <v>8958674</v>
      </c>
      <c r="D516" s="240">
        <f>'Prior Year'!W59</f>
        <v>0</v>
      </c>
      <c r="E516" s="180">
        <f>W59</f>
        <v>0</v>
      </c>
      <c r="F516" s="263" t="str">
        <f t="shared" si="18"/>
        <v/>
      </c>
      <c r="G516" s="263" t="str">
        <f t="shared" si="18"/>
        <v/>
      </c>
      <c r="H516" s="265" t="str">
        <f t="shared" si="17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6098514</v>
      </c>
      <c r="C517" s="240">
        <f>X71</f>
        <v>6297804</v>
      </c>
      <c r="D517" s="240">
        <f>'Prior Year'!X59</f>
        <v>0</v>
      </c>
      <c r="E517" s="180">
        <f>X59</f>
        <v>0</v>
      </c>
      <c r="F517" s="263" t="str">
        <f t="shared" si="18"/>
        <v/>
      </c>
      <c r="G517" s="263" t="str">
        <f t="shared" si="18"/>
        <v/>
      </c>
      <c r="H517" s="265" t="str">
        <f t="shared" si="17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16061420</v>
      </c>
      <c r="C518" s="240">
        <f>Y71</f>
        <v>19132734</v>
      </c>
      <c r="D518" s="240">
        <f>'Prior Year'!Y59</f>
        <v>386718</v>
      </c>
      <c r="E518" s="180">
        <f>Y59</f>
        <v>444523</v>
      </c>
      <c r="F518" s="263">
        <f t="shared" si="18"/>
        <v>41.532641356233739</v>
      </c>
      <c r="G518" s="263">
        <f t="shared" si="18"/>
        <v>43.0410439954738</v>
      </c>
      <c r="H518" s="265" t="str">
        <f t="shared" si="17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2682224</v>
      </c>
      <c r="C519" s="240">
        <f>Z71</f>
        <v>2646718</v>
      </c>
      <c r="D519" s="240">
        <f>'Prior Year'!Z59</f>
        <v>44392</v>
      </c>
      <c r="E519" s="180">
        <f>Z59</f>
        <v>39333</v>
      </c>
      <c r="F519" s="263">
        <f t="shared" si="18"/>
        <v>60.421337177869887</v>
      </c>
      <c r="G519" s="263">
        <f t="shared" si="18"/>
        <v>67.290010932296042</v>
      </c>
      <c r="H519" s="265" t="str">
        <f t="shared" si="17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3271935</v>
      </c>
      <c r="C520" s="240">
        <f>AA71</f>
        <v>3333531</v>
      </c>
      <c r="D520" s="240">
        <f>'Prior Year'!AA59</f>
        <v>54836</v>
      </c>
      <c r="E520" s="180">
        <f>AA59</f>
        <v>56224</v>
      </c>
      <c r="F520" s="263">
        <f t="shared" si="18"/>
        <v>59.667645342475744</v>
      </c>
      <c r="G520" s="263">
        <f t="shared" si="18"/>
        <v>59.290178571428569</v>
      </c>
      <c r="H520" s="265" t="str">
        <f t="shared" si="17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25791335</v>
      </c>
      <c r="C521" s="240">
        <f>AB71</f>
        <v>14226992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4113859</v>
      </c>
      <c r="C522" s="240">
        <f>AC71</f>
        <v>4333225</v>
      </c>
      <c r="D522" s="240">
        <f>'Prior Year'!AC59</f>
        <v>80592</v>
      </c>
      <c r="E522" s="180">
        <f>AC59</f>
        <v>71626</v>
      </c>
      <c r="F522" s="263">
        <f t="shared" si="18"/>
        <v>51.045500794123484</v>
      </c>
      <c r="G522" s="263">
        <f t="shared" si="18"/>
        <v>60.497933711222181</v>
      </c>
      <c r="H522" s="265" t="str">
        <f t="shared" si="17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1625590</v>
      </c>
      <c r="C523" s="240">
        <f>AD71</f>
        <v>1761032</v>
      </c>
      <c r="D523" s="240">
        <f>'Prior Year'!AD59</f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8526165</v>
      </c>
      <c r="C524" s="240">
        <f>AE71</f>
        <v>10443467</v>
      </c>
      <c r="D524" s="240">
        <f>'Prior Year'!AE59</f>
        <v>58453</v>
      </c>
      <c r="E524" s="180">
        <f>AE59</f>
        <v>60402</v>
      </c>
      <c r="F524" s="263">
        <f t="shared" si="18"/>
        <v>145.86359981523617</v>
      </c>
      <c r="G524" s="263">
        <f t="shared" si="18"/>
        <v>172.89935763716434</v>
      </c>
      <c r="H524" s="265" t="str">
        <f t="shared" si="17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18981981</v>
      </c>
      <c r="C526" s="240">
        <f>AG71</f>
        <v>19274195</v>
      </c>
      <c r="D526" s="240">
        <f>'Prior Year'!AG59</f>
        <v>85098</v>
      </c>
      <c r="E526" s="180">
        <f>AG59</f>
        <v>85305</v>
      </c>
      <c r="F526" s="263">
        <f t="shared" si="18"/>
        <v>223.06024818444618</v>
      </c>
      <c r="G526" s="263">
        <f t="shared" si="18"/>
        <v>225.9444932887873</v>
      </c>
      <c r="H526" s="265" t="str">
        <f t="shared" si="17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63071080</v>
      </c>
      <c r="C529" s="240">
        <f>AJ71</f>
        <v>59244597</v>
      </c>
      <c r="D529" s="240">
        <f>'Prior Year'!AJ59</f>
        <v>313391</v>
      </c>
      <c r="E529" s="180">
        <f>AJ59</f>
        <v>305217</v>
      </c>
      <c r="F529" s="263">
        <f t="shared" si="19"/>
        <v>201.25364161702154</v>
      </c>
      <c r="G529" s="263">
        <f t="shared" si="19"/>
        <v>194.1064783416389</v>
      </c>
      <c r="H529" s="265" t="str">
        <f t="shared" si="17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1395650</v>
      </c>
      <c r="C530" s="240">
        <f>AK71</f>
        <v>1381623</v>
      </c>
      <c r="D530" s="240">
        <f>'Prior Year'!AK59</f>
        <v>13854</v>
      </c>
      <c r="E530" s="180">
        <f>AK59</f>
        <v>13938</v>
      </c>
      <c r="F530" s="263">
        <f t="shared" si="19"/>
        <v>100.73985852461384</v>
      </c>
      <c r="G530" s="263">
        <f t="shared" si="19"/>
        <v>99.126345243219973</v>
      </c>
      <c r="H530" s="265" t="str">
        <f t="shared" si="17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388774</v>
      </c>
      <c r="C531" s="240">
        <f>AL71</f>
        <v>480006</v>
      </c>
      <c r="D531" s="240">
        <f>'Prior Year'!AL59</f>
        <v>4133</v>
      </c>
      <c r="E531" s="180">
        <f>AL59</f>
        <v>4909</v>
      </c>
      <c r="F531" s="263">
        <f t="shared" si="19"/>
        <v>94.065811759012817</v>
      </c>
      <c r="G531" s="263">
        <f t="shared" si="19"/>
        <v>97.780810755754743</v>
      </c>
      <c r="H531" s="265" t="str">
        <f t="shared" si="17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72784060</v>
      </c>
      <c r="C535" s="240">
        <f>AP71</f>
        <v>92757554</v>
      </c>
      <c r="D535" s="240">
        <f>'Prior Year'!AP59</f>
        <v>323927</v>
      </c>
      <c r="E535" s="180">
        <f>AP59</f>
        <v>377431</v>
      </c>
      <c r="F535" s="263">
        <f t="shared" si="19"/>
        <v>224.69278572023944</v>
      </c>
      <c r="G535" s="263">
        <f t="shared" si="19"/>
        <v>245.76029525926594</v>
      </c>
      <c r="H535" s="265" t="str">
        <f t="shared" si="17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20824297</v>
      </c>
      <c r="C541" s="240">
        <f>AV71</f>
        <v>26122964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109252</v>
      </c>
      <c r="C542" s="240">
        <f>AW71</f>
        <v>197735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2408990</v>
      </c>
      <c r="C543" s="240">
        <f>AX71</f>
        <v>2543879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5309626</v>
      </c>
      <c r="C544" s="240">
        <f>AY71</f>
        <v>5545727</v>
      </c>
      <c r="D544" s="240">
        <f>'Prior Year'!AY59</f>
        <v>293739</v>
      </c>
      <c r="E544" s="180">
        <f>AY59</f>
        <v>302896</v>
      </c>
      <c r="F544" s="263">
        <f t="shared" ref="F544:G550" si="20">IF(B544=0,"",IF(D544=0,"",B544/D544))</f>
        <v>18.075999441681219</v>
      </c>
      <c r="G544" s="263">
        <f t="shared" si="20"/>
        <v>18.309013654851832</v>
      </c>
      <c r="H544" s="265" t="str">
        <f t="shared" si="17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332001</v>
      </c>
      <c r="C546" s="240">
        <f>BA71</f>
        <v>328329</v>
      </c>
      <c r="D546" s="240">
        <f>'Prior Year'!BA59</f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815397</v>
      </c>
      <c r="C547" s="240">
        <f>BB71</f>
        <v>948560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544089</v>
      </c>
      <c r="C548" s="240">
        <f>BC71</f>
        <v>626710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1211757</v>
      </c>
      <c r="C549" s="240">
        <f>BD71</f>
        <v>1557733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28290120</v>
      </c>
      <c r="C550" s="240">
        <f>BE71</f>
        <v>30061327</v>
      </c>
      <c r="D550" s="240">
        <f>'Prior Year'!BE59</f>
        <v>1202197.23</v>
      </c>
      <c r="E550" s="180">
        <f>BE59</f>
        <v>1244550</v>
      </c>
      <c r="F550" s="263">
        <f t="shared" si="20"/>
        <v>23.532012297183549</v>
      </c>
      <c r="G550" s="263">
        <f t="shared" si="20"/>
        <v>24.154374673576793</v>
      </c>
      <c r="H550" s="265" t="str">
        <f t="shared" si="17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7549187</v>
      </c>
      <c r="C551" s="240">
        <f>BF71</f>
        <v>7793302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612326</v>
      </c>
      <c r="C552" s="240">
        <f>BG71</f>
        <v>617976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47390545</v>
      </c>
      <c r="C553" s="240">
        <f>BH71</f>
        <v>57571344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11282542</v>
      </c>
      <c r="C554" s="240">
        <f>BI71</f>
        <v>12439790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4548233</v>
      </c>
      <c r="C555" s="240">
        <f>BJ71</f>
        <v>5075982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9796452</v>
      </c>
      <c r="C556" s="240">
        <f>BK71</f>
        <v>10042522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6355768</v>
      </c>
      <c r="C557" s="240">
        <f>BL71</f>
        <v>6877822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1526387</v>
      </c>
      <c r="C558" s="240">
        <f>BM71</f>
        <v>1835311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17440860</v>
      </c>
      <c r="C559" s="240">
        <f>BN71</f>
        <v>17905917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553451</v>
      </c>
      <c r="C560" s="240">
        <f>BO71</f>
        <v>541926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2079737</v>
      </c>
      <c r="C561" s="240">
        <f>BP71</f>
        <v>2292707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3334524</v>
      </c>
      <c r="C563" s="240">
        <f>BR71</f>
        <v>3557646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92201</v>
      </c>
      <c r="C564" s="240">
        <f>BS71</f>
        <v>101024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97267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5569893</v>
      </c>
      <c r="C567" s="240">
        <f>BV71</f>
        <v>5194722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1608273</v>
      </c>
      <c r="C568" s="240">
        <f>BW71</f>
        <v>2310430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4242616</v>
      </c>
      <c r="C570" s="240">
        <f>BY71</f>
        <v>6700871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2433190</v>
      </c>
      <c r="C571" s="240">
        <f>BZ71</f>
        <v>3718964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1260192</v>
      </c>
      <c r="C572" s="240">
        <f>CA71</f>
        <v>1409903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751821</v>
      </c>
      <c r="C573" s="240">
        <f>CB71</f>
        <v>883278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19853231</v>
      </c>
      <c r="C574" s="240">
        <f>CC71</f>
        <v>14821823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-10442290</v>
      </c>
      <c r="C575" s="240">
        <f>CD71</f>
        <v>-10726631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953356.91999999969</v>
      </c>
      <c r="E612" s="180">
        <f>SUM(C624:D647)+SUM(C668:D713)</f>
        <v>582831147.29755747</v>
      </c>
      <c r="F612" s="180">
        <f>CE64-(AX64+BD64+BE64+BG64+BJ64+BN64+BP64+BQ64+CB64+CC64+CD64)</f>
        <v>90428279</v>
      </c>
      <c r="G612" s="180">
        <f>CE77-(AX77+AY77+BD77+BE77+BG77+BJ77+BN77+BP77+BQ77+CB77+CC77+CD77)</f>
        <v>302895.53000000003</v>
      </c>
      <c r="H612" s="197">
        <f>CE60-(AX60+AY60+AZ60+BD60+BE60+BG60+BJ60+BN60+BO60+BP60+BQ60+BR60+CB60+CC60+CD60)</f>
        <v>3001.3599999999997</v>
      </c>
      <c r="I612" s="180">
        <f>CE78-(AX78+AY78+AZ78+BD78+BE78+BF78+BG78+BJ78+BN78+BO78+BP78+BQ78+BR78+CB78+CC78+CD78)</f>
        <v>41363</v>
      </c>
      <c r="J612" s="180">
        <f>CE79-(AX79+AY79+AZ79+BA79+BD79+BE79+BF79+BG79+BJ79+BN79+BO79+BP79+BQ79+BR79+CB79+CC79+CD79)</f>
        <v>981540.67999999993</v>
      </c>
      <c r="K612" s="180">
        <f>CE75-(AW75+AX75+AY75+AZ75+BA75+BB75+BC75+BD75+BE75+BF75+BG75+BH75+BI75+BJ75+BK75+BL75+BM75+BN75+BO75+BP75+BQ75+BR75+BS75+BT75+BU75+BV75+BW75+BX75+CB75+CC75+CD75)</f>
        <v>2155890591</v>
      </c>
      <c r="L612" s="197">
        <f>CE80-(AW80+AX80+AY80+AZ80+BA80+BB80+BC80+BD80+BE80+BF80+BG80+BH80+BI80+BJ80+BK80+BL80+BM80+BN80+BO80+BP80+BQ80+BR80+BS80+BT80+BU80+BV80+BW80+BX80+BY80+BZ80+CA80+CB80+CC80+CD80)</f>
        <v>713.3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30061327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-10726631</v>
      </c>
      <c r="D615" s="266">
        <f>SUM(C614:C615)</f>
        <v>19334696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2543879</v>
      </c>
      <c r="D616" s="180">
        <f>(D615/D612)*AX76</f>
        <v>11656.302369945563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5075982</v>
      </c>
      <c r="D617" s="180">
        <f>(D615/D612)*BJ76</f>
        <v>89729.292874362334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617976</v>
      </c>
      <c r="D618" s="180">
        <f>(D615/D612)*BG76</f>
        <v>69433.637313336978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17905917</v>
      </c>
      <c r="D619" s="180">
        <f>(D615/D612)*BN76</f>
        <v>269829.15270910296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14821823</v>
      </c>
      <c r="D620" s="180">
        <f>(D615/D612)*CC76</f>
        <v>17915.113112683972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2292707</v>
      </c>
      <c r="D621" s="180">
        <f>(D615/D612)*BP76</f>
        <v>52096.928278236039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883278</v>
      </c>
      <c r="D622" s="180">
        <f>(D615/D612)*CB76</f>
        <v>344226.27578498103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44996448.702442653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1557733</v>
      </c>
      <c r="D624" s="180">
        <f>(D615/D612)*BD76</f>
        <v>152503.37384282061</v>
      </c>
      <c r="E624" s="180">
        <f>(E623/E612)*SUM(C624:D624)</f>
        <v>132035.77677941392</v>
      </c>
      <c r="F624" s="180">
        <f>SUM(C624:E624)</f>
        <v>1842272.1506222344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5545727</v>
      </c>
      <c r="D625" s="180">
        <f>(D615/D612)*AY76</f>
        <v>356660.3410011857</v>
      </c>
      <c r="E625" s="180">
        <f>(E623/E612)*SUM(C625:D625)</f>
        <v>455683.38350269181</v>
      </c>
      <c r="F625" s="180">
        <f>(F624/F612)*AY64</f>
        <v>-393.5810353956968</v>
      </c>
      <c r="G625" s="180">
        <f>SUM(C625:F625)</f>
        <v>6357677.1434684815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3557646</v>
      </c>
      <c r="D626" s="180">
        <f>(D615/D612)*BR76</f>
        <v>93694.565148171387</v>
      </c>
      <c r="E626" s="180">
        <f>(E623/E612)*SUM(C626:D626)</f>
        <v>281895.29539840738</v>
      </c>
      <c r="F626" s="180">
        <f>(F624/F612)*BR64</f>
        <v>-0.50931859231287435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541926</v>
      </c>
      <c r="D627" s="180">
        <f>(D615/D612)*BO76</f>
        <v>5980.9658667605854</v>
      </c>
      <c r="E627" s="180">
        <f>(E623/E612)*SUM(C627:D627)</f>
        <v>42300.188995815544</v>
      </c>
      <c r="F627" s="180">
        <f>(F624/F612)*BO64</f>
        <v>1646.8918546155255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4525089.3979451777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7793302</v>
      </c>
      <c r="D629" s="180">
        <f>(D615/D612)*BF76</f>
        <v>1934683.7618273757</v>
      </c>
      <c r="E629" s="180">
        <f>(E623/E612)*SUM(C629:D629)</f>
        <v>751031.94868664572</v>
      </c>
      <c r="F629" s="180">
        <f>(F624/F612)*BF64</f>
        <v>129.24468598531499</v>
      </c>
      <c r="G629" s="180">
        <f>(G625/G612)*BF77</f>
        <v>0</v>
      </c>
      <c r="H629" s="180">
        <f>(H628/H612)*BF60</f>
        <v>133429.64913177636</v>
      </c>
      <c r="I629" s="180">
        <f>SUM(C629:H629)</f>
        <v>10612576.604331784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328329</v>
      </c>
      <c r="D630" s="180">
        <f>(D615/D612)*BA76</f>
        <v>25382.24485620769</v>
      </c>
      <c r="E630" s="180">
        <f>(E623/E612)*SUM(C630:D630)</f>
        <v>27307.651553021558</v>
      </c>
      <c r="F630" s="180">
        <f>(F624/F612)*BA64</f>
        <v>0</v>
      </c>
      <c r="G630" s="180">
        <f>(G625/G612)*BA77</f>
        <v>0</v>
      </c>
      <c r="H630" s="180">
        <f>(H628/H612)*BA60</f>
        <v>4221.5030233782345</v>
      </c>
      <c r="I630" s="180">
        <f>(I629/I612)*BA78</f>
        <v>33354.325328509345</v>
      </c>
      <c r="J630" s="180">
        <f>SUM(C630:I630)</f>
        <v>418594.72476111684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197735</v>
      </c>
      <c r="D631" s="180">
        <f>(D615/D612)*AW76</f>
        <v>0</v>
      </c>
      <c r="E631" s="180">
        <f>(E623/E612)*SUM(C631:D631)</f>
        <v>15265.781222284351</v>
      </c>
      <c r="F631" s="180">
        <f>(F624/F612)*AW64</f>
        <v>11.123518056113177</v>
      </c>
      <c r="G631" s="180">
        <f>(G625/G612)*AW77</f>
        <v>0</v>
      </c>
      <c r="H631" s="180">
        <f>(H628/H612)*AW60</f>
        <v>2638.439389611397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948560</v>
      </c>
      <c r="D632" s="180">
        <f>(D615/D612)*BB76</f>
        <v>0</v>
      </c>
      <c r="E632" s="180">
        <f>(E623/E612)*SUM(C632:D632)</f>
        <v>73231.89843077879</v>
      </c>
      <c r="F632" s="180">
        <f>(F624/F612)*BB64</f>
        <v>0</v>
      </c>
      <c r="G632" s="180">
        <f>(G625/G612)*BB77</f>
        <v>0</v>
      </c>
      <c r="H632" s="180">
        <f>(H628/H612)*BB60</f>
        <v>6633.7904653086553</v>
      </c>
      <c r="I632" s="180">
        <f>(I629/I612)*BB78</f>
        <v>33354.325328509345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626710</v>
      </c>
      <c r="D633" s="180">
        <f>(D615/D612)*BC76</f>
        <v>0</v>
      </c>
      <c r="E633" s="180">
        <f>(E623/E612)*SUM(C633:D633)</f>
        <v>48384.037979203611</v>
      </c>
      <c r="F633" s="180">
        <f>(F624/F612)*BC64</f>
        <v>0</v>
      </c>
      <c r="G633" s="180">
        <f>(G625/G612)*BC77</f>
        <v>0</v>
      </c>
      <c r="H633" s="180">
        <f>(H628/H612)*BC60</f>
        <v>15227.564477185775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12439790</v>
      </c>
      <c r="D634" s="180">
        <f>(D615/D612)*BI76</f>
        <v>339087.56522474292</v>
      </c>
      <c r="E634" s="180">
        <f>(E623/E612)*SUM(C634:D634)</f>
        <v>986570.65859396989</v>
      </c>
      <c r="F634" s="180">
        <f>(F624/F612)*BI64</f>
        <v>48.568620962955698</v>
      </c>
      <c r="G634" s="180">
        <f>(G625/G612)*BI77</f>
        <v>0</v>
      </c>
      <c r="H634" s="180">
        <f>(H628/H612)*BI60</f>
        <v>132826.57727129373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10042522</v>
      </c>
      <c r="D635" s="180">
        <f>(D615/D612)*BK76</f>
        <v>156877.30117144377</v>
      </c>
      <c r="E635" s="180">
        <f>(E623/E612)*SUM(C635:D635)</f>
        <v>787426.59787292674</v>
      </c>
      <c r="F635" s="180">
        <f>(F624/F612)*BK64</f>
        <v>-7.8638790653107806</v>
      </c>
      <c r="G635" s="180">
        <f>(G625/G612)*BK77</f>
        <v>0</v>
      </c>
      <c r="H635" s="180">
        <f>(H628/H612)*BK60</f>
        <v>123629.73139893403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57571344</v>
      </c>
      <c r="D636" s="180">
        <f>(D615/D612)*BH76</f>
        <v>295067.810578309</v>
      </c>
      <c r="E636" s="180">
        <f>(E623/E612)*SUM(C636:D636)</f>
        <v>4467474.0577990729</v>
      </c>
      <c r="F636" s="180">
        <f>(F624/F612)*BH64</f>
        <v>46.164637207238933</v>
      </c>
      <c r="G636" s="180">
        <f>(G625/G612)*BH77</f>
        <v>0</v>
      </c>
      <c r="H636" s="180">
        <f>(H628/H612)*BH60</f>
        <v>250274.82210028108</v>
      </c>
      <c r="I636" s="180">
        <f>(I629/I612)*BH78</f>
        <v>166771.6266425467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6877822</v>
      </c>
      <c r="D637" s="180">
        <f>(D615/D612)*BL76</f>
        <v>79959.699176841357</v>
      </c>
      <c r="E637" s="180">
        <f>(E623/E612)*SUM(C637:D637)</f>
        <v>537163.23975041101</v>
      </c>
      <c r="F637" s="180">
        <f>(F624/F612)*BL64</f>
        <v>5.0728131794362286</v>
      </c>
      <c r="G637" s="180">
        <f>(G625/G612)*BL77</f>
        <v>0</v>
      </c>
      <c r="H637" s="180">
        <f>(H628/H612)*BL60</f>
        <v>138676.37431797502</v>
      </c>
      <c r="I637" s="180">
        <f>(I629/I612)*BL78</f>
        <v>46952.627193209308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1835311</v>
      </c>
      <c r="D638" s="180">
        <f>(D615/D612)*BM76</f>
        <v>9351.203931723705</v>
      </c>
      <c r="E638" s="180">
        <f>(E623/E612)*SUM(C638:D638)</f>
        <v>142413.88542361531</v>
      </c>
      <c r="F638" s="180">
        <f>(F624/F612)*BM64</f>
        <v>0</v>
      </c>
      <c r="G638" s="180">
        <f>(G625/G612)*BM77</f>
        <v>0</v>
      </c>
      <c r="H638" s="180">
        <f>(H628/H612)*BM60</f>
        <v>12061.4372096521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101024</v>
      </c>
      <c r="D639" s="180">
        <f>(D615/D612)*BS76</f>
        <v>36074.20241938351</v>
      </c>
      <c r="E639" s="180">
        <f>(E623/E612)*SUM(C639:D639)</f>
        <v>10584.424427151307</v>
      </c>
      <c r="F639" s="180">
        <f>(F624/F612)*BS64</f>
        <v>-0.10186371846257487</v>
      </c>
      <c r="G639" s="180">
        <f>(G625/G612)*BS77</f>
        <v>0</v>
      </c>
      <c r="H639" s="180">
        <f>(H628/H612)*BS60</f>
        <v>4070.7350582575841</v>
      </c>
      <c r="I639" s="180">
        <f>(I629/I612)*BS78</f>
        <v>46952.627193209308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97267</v>
      </c>
      <c r="D641" s="180">
        <f>(D615/D612)*BU76</f>
        <v>0</v>
      </c>
      <c r="E641" s="180">
        <f>(E623/E612)*SUM(C641:D641)</f>
        <v>7509.3268371706172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5194722</v>
      </c>
      <c r="D642" s="180">
        <f>(D615/D612)*BV76</f>
        <v>214777.33403451883</v>
      </c>
      <c r="E642" s="180">
        <f>(E623/E612)*SUM(C642:D642)</f>
        <v>417630.83599496231</v>
      </c>
      <c r="F642" s="180">
        <f>(F624/F612)*BV64</f>
        <v>0.87602797877814387</v>
      </c>
      <c r="G642" s="180">
        <f>(G625/G612)*BV77</f>
        <v>0</v>
      </c>
      <c r="H642" s="180">
        <f>(H628/H612)*BV60</f>
        <v>77193.19814177345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2310430</v>
      </c>
      <c r="D643" s="180">
        <f>(D615/D612)*BW76</f>
        <v>55506.30799361063</v>
      </c>
      <c r="E643" s="180">
        <f>(E623/E612)*SUM(C643:D643)</f>
        <v>182657.9313914564</v>
      </c>
      <c r="F643" s="180">
        <f>(F624/F612)*BW64</f>
        <v>-0.38708213015778453</v>
      </c>
      <c r="G643" s="180">
        <f>(G625/G612)*BW77</f>
        <v>0</v>
      </c>
      <c r="H643" s="180">
        <f>(H628/H612)*BW60</f>
        <v>21107.515116891176</v>
      </c>
      <c r="I643" s="180">
        <f>(I629/I612)*BW78</f>
        <v>10006.297598552803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108194732.24194923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6700871</v>
      </c>
      <c r="D645" s="180">
        <f>(D615/D612)*BY76</f>
        <v>62015.990350644344</v>
      </c>
      <c r="E645" s="180">
        <f>(E623/E612)*SUM(C645:D645)</f>
        <v>522116.73818861606</v>
      </c>
      <c r="F645" s="180">
        <f>(F624/F612)*BY64</f>
        <v>64.07227891295959</v>
      </c>
      <c r="G645" s="180">
        <f>(G625/G612)*BY77</f>
        <v>0</v>
      </c>
      <c r="H645" s="180">
        <f>(H628/H612)*BY60</f>
        <v>36184.311628956304</v>
      </c>
      <c r="I645" s="180">
        <f>(I629/I612)*BY78</f>
        <v>5131.4346659245148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3718964</v>
      </c>
      <c r="D646" s="180">
        <f>(D615/D612)*BZ76</f>
        <v>21686.502392745002</v>
      </c>
      <c r="E646" s="180">
        <f>(E623/E612)*SUM(C646:D646)</f>
        <v>288790.3112678873</v>
      </c>
      <c r="F646" s="180">
        <f>(F624/F612)*BZ64</f>
        <v>-0.38708213015778453</v>
      </c>
      <c r="G646" s="180">
        <f>(G625/G612)*BZ77</f>
        <v>0</v>
      </c>
      <c r="H646" s="180">
        <f>(H628/H612)*BZ60</f>
        <v>157627.90753364089</v>
      </c>
      <c r="I646" s="180">
        <f>(I629/I612)*BZ78</f>
        <v>14111.445331292414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1409903</v>
      </c>
      <c r="D647" s="180">
        <f>(D615/D612)*CA76</f>
        <v>4318.5611599064086</v>
      </c>
      <c r="E647" s="180">
        <f>(E623/E612)*SUM(C647:D647)</f>
        <v>109182.47630669613</v>
      </c>
      <c r="F647" s="180">
        <f>(F624/F612)*CA64</f>
        <v>10.736435925955391</v>
      </c>
      <c r="G647" s="180">
        <f>(G625/G612)*CA77</f>
        <v>0</v>
      </c>
      <c r="H647" s="180">
        <f>(H628/H612)*CA60</f>
        <v>13116.812965496658</v>
      </c>
      <c r="I647" s="180">
        <f>(I629/I612)*CA78</f>
        <v>320201.52315368969</v>
      </c>
      <c r="J647" s="180">
        <f>(J630/J612)*CA79</f>
        <v>0</v>
      </c>
      <c r="K647" s="180">
        <v>0</v>
      </c>
      <c r="L647" s="180">
        <f>SUM(C645:K647)</f>
        <v>13384296.436578203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192873896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17918046</v>
      </c>
      <c r="D668" s="180">
        <f>(D615/D612)*C76</f>
        <v>444969.98852383648</v>
      </c>
      <c r="E668" s="180">
        <f>(E623/E612)*SUM(C668:D668)</f>
        <v>1417684.1968397831</v>
      </c>
      <c r="F668" s="180">
        <f>(F624/F612)*C64</f>
        <v>22711.371686466155</v>
      </c>
      <c r="G668" s="180">
        <f>(G625/G612)*C77</f>
        <v>1043486.1091651658</v>
      </c>
      <c r="H668" s="180">
        <f>(H628/H612)*C60</f>
        <v>163507.85817334629</v>
      </c>
      <c r="I668" s="180">
        <f>(I629/I612)*C78</f>
        <v>374594.73061248957</v>
      </c>
      <c r="J668" s="180">
        <f>(J630/J612)*C79</f>
        <v>20665.150130867762</v>
      </c>
      <c r="K668" s="180">
        <f>(K644/K612)*C75</f>
        <v>4863708.8765662992</v>
      </c>
      <c r="L668" s="180">
        <f>(L647/L612)*C80</f>
        <v>1832295.7339574676</v>
      </c>
      <c r="M668" s="180">
        <f t="shared" ref="M668:M713" si="21">ROUND(SUM(D668:L668),0)</f>
        <v>10183624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47876725</v>
      </c>
      <c r="D670" s="180">
        <f>(D615/D612)*E76</f>
        <v>2457939.2820454277</v>
      </c>
      <c r="E670" s="180">
        <f>(E623/E612)*SUM(C670:D670)</f>
        <v>3885998.8005504129</v>
      </c>
      <c r="F670" s="180">
        <f>(F624/F612)*E64</f>
        <v>32932.642042668922</v>
      </c>
      <c r="G670" s="180">
        <f>(G625/G612)*E77</f>
        <v>5314191.034303315</v>
      </c>
      <c r="H670" s="180">
        <f>(H628/H612)*E60</f>
        <v>533869.36449222616</v>
      </c>
      <c r="I670" s="180">
        <f>(I629/I612)*E78</f>
        <v>2888484.573448909</v>
      </c>
      <c r="J670" s="180">
        <f>(J630/J612)*E79</f>
        <v>129597.89293512519</v>
      </c>
      <c r="K670" s="180">
        <f>(K644/K612)*E75</f>
        <v>9257746.8823531326</v>
      </c>
      <c r="L670" s="180">
        <f>(L647/L612)*E80</f>
        <v>4749145.4200167432</v>
      </c>
      <c r="M670" s="180">
        <f t="shared" si="21"/>
        <v>29249906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18899430</v>
      </c>
      <c r="D680" s="180">
        <f>(D615/D612)*O76</f>
        <v>677620.86034288211</v>
      </c>
      <c r="E680" s="180">
        <f>(E623/E612)*SUM(C680:D680)</f>
        <v>1511411.6135814504</v>
      </c>
      <c r="F680" s="180">
        <f>(F624/F612)*O64</f>
        <v>20352.859894671081</v>
      </c>
      <c r="G680" s="180">
        <f>(G625/G612)*O77</f>
        <v>0</v>
      </c>
      <c r="H680" s="180">
        <f>(H628/H612)*O60</f>
        <v>128378.92230023455</v>
      </c>
      <c r="I680" s="180">
        <f>(I629/I612)*O78</f>
        <v>1264385.5016838002</v>
      </c>
      <c r="J680" s="180">
        <f>(J630/J612)*O79</f>
        <v>50257.662245185755</v>
      </c>
      <c r="K680" s="180">
        <f>(K644/K612)*O75</f>
        <v>4985841.5344054224</v>
      </c>
      <c r="L680" s="180">
        <f>(L647/L612)*O80</f>
        <v>1248738.1576535529</v>
      </c>
      <c r="M680" s="180">
        <f t="shared" si="21"/>
        <v>9886987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52124722</v>
      </c>
      <c r="D681" s="180">
        <f>(D615/D612)*P76</f>
        <v>1256103.4240332155</v>
      </c>
      <c r="E681" s="180">
        <f>(E623/E612)*SUM(C681:D681)</f>
        <v>4121172.2881040047</v>
      </c>
      <c r="F681" s="180">
        <f>(F624/F612)*P64</f>
        <v>564402.80379082647</v>
      </c>
      <c r="G681" s="180">
        <f>(G625/G612)*P77</f>
        <v>0</v>
      </c>
      <c r="H681" s="180">
        <f>(H628/H612)*P60</f>
        <v>223588.89227392583</v>
      </c>
      <c r="I681" s="180">
        <f>(I629/I612)*P78</f>
        <v>967275.43452677096</v>
      </c>
      <c r="J681" s="180">
        <f>(J630/J612)*P79</f>
        <v>61023.984118457287</v>
      </c>
      <c r="K681" s="180">
        <f>(K644/K612)*P75</f>
        <v>20729109.432185914</v>
      </c>
      <c r="L681" s="180">
        <f>(L647/L612)*P80</f>
        <v>1170867.9344490115</v>
      </c>
      <c r="M681" s="180">
        <f t="shared" si="21"/>
        <v>29093544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4919380</v>
      </c>
      <c r="D682" s="180">
        <f>(D615/D612)*Q76</f>
        <v>208878.70759815752</v>
      </c>
      <c r="E682" s="180">
        <f>(E623/E612)*SUM(C682:D682)</f>
        <v>395918.15046131524</v>
      </c>
      <c r="F682" s="180">
        <f>(F624/F612)*Q64</f>
        <v>3292.9076812522731</v>
      </c>
      <c r="G682" s="180">
        <f>(G625/G612)*Q77</f>
        <v>0</v>
      </c>
      <c r="H682" s="180">
        <f>(H628/H612)*Q60</f>
        <v>40782.734565136161</v>
      </c>
      <c r="I682" s="180">
        <f>(I629/I612)*Q78</f>
        <v>266834.60262807476</v>
      </c>
      <c r="J682" s="180">
        <f>(J630/J612)*Q79</f>
        <v>6485.9364049701835</v>
      </c>
      <c r="K682" s="180">
        <f>(K644/K612)*Q75</f>
        <v>1514542.9095220356</v>
      </c>
      <c r="L682" s="180">
        <f>(L647/L612)*Q80</f>
        <v>507563.74401996413</v>
      </c>
      <c r="M682" s="180">
        <f t="shared" si="21"/>
        <v>2944300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3240185</v>
      </c>
      <c r="D683" s="180">
        <f>(D615/D612)*R76</f>
        <v>33517.6239474299</v>
      </c>
      <c r="E683" s="180">
        <f>(E623/E612)*SUM(C683:D683)</f>
        <v>252740.4255392302</v>
      </c>
      <c r="F683" s="180">
        <f>(F624/F612)*R64</f>
        <v>16682.384154565429</v>
      </c>
      <c r="G683" s="180">
        <f>(G625/G612)*R77</f>
        <v>0</v>
      </c>
      <c r="H683" s="180">
        <f>(H628/H612)*R60</f>
        <v>28872.065320604714</v>
      </c>
      <c r="I683" s="180">
        <f>(I629/I612)*R78</f>
        <v>100062.97598552803</v>
      </c>
      <c r="J683" s="180">
        <f>(J630/J612)*R79</f>
        <v>0</v>
      </c>
      <c r="K683" s="180">
        <f>(K644/K612)*R75</f>
        <v>2962283.2723651854</v>
      </c>
      <c r="L683" s="180">
        <f>(L647/L612)*R80</f>
        <v>0</v>
      </c>
      <c r="M683" s="180">
        <f t="shared" si="21"/>
        <v>3394159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65600</v>
      </c>
      <c r="D684" s="180">
        <f>(D615/D612)*S76</f>
        <v>70240.807099024387</v>
      </c>
      <c r="E684" s="180">
        <f>(E623/E612)*SUM(C684:D684)</f>
        <v>10487.34944361007</v>
      </c>
      <c r="F684" s="180">
        <f>(F624/F612)*S64</f>
        <v>1032.8573597231241</v>
      </c>
      <c r="G684" s="180">
        <f>(G625/G612)*S77</f>
        <v>0</v>
      </c>
      <c r="H684" s="180">
        <f>(H628/H612)*S60</f>
        <v>0</v>
      </c>
      <c r="I684" s="180">
        <f>(I629/I612)*S78</f>
        <v>468243.41326561192</v>
      </c>
      <c r="J684" s="180">
        <f>(J630/J612)*S79</f>
        <v>1902.7252380351665</v>
      </c>
      <c r="K684" s="180">
        <f>(K644/K612)*S75</f>
        <v>0</v>
      </c>
      <c r="L684" s="180">
        <f>(L647/L612)*S80</f>
        <v>0</v>
      </c>
      <c r="M684" s="180">
        <f t="shared" si="21"/>
        <v>551907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4483003</v>
      </c>
      <c r="D685" s="180">
        <f>(D615/D612)*T76</f>
        <v>160674.24406783562</v>
      </c>
      <c r="E685" s="180">
        <f>(E623/E612)*SUM(C685:D685)</f>
        <v>358506.89495961723</v>
      </c>
      <c r="F685" s="180">
        <f>(F624/F612)*T64</f>
        <v>7855.2613947288464</v>
      </c>
      <c r="G685" s="180">
        <f>(G625/G612)*T77</f>
        <v>0</v>
      </c>
      <c r="H685" s="180">
        <f>(H628/H612)*T60</f>
        <v>36108.927646395976</v>
      </c>
      <c r="I685" s="180">
        <f>(I629/I612)*T78</f>
        <v>0</v>
      </c>
      <c r="J685" s="180">
        <f>(J630/J612)*T79</f>
        <v>5903.4634900157253</v>
      </c>
      <c r="K685" s="180">
        <f>(K644/K612)*T75</f>
        <v>1848541.7414963495</v>
      </c>
      <c r="L685" s="180">
        <f>(L647/L612)*T80</f>
        <v>430631.71627571818</v>
      </c>
      <c r="M685" s="180">
        <f t="shared" si="21"/>
        <v>2848222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12352174</v>
      </c>
      <c r="D686" s="180">
        <f>(D615/D612)*U76</f>
        <v>259841.13643389725</v>
      </c>
      <c r="E686" s="180">
        <f>(E623/E612)*SUM(C686:D686)</f>
        <v>973688.33967147244</v>
      </c>
      <c r="F686" s="180">
        <f>(F624/F612)*U64</f>
        <v>59084.827529595001</v>
      </c>
      <c r="G686" s="180">
        <f>(G625/G612)*U77</f>
        <v>0</v>
      </c>
      <c r="H686" s="180">
        <f>(H628/H612)*U60</f>
        <v>69051.728025258271</v>
      </c>
      <c r="I686" s="180">
        <f>(I629/I612)*U78</f>
        <v>280946.04795936716</v>
      </c>
      <c r="J686" s="180">
        <f>(J630/J612)*U79</f>
        <v>0</v>
      </c>
      <c r="K686" s="180">
        <f>(K644/K612)*U75</f>
        <v>2969143.7988424641</v>
      </c>
      <c r="L686" s="180">
        <f>(L647/L612)*U80</f>
        <v>0</v>
      </c>
      <c r="M686" s="180">
        <f t="shared" si="21"/>
        <v>4611756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2679319</v>
      </c>
      <c r="D687" s="180">
        <f>(D615/D612)*V76</f>
        <v>125910.37430808182</v>
      </c>
      <c r="E687" s="180">
        <f>(E623/E612)*SUM(C687:D687)</f>
        <v>216572.77622329278</v>
      </c>
      <c r="F687" s="180">
        <f>(F624/F612)*V64</f>
        <v>1297.9475006501291</v>
      </c>
      <c r="G687" s="180">
        <f>(G625/G612)*V77</f>
        <v>0</v>
      </c>
      <c r="H687" s="180">
        <f>(H628/H612)*V60</f>
        <v>15378.332442306426</v>
      </c>
      <c r="I687" s="180">
        <f>(I629/I612)*V78</f>
        <v>296596.92369043693</v>
      </c>
      <c r="J687" s="180">
        <f>(J630/J612)*V79</f>
        <v>7364.3433115817506</v>
      </c>
      <c r="K687" s="180">
        <f>(K644/K612)*V75</f>
        <v>1390967.9667994024</v>
      </c>
      <c r="L687" s="180">
        <f>(L647/L612)*V80</f>
        <v>0</v>
      </c>
      <c r="M687" s="180">
        <f t="shared" si="21"/>
        <v>2054089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8958674</v>
      </c>
      <c r="D688" s="180">
        <f>(D615/D612)*W76</f>
        <v>140532.51862423157</v>
      </c>
      <c r="E688" s="180">
        <f>(E623/E612)*SUM(C688:D688)</f>
        <v>702488.1584428713</v>
      </c>
      <c r="F688" s="180">
        <f>(F624/F612)*W64</f>
        <v>5006.5813896918626</v>
      </c>
      <c r="G688" s="180">
        <f>(G625/G612)*W77</f>
        <v>0</v>
      </c>
      <c r="H688" s="180">
        <f>(H628/H612)*W60</f>
        <v>34375.096047508487</v>
      </c>
      <c r="I688" s="180">
        <f>(I629/I612)*W78</f>
        <v>0</v>
      </c>
      <c r="J688" s="180">
        <f>(J630/J612)*W79</f>
        <v>0</v>
      </c>
      <c r="K688" s="180">
        <f>(K644/K612)*W75</f>
        <v>1183236.7876428799</v>
      </c>
      <c r="L688" s="180">
        <f>(L647/L612)*W80</f>
        <v>0</v>
      </c>
      <c r="M688" s="180">
        <f t="shared" si="21"/>
        <v>2065639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6297804</v>
      </c>
      <c r="D689" s="180">
        <f>(D615/D612)*X76</f>
        <v>7311.3763677930838</v>
      </c>
      <c r="E689" s="180">
        <f>(E623/E612)*SUM(C689:D689)</f>
        <v>486775.28974077321</v>
      </c>
      <c r="F689" s="180">
        <f>(F624/F612)*X64</f>
        <v>8211.9066458100133</v>
      </c>
      <c r="G689" s="180">
        <f>(G625/G612)*X77</f>
        <v>0</v>
      </c>
      <c r="H689" s="180">
        <f>(H628/H612)*X60</f>
        <v>27590.537617079179</v>
      </c>
      <c r="I689" s="180">
        <f>(I629/I612)*X78</f>
        <v>93648.682653122392</v>
      </c>
      <c r="J689" s="180">
        <f>(J630/J612)*X79</f>
        <v>0</v>
      </c>
      <c r="K689" s="180">
        <f>(K644/K612)*X75</f>
        <v>5123310.5199567722</v>
      </c>
      <c r="L689" s="180">
        <f>(L647/L612)*X80</f>
        <v>0</v>
      </c>
      <c r="M689" s="180">
        <f t="shared" si="21"/>
        <v>5746848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19132734</v>
      </c>
      <c r="D690" s="180">
        <f>(D615/D612)*Y76</f>
        <v>834701.57641257823</v>
      </c>
      <c r="E690" s="180">
        <f>(E623/E612)*SUM(C690:D690)</f>
        <v>1541550.5756672902</v>
      </c>
      <c r="F690" s="180">
        <f>(F624/F612)*Y64</f>
        <v>123477.06038224555</v>
      </c>
      <c r="G690" s="180">
        <f>(G625/G612)*Y77</f>
        <v>0</v>
      </c>
      <c r="H690" s="180">
        <f>(H628/H612)*Y60</f>
        <v>120207.29859069525</v>
      </c>
      <c r="I690" s="180">
        <f>(I629/I612)*Y78</f>
        <v>468243.41326561192</v>
      </c>
      <c r="J690" s="180">
        <f>(J630/J612)*Y79</f>
        <v>19113.108719987948</v>
      </c>
      <c r="K690" s="180">
        <f>(K644/K612)*Y75</f>
        <v>7853487.2006825591</v>
      </c>
      <c r="L690" s="180">
        <f>(L647/L612)*Y80</f>
        <v>0</v>
      </c>
      <c r="M690" s="180">
        <f t="shared" si="21"/>
        <v>10960780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2646718</v>
      </c>
      <c r="D691" s="180">
        <f>(D615/D612)*Z76</f>
        <v>111667.07249436027</v>
      </c>
      <c r="E691" s="180">
        <f>(E623/E612)*SUM(C691:D691)</f>
        <v>212956.24468866849</v>
      </c>
      <c r="F691" s="180">
        <f>(F624/F612)*Z64</f>
        <v>662.07342451935165</v>
      </c>
      <c r="G691" s="180">
        <f>(G625/G612)*Z77</f>
        <v>0</v>
      </c>
      <c r="H691" s="180">
        <f>(H628/H612)*Z60</f>
        <v>17790.61988423685</v>
      </c>
      <c r="I691" s="180">
        <f>(I629/I612)*Z78</f>
        <v>266834.60262807476</v>
      </c>
      <c r="J691" s="180">
        <f>(J630/J612)*Z79</f>
        <v>0</v>
      </c>
      <c r="K691" s="180">
        <f>(K644/K612)*Z75</f>
        <v>2335718.5150532508</v>
      </c>
      <c r="L691" s="180">
        <f>(L647/L612)*Z80</f>
        <v>33775.036570644566</v>
      </c>
      <c r="M691" s="180">
        <f t="shared" si="21"/>
        <v>2979404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3333531</v>
      </c>
      <c r="D692" s="180">
        <f>(D615/D612)*AA76</f>
        <v>47872.063711542593</v>
      </c>
      <c r="E692" s="180">
        <f>(E623/E612)*SUM(C692:D692)</f>
        <v>261055.24765460056</v>
      </c>
      <c r="F692" s="180">
        <f>(F624/F612)*AA64</f>
        <v>5940.2234876324392</v>
      </c>
      <c r="G692" s="180">
        <f>(G625/G612)*AA77</f>
        <v>0</v>
      </c>
      <c r="H692" s="180">
        <f>(H628/H612)*AA60</f>
        <v>10553.757558445588</v>
      </c>
      <c r="I692" s="180">
        <f>(I629/I612)*AA78</f>
        <v>140088.16637973924</v>
      </c>
      <c r="J692" s="180">
        <f>(J630/J612)*AA79</f>
        <v>0</v>
      </c>
      <c r="K692" s="180">
        <f>(K644/K612)*AA75</f>
        <v>859550.40048477403</v>
      </c>
      <c r="L692" s="180">
        <f>(L647/L612)*AA80</f>
        <v>0</v>
      </c>
      <c r="M692" s="180">
        <f t="shared" si="21"/>
        <v>1325060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14226992</v>
      </c>
      <c r="D693" s="180">
        <f>(D615/D612)*AB76</f>
        <v>189771.29519651469</v>
      </c>
      <c r="E693" s="180">
        <f>(E623/E612)*SUM(C693:D693)</f>
        <v>1113020.731777021</v>
      </c>
      <c r="F693" s="180">
        <f>(F624/F612)*AB64</f>
        <v>798895.79326658498</v>
      </c>
      <c r="G693" s="180">
        <f>(G625/G612)*AB77</f>
        <v>0</v>
      </c>
      <c r="H693" s="180">
        <f>(H628/H612)*AB60</f>
        <v>133851.79943411419</v>
      </c>
      <c r="I693" s="180">
        <f>(I629/I612)*AB78</f>
        <v>96214.399986084638</v>
      </c>
      <c r="J693" s="180">
        <f>(J630/J612)*AB79</f>
        <v>0</v>
      </c>
      <c r="K693" s="180">
        <f>(K644/K612)*AB75</f>
        <v>7677292.4720517453</v>
      </c>
      <c r="L693" s="180">
        <f>(L647/L612)*AB80</f>
        <v>0</v>
      </c>
      <c r="M693" s="180">
        <f t="shared" si="21"/>
        <v>10009046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4333225</v>
      </c>
      <c r="D694" s="180">
        <f>(D615/D612)*AC76</f>
        <v>56772.834453816118</v>
      </c>
      <c r="E694" s="180">
        <f>(E623/E612)*SUM(C694:D694)</f>
        <v>338922.02446240693</v>
      </c>
      <c r="F694" s="180">
        <f>(F624/F612)*AC64</f>
        <v>11685.540936358586</v>
      </c>
      <c r="G694" s="180">
        <f>(G625/G612)*AC77</f>
        <v>0</v>
      </c>
      <c r="H694" s="180">
        <f>(H628/H612)*AC60</f>
        <v>40556.582617455184</v>
      </c>
      <c r="I694" s="180">
        <f>(I629/I612)*AC78</f>
        <v>93392.110919826155</v>
      </c>
      <c r="J694" s="180">
        <f>(J630/J612)*AC79</f>
        <v>0</v>
      </c>
      <c r="K694" s="180">
        <f>(K644/K612)*AC75</f>
        <v>927330.76402125135</v>
      </c>
      <c r="L694" s="180">
        <f>(L647/L612)*AC80</f>
        <v>0</v>
      </c>
      <c r="M694" s="180">
        <f t="shared" si="21"/>
        <v>1468660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1761032</v>
      </c>
      <c r="D695" s="180">
        <f>(D615/D612)*AD76</f>
        <v>2475.6586869060543</v>
      </c>
      <c r="E695" s="180">
        <f>(E623/E612)*SUM(C695:D695)</f>
        <v>136148.4921806317</v>
      </c>
      <c r="F695" s="180">
        <f>(F624/F612)*AD64</f>
        <v>-307.99513914344141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202146.92349146935</v>
      </c>
      <c r="L695" s="180">
        <f>(L647/L612)*AD80</f>
        <v>0</v>
      </c>
      <c r="M695" s="180">
        <f t="shared" si="21"/>
        <v>340463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10443467</v>
      </c>
      <c r="D696" s="180">
        <f>(D615/D612)*AE76</f>
        <v>707875.12523968483</v>
      </c>
      <c r="E696" s="180">
        <f>(E623/E612)*SUM(C696:D696)</f>
        <v>860919.66125750355</v>
      </c>
      <c r="F696" s="180">
        <f>(F624/F612)*AE64</f>
        <v>1309.3562371179373</v>
      </c>
      <c r="G696" s="180">
        <f>(G625/G612)*AE77</f>
        <v>0</v>
      </c>
      <c r="H696" s="180">
        <f>(H628/H612)*AE60</f>
        <v>158532.51532436479</v>
      </c>
      <c r="I696" s="180">
        <f>(I629/I612)*AE78</f>
        <v>266834.60262807476</v>
      </c>
      <c r="J696" s="180">
        <f>(J630/J612)*AE79</f>
        <v>9423.3644462655429</v>
      </c>
      <c r="K696" s="180">
        <f>(K644/K612)*AE75</f>
        <v>2192325.466921289</v>
      </c>
      <c r="L696" s="180">
        <f>(L647/L612)*AE80</f>
        <v>0</v>
      </c>
      <c r="M696" s="180">
        <f t="shared" si="21"/>
        <v>4197220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19274195</v>
      </c>
      <c r="D698" s="180">
        <f>(D615/D612)*AG76</f>
        <v>676842.48907718644</v>
      </c>
      <c r="E698" s="180">
        <f>(E623/E612)*SUM(C698:D698)</f>
        <v>1540284.5903145405</v>
      </c>
      <c r="F698" s="180">
        <f>(F624/F612)*AG64</f>
        <v>22415.620566281912</v>
      </c>
      <c r="G698" s="180">
        <f>(G625/G612)*AG77</f>
        <v>0</v>
      </c>
      <c r="H698" s="180">
        <f>(H628/H612)*AG60</f>
        <v>166824.75340600061</v>
      </c>
      <c r="I698" s="180">
        <f>(I629/I612)*AG78</f>
        <v>1123784.1918374687</v>
      </c>
      <c r="J698" s="180">
        <f>(J630/J612)*AG79</f>
        <v>89139.27845983101</v>
      </c>
      <c r="K698" s="180">
        <f>(K644/K612)*AG75</f>
        <v>14379772.700311471</v>
      </c>
      <c r="L698" s="180">
        <f>(L647/L612)*AG80</f>
        <v>1192446.4300358121</v>
      </c>
      <c r="M698" s="180">
        <f t="shared" si="21"/>
        <v>19191510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59244597</v>
      </c>
      <c r="D701" s="180">
        <f>(D615/D612)*AJ76</f>
        <v>2408923.7954063211</v>
      </c>
      <c r="E701" s="180">
        <f>(E623/E612)*SUM(C701:D701)</f>
        <v>4759851.1140983216</v>
      </c>
      <c r="F701" s="180">
        <f>(F624/F612)*AJ64</f>
        <v>63037.669497278912</v>
      </c>
      <c r="G701" s="180">
        <f>(G625/G612)*AJ77</f>
        <v>0</v>
      </c>
      <c r="H701" s="180">
        <f>(H628/H612)*AJ60</f>
        <v>525019.28493964393</v>
      </c>
      <c r="I701" s="180">
        <f>(I629/I612)*AJ78</f>
        <v>0</v>
      </c>
      <c r="J701" s="180">
        <f>(J630/J612)*AJ79</f>
        <v>6959.0418537030801</v>
      </c>
      <c r="K701" s="180">
        <f>(K644/K612)*AJ75</f>
        <v>4854207.8330513407</v>
      </c>
      <c r="L701" s="180">
        <f>(L647/L612)*AJ80</f>
        <v>688635.4678570308</v>
      </c>
      <c r="M701" s="180">
        <f t="shared" si="21"/>
        <v>13306634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1381623</v>
      </c>
      <c r="D702" s="180">
        <f>(D615/D612)*AK76</f>
        <v>84232.020459577732</v>
      </c>
      <c r="E702" s="180">
        <f>(E623/E612)*SUM(C702:D702)</f>
        <v>113168.74628125048</v>
      </c>
      <c r="F702" s="180">
        <f>(F624/F612)*AK64</f>
        <v>257.98005337831711</v>
      </c>
      <c r="G702" s="180">
        <f>(G625/G612)*AK77</f>
        <v>0</v>
      </c>
      <c r="H702" s="180">
        <f>(H628/H612)*AK60</f>
        <v>16056.788285349359</v>
      </c>
      <c r="I702" s="180">
        <f>(I629/I612)*AK78</f>
        <v>156252.18557740145</v>
      </c>
      <c r="J702" s="180">
        <f>(J630/J612)*AK79</f>
        <v>0</v>
      </c>
      <c r="K702" s="180">
        <f>(K644/K612)*AK75</f>
        <v>334216.83836054738</v>
      </c>
      <c r="L702" s="180">
        <f>(L647/L612)*AK80</f>
        <v>0</v>
      </c>
      <c r="M702" s="180">
        <f t="shared" si="21"/>
        <v>704185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480006</v>
      </c>
      <c r="D703" s="180">
        <f>(D615/D612)*AL76</f>
        <v>4892.5034949554902</v>
      </c>
      <c r="E703" s="180">
        <f>(E623/E612)*SUM(C703:D703)</f>
        <v>37435.732011869797</v>
      </c>
      <c r="F703" s="180">
        <f>(F624/F612)*AL64</f>
        <v>6.0099593892919172</v>
      </c>
      <c r="G703" s="180">
        <f>(G625/G612)*AL77</f>
        <v>0</v>
      </c>
      <c r="H703" s="180">
        <f>(H628/H612)*AL60</f>
        <v>5729.1826745847475</v>
      </c>
      <c r="I703" s="180">
        <f>(I629/I612)*AL78</f>
        <v>156252.18557740145</v>
      </c>
      <c r="J703" s="180">
        <f>(J630/J612)*AL79</f>
        <v>0</v>
      </c>
      <c r="K703" s="180">
        <f>(K644/K612)*AL75</f>
        <v>125935.67486085414</v>
      </c>
      <c r="L703" s="180">
        <f>(L647/L612)*AL80</f>
        <v>0</v>
      </c>
      <c r="M703" s="180">
        <f t="shared" si="21"/>
        <v>330251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92757554</v>
      </c>
      <c r="D707" s="180">
        <f>(D615/D612)*AP76</f>
        <v>3472690.6250924789</v>
      </c>
      <c r="E707" s="180">
        <f>(E623/E612)*SUM(C707:D707)</f>
        <v>7429285.970685849</v>
      </c>
      <c r="F707" s="180">
        <f>(F624/F612)*AP64</f>
        <v>63450.625011926197</v>
      </c>
      <c r="G707" s="180">
        <f>(G625/G612)*AP77</f>
        <v>0</v>
      </c>
      <c r="H707" s="180">
        <f>(H628/H612)*AP60</f>
        <v>723369.61985237268</v>
      </c>
      <c r="I707" s="180">
        <f>(I629/I612)*AP78</f>
        <v>166771.6266425467</v>
      </c>
      <c r="J707" s="180">
        <f>(J630/J612)*AP79</f>
        <v>5892.6099044616649</v>
      </c>
      <c r="K707" s="180">
        <f>(K644/K612)*AP75</f>
        <v>8166195.7819128819</v>
      </c>
      <c r="L707" s="180">
        <f>(L647/L612)*AP80</f>
        <v>1018880.2698811109</v>
      </c>
      <c r="M707" s="180">
        <f t="shared" si="21"/>
        <v>21046537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26122964</v>
      </c>
      <c r="D713" s="180">
        <f>(D615/D612)*AV76</f>
        <v>193924.1634632285</v>
      </c>
      <c r="E713" s="180">
        <f>(E623/E612)*SUM(C713:D713)</f>
        <v>2031748.8414026564</v>
      </c>
      <c r="F713" s="180">
        <f>(F624/F612)*AV64</f>
        <v>7017.9212562227885</v>
      </c>
      <c r="G713" s="180">
        <f>(G625/G612)*AV77</f>
        <v>0</v>
      </c>
      <c r="H713" s="180">
        <f>(H628/H612)*AV60</f>
        <v>176172.36724348099</v>
      </c>
      <c r="I713" s="180">
        <f>(I629/I612)*AV78</f>
        <v>0</v>
      </c>
      <c r="J713" s="180">
        <f>(J630/J612)*AV79</f>
        <v>4866.1635026288423</v>
      </c>
      <c r="K713" s="180">
        <f>(K644/K612)*AV75</f>
        <v>1458117.9486099402</v>
      </c>
      <c r="L713" s="180">
        <f>(L647/L612)*AV80</f>
        <v>511316.52586114686</v>
      </c>
      <c r="M713" s="180">
        <f t="shared" si="21"/>
        <v>4383164</v>
      </c>
      <c r="N713" s="199" t="s">
        <v>741</v>
      </c>
    </row>
    <row r="715" spans="1:15" ht="12.6" customHeight="1" x14ac:dyDescent="0.25">
      <c r="C715" s="180">
        <f>SUM(C614:C647)+SUM(C668:C713)</f>
        <v>627827596</v>
      </c>
      <c r="D715" s="180">
        <f>SUM(D616:D647)+SUM(D668:D713)</f>
        <v>19334696.000000007</v>
      </c>
      <c r="E715" s="180">
        <f>SUM(E624:E647)+SUM(E668:E713)</f>
        <v>44996448.702442646</v>
      </c>
      <c r="F715" s="180">
        <f>SUM(F625:F648)+SUM(F668:F713)</f>
        <v>1842272.1506222342</v>
      </c>
      <c r="G715" s="180">
        <f>SUM(G626:G647)+SUM(G668:G713)</f>
        <v>6357677.1434684806</v>
      </c>
      <c r="H715" s="180">
        <f>SUM(H629:H647)+SUM(H668:H713)</f>
        <v>4525089.3979451787</v>
      </c>
      <c r="I715" s="180">
        <f>SUM(I630:I647)+SUM(I668:I713)</f>
        <v>10612576.604331784</v>
      </c>
      <c r="J715" s="180">
        <f>SUM(J631:J647)+SUM(J668:J713)</f>
        <v>418594.72476111696</v>
      </c>
      <c r="K715" s="180">
        <f>SUM(K668:K713)</f>
        <v>108194732.24194919</v>
      </c>
      <c r="L715" s="180">
        <f>SUM(L668:L713)</f>
        <v>13384296.436578203</v>
      </c>
      <c r="M715" s="180">
        <f>SUM(M668:M713)</f>
        <v>192873895</v>
      </c>
      <c r="N715" s="198" t="s">
        <v>742</v>
      </c>
    </row>
    <row r="716" spans="1:15" ht="12.6" customHeight="1" x14ac:dyDescent="0.25">
      <c r="C716" s="180">
        <f>CE71</f>
        <v>627827596</v>
      </c>
      <c r="D716" s="180">
        <f>D615</f>
        <v>19334696</v>
      </c>
      <c r="E716" s="180">
        <f>E623</f>
        <v>44996448.702442653</v>
      </c>
      <c r="F716" s="180">
        <f>F624</f>
        <v>1842272.1506222344</v>
      </c>
      <c r="G716" s="180">
        <f>G625</f>
        <v>6357677.1434684815</v>
      </c>
      <c r="H716" s="180">
        <f>H628</f>
        <v>4525089.3979451777</v>
      </c>
      <c r="I716" s="180">
        <f>I629</f>
        <v>10612576.604331784</v>
      </c>
      <c r="J716" s="180">
        <f>J630</f>
        <v>418594.72476111684</v>
      </c>
      <c r="K716" s="180">
        <f>K644</f>
        <v>108194732.24194923</v>
      </c>
      <c r="L716" s="180">
        <f>L647</f>
        <v>13384296.436578203</v>
      </c>
      <c r="M716" s="180">
        <f>C648</f>
        <v>192873896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6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A6" sqref="A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2980088</v>
      </c>
      <c r="D47" s="184"/>
      <c r="E47" s="184">
        <v>8286187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2917842</v>
      </c>
      <c r="P47" s="184">
        <v>3352331</v>
      </c>
      <c r="Q47" s="184">
        <v>1085872</v>
      </c>
      <c r="R47" s="184">
        <v>371541</v>
      </c>
      <c r="S47" s="184"/>
      <c r="T47" s="184">
        <v>764603</v>
      </c>
      <c r="U47" s="184">
        <v>1166948</v>
      </c>
      <c r="V47" s="184">
        <v>421774</v>
      </c>
      <c r="W47" s="184">
        <v>492224</v>
      </c>
      <c r="X47" s="184">
        <v>530139</v>
      </c>
      <c r="Y47" s="184">
        <v>1866979</v>
      </c>
      <c r="Z47" s="184">
        <v>389395</v>
      </c>
      <c r="AA47" s="184">
        <v>190401</v>
      </c>
      <c r="AB47" s="184">
        <v>2419600</v>
      </c>
      <c r="AC47" s="184">
        <v>742046</v>
      </c>
      <c r="AD47" s="184"/>
      <c r="AE47" s="184">
        <v>1735266</v>
      </c>
      <c r="AF47" s="184"/>
      <c r="AG47" s="184">
        <v>3162129</v>
      </c>
      <c r="AH47" s="184"/>
      <c r="AI47" s="184"/>
      <c r="AJ47" s="184">
        <v>9706355</v>
      </c>
      <c r="AK47" s="184">
        <v>278581</v>
      </c>
      <c r="AL47" s="184">
        <v>80695</v>
      </c>
      <c r="AM47" s="184"/>
      <c r="AN47" s="184"/>
      <c r="AO47" s="184"/>
      <c r="AP47" s="184">
        <v>9331573</v>
      </c>
      <c r="AQ47" s="184"/>
      <c r="AR47" s="184"/>
      <c r="AS47" s="184"/>
      <c r="AT47" s="184"/>
      <c r="AU47" s="184"/>
      <c r="AV47" s="184">
        <v>2572463</v>
      </c>
      <c r="AW47" s="184">
        <v>17935</v>
      </c>
      <c r="AX47" s="184">
        <v>374389</v>
      </c>
      <c r="AY47" s="184">
        <v>1643094</v>
      </c>
      <c r="AZ47" s="184"/>
      <c r="BA47" s="184">
        <v>67017</v>
      </c>
      <c r="BB47" s="184">
        <v>124343</v>
      </c>
      <c r="BC47" s="184">
        <v>153978</v>
      </c>
      <c r="BD47" s="184">
        <v>187761</v>
      </c>
      <c r="BE47" s="184">
        <v>1377853</v>
      </c>
      <c r="BF47" s="184">
        <v>1752034</v>
      </c>
      <c r="BG47" s="184">
        <v>190992</v>
      </c>
      <c r="BH47" s="184">
        <v>3673629</v>
      </c>
      <c r="BI47" s="184">
        <f>1460101-5</f>
        <v>1460096</v>
      </c>
      <c r="BJ47" s="184">
        <v>541376</v>
      </c>
      <c r="BK47" s="184">
        <v>1753085</v>
      </c>
      <c r="BL47" s="184">
        <v>1537972</v>
      </c>
      <c r="BM47" s="184">
        <v>143924</v>
      </c>
      <c r="BN47" s="184">
        <v>1682590</v>
      </c>
      <c r="BO47" s="184">
        <v>81199</v>
      </c>
      <c r="BP47" s="184">
        <v>215609</v>
      </c>
      <c r="BQ47" s="184"/>
      <c r="BR47" s="184">
        <v>532298</v>
      </c>
      <c r="BS47" s="184">
        <v>34209</v>
      </c>
      <c r="BT47" s="184"/>
      <c r="BU47" s="184"/>
      <c r="BV47" s="184">
        <v>1080147</v>
      </c>
      <c r="BW47" s="184">
        <v>207756</v>
      </c>
      <c r="BX47" s="184"/>
      <c r="BY47" s="184">
        <v>597520</v>
      </c>
      <c r="BZ47" s="184">
        <v>828375</v>
      </c>
      <c r="CA47" s="184">
        <v>225607</v>
      </c>
      <c r="CB47" s="184">
        <v>98555</v>
      </c>
      <c r="CC47" s="184">
        <v>484423</v>
      </c>
      <c r="CD47" s="195"/>
      <c r="CE47" s="195">
        <f>SUM(C47:CC47)</f>
        <v>75912798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131565</v>
      </c>
      <c r="D51" s="184"/>
      <c r="E51" s="184">
        <v>403495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>
        <v>1052998</v>
      </c>
      <c r="P51" s="184">
        <v>3894802</v>
      </c>
      <c r="Q51" s="184">
        <v>8699</v>
      </c>
      <c r="R51" s="184">
        <v>60349</v>
      </c>
      <c r="S51" s="184">
        <v>18629</v>
      </c>
      <c r="T51" s="184">
        <v>27521</v>
      </c>
      <c r="U51" s="184">
        <v>501636</v>
      </c>
      <c r="V51" s="184">
        <v>267228</v>
      </c>
      <c r="W51" s="184">
        <v>1731</v>
      </c>
      <c r="X51" s="184">
        <v>278642</v>
      </c>
      <c r="Y51" s="184">
        <v>1121380</v>
      </c>
      <c r="Z51" s="184">
        <v>280026</v>
      </c>
      <c r="AA51" s="184">
        <v>83975</v>
      </c>
      <c r="AB51" s="184">
        <v>99042</v>
      </c>
      <c r="AC51" s="184">
        <v>118809</v>
      </c>
      <c r="AD51" s="184">
        <v>75</v>
      </c>
      <c r="AE51" s="184">
        <v>39215</v>
      </c>
      <c r="AF51" s="184"/>
      <c r="AG51" s="184">
        <v>126107</v>
      </c>
      <c r="AH51" s="184"/>
      <c r="AI51" s="184"/>
      <c r="AJ51" s="184">
        <v>1714602</v>
      </c>
      <c r="AK51" s="184"/>
      <c r="AL51" s="184">
        <v>2534</v>
      </c>
      <c r="AM51" s="184"/>
      <c r="AN51" s="184"/>
      <c r="AO51" s="184"/>
      <c r="AP51" s="184">
        <v>1545669</v>
      </c>
      <c r="AQ51" s="184"/>
      <c r="AR51" s="184"/>
      <c r="AS51" s="184"/>
      <c r="AT51" s="184"/>
      <c r="AU51" s="184"/>
      <c r="AV51" s="184">
        <v>371402</v>
      </c>
      <c r="AW51" s="184"/>
      <c r="AX51" s="184"/>
      <c r="AY51" s="184">
        <v>188898</v>
      </c>
      <c r="AZ51" s="184"/>
      <c r="BA51" s="184">
        <v>761</v>
      </c>
      <c r="BB51" s="184"/>
      <c r="BC51" s="184"/>
      <c r="BD51" s="184">
        <v>898</v>
      </c>
      <c r="BE51" s="184">
        <v>7789654</v>
      </c>
      <c r="BF51" s="184">
        <v>13651</v>
      </c>
      <c r="BG51" s="184">
        <v>6775</v>
      </c>
      <c r="BH51" s="184">
        <v>11965597</v>
      </c>
      <c r="BI51" s="184">
        <f>318751-7</f>
        <v>318744</v>
      </c>
      <c r="BJ51" s="184">
        <v>17946</v>
      </c>
      <c r="BK51" s="184">
        <v>33521</v>
      </c>
      <c r="BL51" s="184">
        <v>3856</v>
      </c>
      <c r="BM51" s="184"/>
      <c r="BN51" s="184">
        <v>11055</v>
      </c>
      <c r="BO51" s="184">
        <v>12549</v>
      </c>
      <c r="BP51" s="184">
        <v>6271</v>
      </c>
      <c r="BQ51" s="184"/>
      <c r="BR51" s="184">
        <v>29292</v>
      </c>
      <c r="BS51" s="184">
        <v>2807</v>
      </c>
      <c r="BT51" s="184"/>
      <c r="BU51" s="184"/>
      <c r="BV51" s="184">
        <v>4175</v>
      </c>
      <c r="BW51" s="184">
        <v>1896</v>
      </c>
      <c r="BX51" s="184"/>
      <c r="BY51" s="184">
        <v>371069</v>
      </c>
      <c r="BZ51" s="184"/>
      <c r="CA51" s="184"/>
      <c r="CB51" s="184">
        <v>71475</v>
      </c>
      <c r="CC51" s="184">
        <v>10284</v>
      </c>
      <c r="CD51" s="195"/>
      <c r="CE51" s="195">
        <f>SUM(C51:CD51)</f>
        <v>33011305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11886</v>
      </c>
      <c r="D59" s="184"/>
      <c r="E59" s="184">
        <v>61216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1143153</v>
      </c>
      <c r="Q59" s="185">
        <v>1790288</v>
      </c>
      <c r="R59" s="185">
        <v>1412383</v>
      </c>
      <c r="S59" s="248"/>
      <c r="T59" s="248"/>
      <c r="U59" s="224">
        <v>1156560</v>
      </c>
      <c r="V59" s="185">
        <v>39605</v>
      </c>
      <c r="W59" s="185"/>
      <c r="X59" s="185"/>
      <c r="Y59" s="185">
        <v>386718</v>
      </c>
      <c r="Z59" s="185">
        <v>44392</v>
      </c>
      <c r="AA59" s="185">
        <v>54836</v>
      </c>
      <c r="AB59" s="248"/>
      <c r="AC59" s="185">
        <v>80592</v>
      </c>
      <c r="AD59" s="185"/>
      <c r="AE59" s="185">
        <v>58453</v>
      </c>
      <c r="AF59" s="185"/>
      <c r="AG59" s="185">
        <v>85098</v>
      </c>
      <c r="AH59" s="185"/>
      <c r="AI59" s="185"/>
      <c r="AJ59" s="185">
        <v>313391</v>
      </c>
      <c r="AK59" s="185">
        <v>13854</v>
      </c>
      <c r="AL59" s="185">
        <v>4133</v>
      </c>
      <c r="AM59" s="185"/>
      <c r="AN59" s="185"/>
      <c r="AO59" s="185"/>
      <c r="AP59" s="185">
        <v>323927</v>
      </c>
      <c r="AQ59" s="185"/>
      <c r="AR59" s="185"/>
      <c r="AS59" s="185"/>
      <c r="AT59" s="185"/>
      <c r="AU59" s="185"/>
      <c r="AV59" s="248"/>
      <c r="AW59" s="248"/>
      <c r="AX59" s="248"/>
      <c r="AY59" s="185">
        <v>293739</v>
      </c>
      <c r="AZ59" s="185"/>
      <c r="BA59" s="248"/>
      <c r="BB59" s="248"/>
      <c r="BC59" s="248"/>
      <c r="BD59" s="248"/>
      <c r="BE59" s="185">
        <v>1202197.23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110.5</v>
      </c>
      <c r="D60" s="187"/>
      <c r="E60" s="187">
        <v>316.45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96.08</v>
      </c>
      <c r="P60" s="221">
        <v>139.69999999999999</v>
      </c>
      <c r="Q60" s="221">
        <v>32.799999999999997</v>
      </c>
      <c r="R60" s="221">
        <v>19.399999999999999</v>
      </c>
      <c r="S60" s="221"/>
      <c r="T60" s="221">
        <v>22.3</v>
      </c>
      <c r="U60" s="221">
        <v>42</v>
      </c>
      <c r="V60" s="221">
        <v>16.5</v>
      </c>
      <c r="W60" s="221">
        <v>26.6</v>
      </c>
      <c r="X60" s="221">
        <v>16.5</v>
      </c>
      <c r="Y60" s="221">
        <v>75.03</v>
      </c>
      <c r="Z60" s="221">
        <v>13.4</v>
      </c>
      <c r="AA60" s="221">
        <v>7</v>
      </c>
      <c r="AB60" s="221">
        <v>90.08</v>
      </c>
      <c r="AC60" s="221">
        <v>26.4</v>
      </c>
      <c r="AD60" s="221"/>
      <c r="AE60" s="221">
        <v>75.099999999999994</v>
      </c>
      <c r="AF60" s="221"/>
      <c r="AG60" s="221">
        <v>113.1</v>
      </c>
      <c r="AH60" s="221"/>
      <c r="AI60" s="221"/>
      <c r="AJ60" s="221">
        <v>392.02</v>
      </c>
      <c r="AK60" s="221">
        <v>9.65</v>
      </c>
      <c r="AL60" s="221">
        <v>3.8</v>
      </c>
      <c r="AM60" s="221"/>
      <c r="AN60" s="221"/>
      <c r="AO60" s="221"/>
      <c r="AP60" s="221">
        <v>391.77</v>
      </c>
      <c r="AQ60" s="221"/>
      <c r="AR60" s="221"/>
      <c r="AS60" s="221"/>
      <c r="AT60" s="221"/>
      <c r="AU60" s="221"/>
      <c r="AV60" s="221">
        <v>88.65</v>
      </c>
      <c r="AW60" s="221">
        <v>1.75</v>
      </c>
      <c r="AX60" s="221">
        <v>17.25</v>
      </c>
      <c r="AY60" s="221">
        <v>76.89</v>
      </c>
      <c r="AZ60" s="221"/>
      <c r="BA60" s="221">
        <v>3.8</v>
      </c>
      <c r="BB60" s="221">
        <v>5.0999999999999996</v>
      </c>
      <c r="BC60" s="221">
        <v>7</v>
      </c>
      <c r="BD60" s="221">
        <v>7</v>
      </c>
      <c r="BE60" s="221">
        <v>56</v>
      </c>
      <c r="BF60" s="221">
        <v>83.81</v>
      </c>
      <c r="BG60" s="221">
        <v>9.6999999999999993</v>
      </c>
      <c r="BH60" s="221">
        <v>154.75</v>
      </c>
      <c r="BI60" s="221">
        <v>79.7</v>
      </c>
      <c r="BJ60" s="221">
        <v>21.8</v>
      </c>
      <c r="BK60" s="221">
        <v>81</v>
      </c>
      <c r="BL60" s="221">
        <v>72.41</v>
      </c>
      <c r="BM60" s="221">
        <v>8</v>
      </c>
      <c r="BN60" s="221">
        <v>52</v>
      </c>
      <c r="BO60" s="221">
        <v>3</v>
      </c>
      <c r="BP60" s="221">
        <v>7.6</v>
      </c>
      <c r="BQ60" s="221"/>
      <c r="BR60" s="221">
        <v>19</v>
      </c>
      <c r="BS60" s="221">
        <v>2.4</v>
      </c>
      <c r="BT60" s="221"/>
      <c r="BU60" s="221"/>
      <c r="BV60" s="221">
        <v>52.2</v>
      </c>
      <c r="BW60" s="221">
        <v>10</v>
      </c>
      <c r="BX60" s="221"/>
      <c r="BY60" s="221">
        <v>20.5</v>
      </c>
      <c r="BZ60" s="221">
        <v>62.45</v>
      </c>
      <c r="CA60" s="221">
        <v>8.4</v>
      </c>
      <c r="CB60" s="221">
        <v>5.6</v>
      </c>
      <c r="CC60" s="221">
        <v>20</v>
      </c>
      <c r="CD60" s="249" t="s">
        <v>221</v>
      </c>
      <c r="CE60" s="251">
        <f t="shared" ref="CE60:CE70" si="0">SUM(C60:CD60)</f>
        <v>3073.9399999999991</v>
      </c>
    </row>
    <row r="61" spans="1:84" ht="12.6" customHeight="1" x14ac:dyDescent="0.25">
      <c r="A61" s="171" t="s">
        <v>235</v>
      </c>
      <c r="B61" s="175"/>
      <c r="C61" s="184">
        <v>12172949</v>
      </c>
      <c r="D61" s="184"/>
      <c r="E61" s="184">
        <v>32510048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11620182</v>
      </c>
      <c r="P61" s="185">
        <v>13142747</v>
      </c>
      <c r="Q61" s="185">
        <v>4380851</v>
      </c>
      <c r="R61" s="185">
        <v>1122347</v>
      </c>
      <c r="S61" s="185"/>
      <c r="T61" s="185">
        <v>3174547</v>
      </c>
      <c r="U61" s="185">
        <v>4120573</v>
      </c>
      <c r="V61" s="185">
        <v>1561906</v>
      </c>
      <c r="W61" s="185">
        <v>2118737</v>
      </c>
      <c r="X61" s="185">
        <v>2537882</v>
      </c>
      <c r="Y61" s="185">
        <v>7197671</v>
      </c>
      <c r="Z61" s="185">
        <v>1491177</v>
      </c>
      <c r="AA61" s="185">
        <v>812323</v>
      </c>
      <c r="AB61" s="185">
        <v>9532141</v>
      </c>
      <c r="AC61" s="185">
        <v>2573927</v>
      </c>
      <c r="AD61" s="185"/>
      <c r="AE61" s="185">
        <v>6107607</v>
      </c>
      <c r="AF61" s="185"/>
      <c r="AG61" s="185">
        <v>12595082</v>
      </c>
      <c r="AH61" s="185"/>
      <c r="AI61" s="185"/>
      <c r="AJ61" s="185">
        <v>44379131</v>
      </c>
      <c r="AK61" s="185">
        <v>1091101</v>
      </c>
      <c r="AL61" s="185">
        <v>302121</v>
      </c>
      <c r="AM61" s="185"/>
      <c r="AN61" s="185"/>
      <c r="AO61" s="185"/>
      <c r="AP61" s="185">
        <v>50949010</v>
      </c>
      <c r="AQ61" s="185"/>
      <c r="AR61" s="185"/>
      <c r="AS61" s="185"/>
      <c r="AT61" s="185"/>
      <c r="AU61" s="185"/>
      <c r="AV61" s="185">
        <v>15898347</v>
      </c>
      <c r="AW61" s="185">
        <v>80893</v>
      </c>
      <c r="AX61" s="185">
        <v>1063250</v>
      </c>
      <c r="AY61" s="185">
        <v>4348107</v>
      </c>
      <c r="AZ61" s="185"/>
      <c r="BA61" s="185">
        <v>152174</v>
      </c>
      <c r="BB61" s="185">
        <v>512458</v>
      </c>
      <c r="BC61" s="185">
        <v>389263</v>
      </c>
      <c r="BD61" s="185">
        <v>683057</v>
      </c>
      <c r="BE61" s="185">
        <v>4861067</v>
      </c>
      <c r="BF61" s="185">
        <v>4597053</v>
      </c>
      <c r="BG61" s="185">
        <v>503876</v>
      </c>
      <c r="BH61" s="185">
        <v>14307495</v>
      </c>
      <c r="BI61" s="185">
        <f>4369185-8</f>
        <v>4369177</v>
      </c>
      <c r="BJ61" s="185">
        <v>2213857</v>
      </c>
      <c r="BK61" s="185">
        <v>5675211</v>
      </c>
      <c r="BL61" s="185">
        <v>4444388</v>
      </c>
      <c r="BM61" s="185">
        <v>637601</v>
      </c>
      <c r="BN61" s="185">
        <v>9651452</v>
      </c>
      <c r="BO61" s="185">
        <v>303986</v>
      </c>
      <c r="BP61" s="185">
        <v>859361</v>
      </c>
      <c r="BQ61" s="185"/>
      <c r="BR61" s="185">
        <v>1804899</v>
      </c>
      <c r="BS61" s="185">
        <v>-511</v>
      </c>
      <c r="BT61" s="185"/>
      <c r="BU61" s="185"/>
      <c r="BV61" s="185">
        <v>3996171</v>
      </c>
      <c r="BW61" s="185">
        <v>1085462</v>
      </c>
      <c r="BX61" s="185"/>
      <c r="BY61" s="185">
        <v>2922200</v>
      </c>
      <c r="BZ61" s="185">
        <v>1584592</v>
      </c>
      <c r="CA61" s="185">
        <v>974823</v>
      </c>
      <c r="CB61" s="185">
        <v>288034</v>
      </c>
      <c r="CC61" s="185">
        <v>2203957</v>
      </c>
      <c r="CD61" s="249" t="s">
        <v>221</v>
      </c>
      <c r="CE61" s="195">
        <f t="shared" si="0"/>
        <v>315905760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2980088</v>
      </c>
      <c r="D62" s="195">
        <f t="shared" si="1"/>
        <v>0</v>
      </c>
      <c r="E62" s="195">
        <f t="shared" si="1"/>
        <v>8286187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2917842</v>
      </c>
      <c r="P62" s="195">
        <f t="shared" si="1"/>
        <v>3352331</v>
      </c>
      <c r="Q62" s="195">
        <f t="shared" si="1"/>
        <v>1085872</v>
      </c>
      <c r="R62" s="195">
        <f t="shared" si="1"/>
        <v>371541</v>
      </c>
      <c r="S62" s="195">
        <f t="shared" si="1"/>
        <v>0</v>
      </c>
      <c r="T62" s="195">
        <f t="shared" si="1"/>
        <v>764603</v>
      </c>
      <c r="U62" s="195">
        <f t="shared" si="1"/>
        <v>1166948</v>
      </c>
      <c r="V62" s="195">
        <f t="shared" si="1"/>
        <v>421774</v>
      </c>
      <c r="W62" s="195">
        <f t="shared" si="1"/>
        <v>492224</v>
      </c>
      <c r="X62" s="195">
        <f t="shared" si="1"/>
        <v>530139</v>
      </c>
      <c r="Y62" s="195">
        <f t="shared" si="1"/>
        <v>1866979</v>
      </c>
      <c r="Z62" s="195">
        <f t="shared" si="1"/>
        <v>389395</v>
      </c>
      <c r="AA62" s="195">
        <f t="shared" si="1"/>
        <v>190401</v>
      </c>
      <c r="AB62" s="195">
        <f t="shared" si="1"/>
        <v>2419600</v>
      </c>
      <c r="AC62" s="195">
        <f t="shared" si="1"/>
        <v>742046</v>
      </c>
      <c r="AD62" s="195">
        <f t="shared" si="1"/>
        <v>0</v>
      </c>
      <c r="AE62" s="195">
        <f t="shared" si="1"/>
        <v>1735266</v>
      </c>
      <c r="AF62" s="195">
        <f t="shared" si="1"/>
        <v>0</v>
      </c>
      <c r="AG62" s="195">
        <f t="shared" si="1"/>
        <v>3162129</v>
      </c>
      <c r="AH62" s="195">
        <f t="shared" si="1"/>
        <v>0</v>
      </c>
      <c r="AI62" s="195">
        <f t="shared" si="1"/>
        <v>0</v>
      </c>
      <c r="AJ62" s="195">
        <f t="shared" si="1"/>
        <v>9706355</v>
      </c>
      <c r="AK62" s="195">
        <f t="shared" si="1"/>
        <v>278581</v>
      </c>
      <c r="AL62" s="195">
        <f t="shared" si="1"/>
        <v>80695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9331573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2572463</v>
      </c>
      <c r="AW62" s="195">
        <f t="shared" si="1"/>
        <v>17935</v>
      </c>
      <c r="AX62" s="195">
        <f t="shared" si="1"/>
        <v>374389</v>
      </c>
      <c r="AY62" s="195">
        <f>ROUND(AY47+AY48,0)</f>
        <v>1643094</v>
      </c>
      <c r="AZ62" s="195">
        <f>ROUND(AZ47+AZ48,0)</f>
        <v>0</v>
      </c>
      <c r="BA62" s="195">
        <f>ROUND(BA47+BA48,0)</f>
        <v>67017</v>
      </c>
      <c r="BB62" s="195">
        <f t="shared" si="1"/>
        <v>124343</v>
      </c>
      <c r="BC62" s="195">
        <f t="shared" si="1"/>
        <v>153978</v>
      </c>
      <c r="BD62" s="195">
        <f t="shared" si="1"/>
        <v>187761</v>
      </c>
      <c r="BE62" s="195">
        <f t="shared" si="1"/>
        <v>1377853</v>
      </c>
      <c r="BF62" s="195">
        <f t="shared" si="1"/>
        <v>1752034</v>
      </c>
      <c r="BG62" s="195">
        <f t="shared" si="1"/>
        <v>190992</v>
      </c>
      <c r="BH62" s="195">
        <f t="shared" si="1"/>
        <v>3673629</v>
      </c>
      <c r="BI62" s="195">
        <f t="shared" si="1"/>
        <v>1460096</v>
      </c>
      <c r="BJ62" s="195">
        <f t="shared" si="1"/>
        <v>541376</v>
      </c>
      <c r="BK62" s="195">
        <f t="shared" si="1"/>
        <v>1753085</v>
      </c>
      <c r="BL62" s="195">
        <f t="shared" si="1"/>
        <v>1537972</v>
      </c>
      <c r="BM62" s="195">
        <f t="shared" si="1"/>
        <v>143924</v>
      </c>
      <c r="BN62" s="195">
        <f t="shared" si="1"/>
        <v>1682590</v>
      </c>
      <c r="BO62" s="195">
        <f t="shared" ref="BO62:CC62" si="2">ROUND(BO47+BO48,0)</f>
        <v>81199</v>
      </c>
      <c r="BP62" s="195">
        <f t="shared" si="2"/>
        <v>215609</v>
      </c>
      <c r="BQ62" s="195">
        <f t="shared" si="2"/>
        <v>0</v>
      </c>
      <c r="BR62" s="195">
        <f t="shared" si="2"/>
        <v>532298</v>
      </c>
      <c r="BS62" s="195">
        <f t="shared" si="2"/>
        <v>34209</v>
      </c>
      <c r="BT62" s="195">
        <f t="shared" si="2"/>
        <v>0</v>
      </c>
      <c r="BU62" s="195">
        <f t="shared" si="2"/>
        <v>0</v>
      </c>
      <c r="BV62" s="195">
        <f t="shared" si="2"/>
        <v>1080147</v>
      </c>
      <c r="BW62" s="195">
        <f t="shared" si="2"/>
        <v>207756</v>
      </c>
      <c r="BX62" s="195">
        <f t="shared" si="2"/>
        <v>0</v>
      </c>
      <c r="BY62" s="195">
        <f t="shared" si="2"/>
        <v>597520</v>
      </c>
      <c r="BZ62" s="195">
        <f t="shared" si="2"/>
        <v>828375</v>
      </c>
      <c r="CA62" s="195">
        <f t="shared" si="2"/>
        <v>225607</v>
      </c>
      <c r="CB62" s="195">
        <f t="shared" si="2"/>
        <v>98555</v>
      </c>
      <c r="CC62" s="195">
        <f t="shared" si="2"/>
        <v>484423</v>
      </c>
      <c r="CD62" s="249" t="s">
        <v>221</v>
      </c>
      <c r="CE62" s="195">
        <f t="shared" si="0"/>
        <v>75912798</v>
      </c>
      <c r="CF62" s="252"/>
    </row>
    <row r="63" spans="1:84" ht="12.6" customHeight="1" x14ac:dyDescent="0.25">
      <c r="A63" s="171" t="s">
        <v>236</v>
      </c>
      <c r="B63" s="175"/>
      <c r="C63" s="184">
        <v>411236</v>
      </c>
      <c r="D63" s="184"/>
      <c r="E63" s="184">
        <v>350343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1676466</v>
      </c>
      <c r="P63" s="185">
        <v>46168</v>
      </c>
      <c r="Q63" s="185"/>
      <c r="R63" s="185">
        <v>1096838</v>
      </c>
      <c r="S63" s="185"/>
      <c r="T63" s="185"/>
      <c r="U63" s="185">
        <f>165000+69876</f>
        <v>234876</v>
      </c>
      <c r="V63" s="185">
        <v>115650</v>
      </c>
      <c r="W63" s="185"/>
      <c r="X63" s="185"/>
      <c r="Y63" s="185">
        <f>4300+117500</f>
        <v>121800</v>
      </c>
      <c r="Z63" s="185">
        <v>21000</v>
      </c>
      <c r="AA63" s="185">
        <f>-2100+250</f>
        <v>-1850</v>
      </c>
      <c r="AB63" s="185">
        <v>7650</v>
      </c>
      <c r="AC63" s="185">
        <v>6690</v>
      </c>
      <c r="AD63" s="185"/>
      <c r="AE63" s="185"/>
      <c r="AF63" s="185"/>
      <c r="AG63" s="185">
        <v>1667593</v>
      </c>
      <c r="AH63" s="185"/>
      <c r="AI63" s="185"/>
      <c r="AJ63" s="185">
        <f>1596798-1</f>
        <v>1596797</v>
      </c>
      <c r="AK63" s="185"/>
      <c r="AL63" s="185"/>
      <c r="AM63" s="185"/>
      <c r="AN63" s="185"/>
      <c r="AO63" s="185"/>
      <c r="AP63" s="185">
        <f>4125441+290</f>
        <v>4125731</v>
      </c>
      <c r="AQ63" s="185"/>
      <c r="AR63" s="185"/>
      <c r="AS63" s="185"/>
      <c r="AT63" s="185"/>
      <c r="AU63" s="185"/>
      <c r="AV63" s="185">
        <f>9903+13530</f>
        <v>23433</v>
      </c>
      <c r="AW63" s="185"/>
      <c r="AX63" s="185"/>
      <c r="AY63" s="185"/>
      <c r="AZ63" s="185"/>
      <c r="BA63" s="185"/>
      <c r="BB63" s="185">
        <v>165612</v>
      </c>
      <c r="BC63" s="185"/>
      <c r="BD63" s="185"/>
      <c r="BE63" s="185">
        <v>160368</v>
      </c>
      <c r="BF63" s="185">
        <v>65067</v>
      </c>
      <c r="BG63" s="185"/>
      <c r="BH63" s="185">
        <f>-495+1621438</f>
        <v>1620943</v>
      </c>
      <c r="BI63" s="185">
        <v>213</v>
      </c>
      <c r="BJ63" s="185">
        <v>255211</v>
      </c>
      <c r="BK63" s="185"/>
      <c r="BL63" s="185"/>
      <c r="BM63" s="185">
        <v>151141</v>
      </c>
      <c r="BN63" s="185">
        <f>517+3313014</f>
        <v>3313531</v>
      </c>
      <c r="BO63" s="185">
        <v>275</v>
      </c>
      <c r="BP63" s="185">
        <v>82794</v>
      </c>
      <c r="BQ63" s="185"/>
      <c r="BR63" s="185">
        <v>2318</v>
      </c>
      <c r="BS63" s="185"/>
      <c r="BT63" s="185"/>
      <c r="BU63" s="185"/>
      <c r="BV63" s="185">
        <v>58342</v>
      </c>
      <c r="BW63" s="185">
        <f>8800+33413</f>
        <v>42213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17418449</v>
      </c>
      <c r="CF63" s="252"/>
    </row>
    <row r="64" spans="1:84" ht="12.6" customHeight="1" x14ac:dyDescent="0.25">
      <c r="A64" s="171" t="s">
        <v>237</v>
      </c>
      <c r="B64" s="175"/>
      <c r="C64" s="184">
        <v>971036</v>
      </c>
      <c r="D64" s="184"/>
      <c r="E64" s="185">
        <v>1478192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929918</v>
      </c>
      <c r="P64" s="185">
        <v>26489781</v>
      </c>
      <c r="Q64" s="185">
        <v>120053</v>
      </c>
      <c r="R64" s="185">
        <v>543885</v>
      </c>
      <c r="S64" s="185">
        <v>440622</v>
      </c>
      <c r="T64" s="185">
        <v>366582</v>
      </c>
      <c r="U64" s="185">
        <v>3914541</v>
      </c>
      <c r="V64" s="185">
        <v>57511</v>
      </c>
      <c r="W64" s="185">
        <v>298041</v>
      </c>
      <c r="X64" s="185">
        <v>330697</v>
      </c>
      <c r="Y64" s="185">
        <v>4360491</v>
      </c>
      <c r="Z64" s="185">
        <v>25962</v>
      </c>
      <c r="AA64" s="185">
        <v>588766</v>
      </c>
      <c r="AB64" s="185">
        <v>33457679</v>
      </c>
      <c r="AC64" s="185">
        <v>559991</v>
      </c>
      <c r="AD64" s="185">
        <v>-16374</v>
      </c>
      <c r="AE64" s="185">
        <v>58907</v>
      </c>
      <c r="AF64" s="185"/>
      <c r="AG64" s="185">
        <v>1059330</v>
      </c>
      <c r="AH64" s="185"/>
      <c r="AI64" s="185"/>
      <c r="AJ64" s="185">
        <v>3473464</v>
      </c>
      <c r="AK64" s="185">
        <v>20096</v>
      </c>
      <c r="AL64" s="185">
        <v>1</v>
      </c>
      <c r="AM64" s="185"/>
      <c r="AN64" s="185"/>
      <c r="AO64" s="185"/>
      <c r="AP64" s="185">
        <v>2629115</v>
      </c>
      <c r="AQ64" s="185"/>
      <c r="AR64" s="185"/>
      <c r="AS64" s="185"/>
      <c r="AT64" s="185"/>
      <c r="AU64" s="185"/>
      <c r="AV64" s="185">
        <v>488758</v>
      </c>
      <c r="AW64" s="185"/>
      <c r="AX64" s="185">
        <v>83</v>
      </c>
      <c r="AY64" s="185">
        <v>20712</v>
      </c>
      <c r="AZ64" s="185"/>
      <c r="BA64" s="185"/>
      <c r="BB64" s="185"/>
      <c r="BC64" s="185"/>
      <c r="BD64" s="185">
        <v>8947</v>
      </c>
      <c r="BE64" s="185">
        <v>218745</v>
      </c>
      <c r="BF64" s="185">
        <v>6593</v>
      </c>
      <c r="BG64" s="185">
        <v>197</v>
      </c>
      <c r="BH64" s="185">
        <v>2213</v>
      </c>
      <c r="BI64" s="185">
        <v>3391</v>
      </c>
      <c r="BJ64" s="185">
        <v>170</v>
      </c>
      <c r="BK64" s="185">
        <v>113</v>
      </c>
      <c r="BL64" s="185">
        <v>455</v>
      </c>
      <c r="BM64" s="185">
        <v>1166</v>
      </c>
      <c r="BN64" s="185">
        <v>2171</v>
      </c>
      <c r="BO64" s="185">
        <v>85023</v>
      </c>
      <c r="BP64" s="185"/>
      <c r="BQ64" s="185"/>
      <c r="BR64" s="185"/>
      <c r="BS64" s="185"/>
      <c r="BT64" s="185"/>
      <c r="BU64" s="185"/>
      <c r="BV64" s="185">
        <v>96</v>
      </c>
      <c r="BW64" s="185"/>
      <c r="BX64" s="185"/>
      <c r="BY64" s="185">
        <v>7961</v>
      </c>
      <c r="BZ64" s="185"/>
      <c r="CA64" s="185">
        <v>1052</v>
      </c>
      <c r="CB64" s="185">
        <v>1875</v>
      </c>
      <c r="CC64" s="185">
        <v>118</v>
      </c>
      <c r="CD64" s="249" t="s">
        <v>221</v>
      </c>
      <c r="CE64" s="195">
        <f t="shared" si="0"/>
        <v>83008126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1122</v>
      </c>
      <c r="P65" s="185">
        <v>3501</v>
      </c>
      <c r="Q65" s="185"/>
      <c r="R65" s="185"/>
      <c r="S65" s="185"/>
      <c r="T65" s="185"/>
      <c r="U65" s="185"/>
      <c r="V65" s="185"/>
      <c r="W65" s="185">
        <v>12983</v>
      </c>
      <c r="X65" s="185">
        <v>12657</v>
      </c>
      <c r="Y65" s="185"/>
      <c r="Z65" s="185"/>
      <c r="AA65" s="185">
        <v>1346</v>
      </c>
      <c r="AB65" s="185">
        <v>35</v>
      </c>
      <c r="AC65" s="185"/>
      <c r="AD65" s="185"/>
      <c r="AE65" s="185">
        <v>12000</v>
      </c>
      <c r="AF65" s="185"/>
      <c r="AG65" s="185"/>
      <c r="AH65" s="185"/>
      <c r="AI65" s="185"/>
      <c r="AJ65" s="185">
        <v>348397</v>
      </c>
      <c r="AK65" s="185"/>
      <c r="AL65" s="185"/>
      <c r="AM65" s="185"/>
      <c r="AN65" s="185"/>
      <c r="AO65" s="185"/>
      <c r="AP65" s="185">
        <v>270958</v>
      </c>
      <c r="AQ65" s="185"/>
      <c r="AR65" s="185"/>
      <c r="AS65" s="185"/>
      <c r="AT65" s="185"/>
      <c r="AU65" s="185"/>
      <c r="AV65" s="185">
        <v>12154</v>
      </c>
      <c r="AW65" s="185"/>
      <c r="AX65" s="185"/>
      <c r="AY65" s="185"/>
      <c r="AZ65" s="185"/>
      <c r="BA65" s="185"/>
      <c r="BB65" s="185">
        <v>1768</v>
      </c>
      <c r="BC65" s="185">
        <v>70</v>
      </c>
      <c r="BD65" s="185"/>
      <c r="BE65" s="185">
        <f>3744734+4</f>
        <v>3744738</v>
      </c>
      <c r="BF65" s="185">
        <v>175</v>
      </c>
      <c r="BG65" s="185">
        <v>-188</v>
      </c>
      <c r="BH65" s="185">
        <v>733225</v>
      </c>
      <c r="BI65" s="185">
        <v>105</v>
      </c>
      <c r="BJ65" s="185"/>
      <c r="BK65" s="185">
        <v>9200</v>
      </c>
      <c r="BL65" s="185">
        <v>175</v>
      </c>
      <c r="BM65" s="185"/>
      <c r="BN65" s="185"/>
      <c r="BO65" s="185"/>
      <c r="BP65" s="185">
        <v>4400</v>
      </c>
      <c r="BQ65" s="185"/>
      <c r="BR65" s="185"/>
      <c r="BS65" s="185"/>
      <c r="BT65" s="185"/>
      <c r="BU65" s="185"/>
      <c r="BV65" s="185">
        <v>9100</v>
      </c>
      <c r="BW65" s="185"/>
      <c r="BX65" s="185"/>
      <c r="BY65" s="185"/>
      <c r="BZ65" s="185"/>
      <c r="CA65" s="185"/>
      <c r="CB65" s="185"/>
      <c r="CC65" s="185">
        <v>1122</v>
      </c>
      <c r="CD65" s="249" t="s">
        <v>221</v>
      </c>
      <c r="CE65" s="195">
        <f t="shared" si="0"/>
        <v>5179043</v>
      </c>
      <c r="CF65" s="252"/>
    </row>
    <row r="66" spans="1:84" ht="12.6" customHeight="1" x14ac:dyDescent="0.25">
      <c r="A66" s="171" t="s">
        <v>239</v>
      </c>
      <c r="B66" s="175"/>
      <c r="C66" s="184">
        <v>131366</v>
      </c>
      <c r="D66" s="184"/>
      <c r="E66" s="184">
        <v>274054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442475</v>
      </c>
      <c r="P66" s="185">
        <v>1052881</v>
      </c>
      <c r="Q66" s="185">
        <v>15490</v>
      </c>
      <c r="R66" s="185">
        <v>4704</v>
      </c>
      <c r="S66" s="184"/>
      <c r="T66" s="184">
        <v>23994</v>
      </c>
      <c r="U66" s="185">
        <v>2764452</v>
      </c>
      <c r="V66" s="185">
        <v>12494</v>
      </c>
      <c r="W66" s="185">
        <v>6345719</v>
      </c>
      <c r="X66" s="185">
        <v>2312794</v>
      </c>
      <c r="Y66" s="185">
        <v>373430</v>
      </c>
      <c r="Z66" s="185">
        <v>468225</v>
      </c>
      <c r="AA66" s="185">
        <v>1575487</v>
      </c>
      <c r="AB66" s="185">
        <v>3500842</v>
      </c>
      <c r="AC66" s="185">
        <v>21955</v>
      </c>
      <c r="AD66" s="185">
        <v>1641885</v>
      </c>
      <c r="AE66" s="185">
        <v>458623</v>
      </c>
      <c r="AF66" s="185"/>
      <c r="AG66" s="185">
        <v>206525</v>
      </c>
      <c r="AH66" s="185"/>
      <c r="AI66" s="185"/>
      <c r="AJ66" s="185">
        <v>416625</v>
      </c>
      <c r="AK66" s="185"/>
      <c r="AL66" s="185"/>
      <c r="AM66" s="185"/>
      <c r="AN66" s="185"/>
      <c r="AO66" s="185"/>
      <c r="AP66" s="185">
        <v>498041</v>
      </c>
      <c r="AQ66" s="185"/>
      <c r="AR66" s="185"/>
      <c r="AS66" s="185"/>
      <c r="AT66" s="185"/>
      <c r="AU66" s="185"/>
      <c r="AV66" s="185">
        <v>1050840</v>
      </c>
      <c r="AW66" s="185"/>
      <c r="AX66" s="185">
        <v>637079</v>
      </c>
      <c r="AY66" s="185">
        <v>10866</v>
      </c>
      <c r="AZ66" s="185"/>
      <c r="BA66" s="185">
        <v>82856</v>
      </c>
      <c r="BB66" s="185">
        <v>3138</v>
      </c>
      <c r="BC66" s="185"/>
      <c r="BD66" s="185">
        <v>117075</v>
      </c>
      <c r="BE66" s="185">
        <v>3899052</v>
      </c>
      <c r="BF66" s="185">
        <v>713068</v>
      </c>
      <c r="BG66" s="185"/>
      <c r="BH66" s="185">
        <v>13769150</v>
      </c>
      <c r="BI66" s="185">
        <f>5143160-3</f>
        <v>5143157</v>
      </c>
      <c r="BJ66" s="185">
        <v>463899</v>
      </c>
      <c r="BK66" s="185">
        <v>1623382</v>
      </c>
      <c r="BL66" s="185">
        <v>306470</v>
      </c>
      <c r="BM66" s="185">
        <v>557862</v>
      </c>
      <c r="BN66" s="185">
        <v>1383838</v>
      </c>
      <c r="BO66" s="185">
        <v>63565</v>
      </c>
      <c r="BP66" s="185">
        <v>523326</v>
      </c>
      <c r="BQ66" s="185"/>
      <c r="BR66" s="185">
        <v>415817</v>
      </c>
      <c r="BS66" s="185">
        <v>385</v>
      </c>
      <c r="BT66" s="185"/>
      <c r="BU66" s="185"/>
      <c r="BV66" s="185">
        <v>361147</v>
      </c>
      <c r="BW66" s="185">
        <v>160677</v>
      </c>
      <c r="BX66" s="185"/>
      <c r="BY66" s="185">
        <v>58602</v>
      </c>
      <c r="BZ66" s="185"/>
      <c r="CA66" s="185">
        <v>1661</v>
      </c>
      <c r="CB66" s="185">
        <v>174757</v>
      </c>
      <c r="CC66" s="185">
        <f>562233+3207+23</f>
        <v>565463</v>
      </c>
      <c r="CD66" s="249" t="s">
        <v>221</v>
      </c>
      <c r="CE66" s="195">
        <f t="shared" si="0"/>
        <v>54629193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131565</v>
      </c>
      <c r="D67" s="195">
        <f>ROUND(D51+D52,0)</f>
        <v>0</v>
      </c>
      <c r="E67" s="195">
        <f t="shared" ref="E67:BP67" si="3">ROUND(E51+E52,0)</f>
        <v>403495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1052998</v>
      </c>
      <c r="P67" s="195">
        <f t="shared" si="3"/>
        <v>3894802</v>
      </c>
      <c r="Q67" s="195">
        <f t="shared" si="3"/>
        <v>8699</v>
      </c>
      <c r="R67" s="195">
        <f t="shared" si="3"/>
        <v>60349</v>
      </c>
      <c r="S67" s="195">
        <f t="shared" si="3"/>
        <v>18629</v>
      </c>
      <c r="T67" s="195">
        <f t="shared" si="3"/>
        <v>27521</v>
      </c>
      <c r="U67" s="195">
        <f t="shared" si="3"/>
        <v>501636</v>
      </c>
      <c r="V67" s="195">
        <f t="shared" si="3"/>
        <v>267228</v>
      </c>
      <c r="W67" s="195">
        <f t="shared" si="3"/>
        <v>1731</v>
      </c>
      <c r="X67" s="195">
        <f t="shared" si="3"/>
        <v>278642</v>
      </c>
      <c r="Y67" s="195">
        <f t="shared" si="3"/>
        <v>1121380</v>
      </c>
      <c r="Z67" s="195">
        <f t="shared" si="3"/>
        <v>280026</v>
      </c>
      <c r="AA67" s="195">
        <f t="shared" si="3"/>
        <v>83975</v>
      </c>
      <c r="AB67" s="195">
        <f t="shared" si="3"/>
        <v>99042</v>
      </c>
      <c r="AC67" s="195">
        <f t="shared" si="3"/>
        <v>118809</v>
      </c>
      <c r="AD67" s="195">
        <f t="shared" si="3"/>
        <v>75</v>
      </c>
      <c r="AE67" s="195">
        <f t="shared" si="3"/>
        <v>39215</v>
      </c>
      <c r="AF67" s="195">
        <f t="shared" si="3"/>
        <v>0</v>
      </c>
      <c r="AG67" s="195">
        <f t="shared" si="3"/>
        <v>126107</v>
      </c>
      <c r="AH67" s="195">
        <f t="shared" si="3"/>
        <v>0</v>
      </c>
      <c r="AI67" s="195">
        <f t="shared" si="3"/>
        <v>0</v>
      </c>
      <c r="AJ67" s="195">
        <f t="shared" si="3"/>
        <v>1714602</v>
      </c>
      <c r="AK67" s="195">
        <f t="shared" si="3"/>
        <v>0</v>
      </c>
      <c r="AL67" s="195">
        <f t="shared" si="3"/>
        <v>2534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1545669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371402</v>
      </c>
      <c r="AW67" s="195">
        <f t="shared" si="3"/>
        <v>0</v>
      </c>
      <c r="AX67" s="195">
        <f t="shared" si="3"/>
        <v>0</v>
      </c>
      <c r="AY67" s="195">
        <f t="shared" si="3"/>
        <v>188898</v>
      </c>
      <c r="AZ67" s="195">
        <f>ROUND(AZ51+AZ52,0)</f>
        <v>0</v>
      </c>
      <c r="BA67" s="195">
        <f>ROUND(BA51+BA52,0)</f>
        <v>761</v>
      </c>
      <c r="BB67" s="195">
        <f t="shared" si="3"/>
        <v>0</v>
      </c>
      <c r="BC67" s="195">
        <f t="shared" si="3"/>
        <v>0</v>
      </c>
      <c r="BD67" s="195">
        <f t="shared" si="3"/>
        <v>898</v>
      </c>
      <c r="BE67" s="195">
        <f t="shared" si="3"/>
        <v>7789654</v>
      </c>
      <c r="BF67" s="195">
        <f t="shared" si="3"/>
        <v>13651</v>
      </c>
      <c r="BG67" s="195">
        <f t="shared" si="3"/>
        <v>6775</v>
      </c>
      <c r="BH67" s="195">
        <f t="shared" si="3"/>
        <v>11965597</v>
      </c>
      <c r="BI67" s="195">
        <f t="shared" si="3"/>
        <v>318744</v>
      </c>
      <c r="BJ67" s="195">
        <f t="shared" si="3"/>
        <v>17946</v>
      </c>
      <c r="BK67" s="195">
        <f t="shared" si="3"/>
        <v>33521</v>
      </c>
      <c r="BL67" s="195">
        <f t="shared" si="3"/>
        <v>3856</v>
      </c>
      <c r="BM67" s="195">
        <f t="shared" si="3"/>
        <v>0</v>
      </c>
      <c r="BN67" s="195">
        <f t="shared" si="3"/>
        <v>11055</v>
      </c>
      <c r="BO67" s="195">
        <f t="shared" si="3"/>
        <v>12549</v>
      </c>
      <c r="BP67" s="195">
        <f t="shared" si="3"/>
        <v>6271</v>
      </c>
      <c r="BQ67" s="195">
        <f t="shared" ref="BQ67:CC67" si="4">ROUND(BQ51+BQ52,0)</f>
        <v>0</v>
      </c>
      <c r="BR67" s="195">
        <f t="shared" si="4"/>
        <v>29292</v>
      </c>
      <c r="BS67" s="195">
        <f t="shared" si="4"/>
        <v>2807</v>
      </c>
      <c r="BT67" s="195">
        <f t="shared" si="4"/>
        <v>0</v>
      </c>
      <c r="BU67" s="195">
        <f t="shared" si="4"/>
        <v>0</v>
      </c>
      <c r="BV67" s="195">
        <f t="shared" si="4"/>
        <v>4175</v>
      </c>
      <c r="BW67" s="195">
        <f t="shared" si="4"/>
        <v>1896</v>
      </c>
      <c r="BX67" s="195">
        <f t="shared" si="4"/>
        <v>0</v>
      </c>
      <c r="BY67" s="195">
        <f t="shared" si="4"/>
        <v>371069</v>
      </c>
      <c r="BZ67" s="195">
        <f t="shared" si="4"/>
        <v>0</v>
      </c>
      <c r="CA67" s="195">
        <f t="shared" si="4"/>
        <v>0</v>
      </c>
      <c r="CB67" s="195">
        <f t="shared" si="4"/>
        <v>71475</v>
      </c>
      <c r="CC67" s="195">
        <f t="shared" si="4"/>
        <v>10284</v>
      </c>
      <c r="CD67" s="249" t="s">
        <v>221</v>
      </c>
      <c r="CE67" s="195">
        <f t="shared" si="0"/>
        <v>33011305</v>
      </c>
      <c r="CF67" s="252"/>
    </row>
    <row r="68" spans="1:84" ht="12.6" customHeight="1" x14ac:dyDescent="0.25">
      <c r="A68" s="171" t="s">
        <v>240</v>
      </c>
      <c r="B68" s="175"/>
      <c r="C68" s="184">
        <v>89290</v>
      </c>
      <c r="D68" s="184"/>
      <c r="E68" s="184">
        <v>293119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188796</v>
      </c>
      <c r="Q68" s="185"/>
      <c r="R68" s="185"/>
      <c r="S68" s="185"/>
      <c r="T68" s="185"/>
      <c r="U68" s="185">
        <v>138051</v>
      </c>
      <c r="V68" s="185">
        <v>2288</v>
      </c>
      <c r="W68" s="185"/>
      <c r="X68" s="185"/>
      <c r="Y68" s="185">
        <v>880368</v>
      </c>
      <c r="Z68" s="185"/>
      <c r="AA68" s="185"/>
      <c r="AB68" s="185">
        <v>695916</v>
      </c>
      <c r="AC68" s="185">
        <v>64321</v>
      </c>
      <c r="AD68" s="185"/>
      <c r="AE68" s="185">
        <v>181712</v>
      </c>
      <c r="AF68" s="185"/>
      <c r="AG68" s="185"/>
      <c r="AH68" s="185"/>
      <c r="AI68" s="185"/>
      <c r="AJ68" s="185">
        <v>2437669</v>
      </c>
      <c r="AK68" s="185"/>
      <c r="AL68" s="185"/>
      <c r="AM68" s="185"/>
      <c r="AN68" s="185"/>
      <c r="AO68" s="185"/>
      <c r="AP68" s="185">
        <v>3930659</v>
      </c>
      <c r="AQ68" s="185"/>
      <c r="AR68" s="185"/>
      <c r="AS68" s="185"/>
      <c r="AT68" s="185"/>
      <c r="AU68" s="185"/>
      <c r="AV68" s="185">
        <v>170268</v>
      </c>
      <c r="AW68" s="185"/>
      <c r="AX68" s="185"/>
      <c r="AY68" s="185">
        <v>60298</v>
      </c>
      <c r="AZ68" s="185"/>
      <c r="BA68" s="185"/>
      <c r="BB68" s="185"/>
      <c r="BC68" s="185"/>
      <c r="BD68" s="185">
        <v>13085</v>
      </c>
      <c r="BE68" s="185">
        <v>628396</v>
      </c>
      <c r="BF68" s="185"/>
      <c r="BG68" s="185"/>
      <c r="BH68" s="185">
        <v>55110</v>
      </c>
      <c r="BI68" s="185"/>
      <c r="BJ68" s="185"/>
      <c r="BK68" s="185">
        <v>80163</v>
      </c>
      <c r="BL68" s="185"/>
      <c r="BM68" s="185"/>
      <c r="BN68" s="185"/>
      <c r="BO68" s="185">
        <v>11305</v>
      </c>
      <c r="BP68" s="185">
        <v>33986</v>
      </c>
      <c r="BQ68" s="185"/>
      <c r="BR68" s="185">
        <v>75623</v>
      </c>
      <c r="BS68" s="185">
        <v>7677</v>
      </c>
      <c r="BT68" s="185"/>
      <c r="BU68" s="185"/>
      <c r="BV68" s="185">
        <v>78407</v>
      </c>
      <c r="BW68" s="185"/>
      <c r="BX68" s="185"/>
      <c r="BY68" s="185">
        <v>33526</v>
      </c>
      <c r="BZ68" s="185"/>
      <c r="CA68" s="185"/>
      <c r="CB68" s="185">
        <v>590528</v>
      </c>
      <c r="CC68" s="185">
        <v>120397</v>
      </c>
      <c r="CD68" s="249" t="s">
        <v>221</v>
      </c>
      <c r="CE68" s="195">
        <f t="shared" si="0"/>
        <v>10860958</v>
      </c>
      <c r="CF68" s="252"/>
    </row>
    <row r="69" spans="1:84" ht="12.6" customHeight="1" x14ac:dyDescent="0.25">
      <c r="A69" s="171" t="s">
        <v>241</v>
      </c>
      <c r="B69" s="175"/>
      <c r="C69" s="184">
        <v>221692</v>
      </c>
      <c r="D69" s="184"/>
      <c r="E69" s="185">
        <v>631561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223797</v>
      </c>
      <c r="P69" s="185">
        <v>400455</v>
      </c>
      <c r="Q69" s="185">
        <v>42922</v>
      </c>
      <c r="R69" s="224">
        <v>31946</v>
      </c>
      <c r="S69" s="185"/>
      <c r="T69" s="184">
        <v>64490</v>
      </c>
      <c r="U69" s="185">
        <v>144981</v>
      </c>
      <c r="V69" s="185">
        <v>10392</v>
      </c>
      <c r="W69" s="184">
        <v>118047</v>
      </c>
      <c r="X69" s="185">
        <v>95703</v>
      </c>
      <c r="Y69" s="185">
        <v>139301</v>
      </c>
      <c r="Z69" s="185">
        <v>6439</v>
      </c>
      <c r="AA69" s="185">
        <v>21487</v>
      </c>
      <c r="AB69" s="185">
        <v>128072</v>
      </c>
      <c r="AC69" s="185">
        <v>26120</v>
      </c>
      <c r="AD69" s="185">
        <v>4</v>
      </c>
      <c r="AE69" s="185">
        <v>87368</v>
      </c>
      <c r="AF69" s="185"/>
      <c r="AG69" s="185">
        <v>204533</v>
      </c>
      <c r="AH69" s="185"/>
      <c r="AI69" s="185"/>
      <c r="AJ69" s="185">
        <v>786021</v>
      </c>
      <c r="AK69" s="185">
        <v>5872</v>
      </c>
      <c r="AL69" s="185">
        <v>3423</v>
      </c>
      <c r="AM69" s="185"/>
      <c r="AN69" s="185"/>
      <c r="AO69" s="184"/>
      <c r="AP69" s="185">
        <v>606833</v>
      </c>
      <c r="AQ69" s="184"/>
      <c r="AR69" s="184"/>
      <c r="AS69" s="184"/>
      <c r="AT69" s="184"/>
      <c r="AU69" s="185"/>
      <c r="AV69" s="185">
        <v>237697</v>
      </c>
      <c r="AW69" s="185">
        <v>33128</v>
      </c>
      <c r="AX69" s="185">
        <v>334189</v>
      </c>
      <c r="AY69" s="185">
        <v>2337713</v>
      </c>
      <c r="AZ69" s="185"/>
      <c r="BA69" s="185">
        <v>29193</v>
      </c>
      <c r="BB69" s="185">
        <v>8078</v>
      </c>
      <c r="BC69" s="185">
        <v>778</v>
      </c>
      <c r="BD69" s="185">
        <v>215444</v>
      </c>
      <c r="BE69" s="185">
        <f>5610982-35</f>
        <v>5610947</v>
      </c>
      <c r="BF69" s="185">
        <v>401546</v>
      </c>
      <c r="BG69" s="185">
        <v>394</v>
      </c>
      <c r="BH69" s="224">
        <v>1562111</v>
      </c>
      <c r="BI69" s="185">
        <v>77869</v>
      </c>
      <c r="BJ69" s="185">
        <v>1055774</v>
      </c>
      <c r="BK69" s="185">
        <v>621987</v>
      </c>
      <c r="BL69" s="185">
        <v>62452</v>
      </c>
      <c r="BM69" s="185">
        <v>34693</v>
      </c>
      <c r="BN69" s="185">
        <v>1485504</v>
      </c>
      <c r="BO69" s="185">
        <v>4434</v>
      </c>
      <c r="BP69" s="185">
        <v>353990</v>
      </c>
      <c r="BQ69" s="185"/>
      <c r="BR69" s="185">
        <v>474277</v>
      </c>
      <c r="BS69" s="185">
        <v>47634</v>
      </c>
      <c r="BT69" s="185"/>
      <c r="BU69" s="185"/>
      <c r="BV69" s="185">
        <v>42926</v>
      </c>
      <c r="BW69" s="185">
        <v>122719</v>
      </c>
      <c r="BX69" s="185"/>
      <c r="BY69" s="185">
        <v>251738</v>
      </c>
      <c r="BZ69" s="185">
        <v>20223</v>
      </c>
      <c r="CA69" s="185">
        <v>57549</v>
      </c>
      <c r="CB69" s="185">
        <v>92951</v>
      </c>
      <c r="CC69" s="185">
        <f>855047+1269282+8184788+268016+5924334</f>
        <v>16501467</v>
      </c>
      <c r="CD69" s="188"/>
      <c r="CE69" s="195">
        <f t="shared" si="0"/>
        <v>36080864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>
        <v>3044342</v>
      </c>
      <c r="V70" s="184"/>
      <c r="W70" s="184">
        <v>3241</v>
      </c>
      <c r="X70" s="185"/>
      <c r="Y70" s="185"/>
      <c r="Z70" s="185"/>
      <c r="AA70" s="185"/>
      <c r="AB70" s="185">
        <v>24049642</v>
      </c>
      <c r="AC70" s="185"/>
      <c r="AD70" s="185"/>
      <c r="AE70" s="185">
        <v>154533</v>
      </c>
      <c r="AF70" s="185"/>
      <c r="AG70" s="185">
        <v>39318</v>
      </c>
      <c r="AH70" s="185"/>
      <c r="AI70" s="185"/>
      <c r="AJ70" s="185">
        <v>1787981</v>
      </c>
      <c r="AK70" s="185"/>
      <c r="AL70" s="185"/>
      <c r="AM70" s="185"/>
      <c r="AN70" s="185"/>
      <c r="AO70" s="185"/>
      <c r="AP70" s="185">
        <v>1103529</v>
      </c>
      <c r="AQ70" s="185"/>
      <c r="AR70" s="185"/>
      <c r="AS70" s="185"/>
      <c r="AT70" s="185"/>
      <c r="AU70" s="185"/>
      <c r="AV70" s="185">
        <v>1065</v>
      </c>
      <c r="AW70" s="185">
        <v>22704</v>
      </c>
      <c r="AX70" s="185"/>
      <c r="AY70" s="185">
        <v>3300062</v>
      </c>
      <c r="AZ70" s="185"/>
      <c r="BA70" s="185"/>
      <c r="BB70" s="185"/>
      <c r="BC70" s="185"/>
      <c r="BD70" s="185">
        <v>14510</v>
      </c>
      <c r="BE70" s="185">
        <v>700</v>
      </c>
      <c r="BF70" s="185"/>
      <c r="BG70" s="185">
        <v>89720</v>
      </c>
      <c r="BH70" s="185">
        <v>298928</v>
      </c>
      <c r="BI70" s="185">
        <f>90215-5</f>
        <v>90210</v>
      </c>
      <c r="BJ70" s="185"/>
      <c r="BK70" s="185">
        <v>210</v>
      </c>
      <c r="BL70" s="185"/>
      <c r="BM70" s="185"/>
      <c r="BN70" s="185">
        <v>89281</v>
      </c>
      <c r="BO70" s="185">
        <v>8885</v>
      </c>
      <c r="BP70" s="185"/>
      <c r="BQ70" s="185"/>
      <c r="BR70" s="185"/>
      <c r="BS70" s="185"/>
      <c r="BT70" s="185"/>
      <c r="BU70" s="185"/>
      <c r="BV70" s="185">
        <v>60618</v>
      </c>
      <c r="BW70" s="185">
        <v>12450</v>
      </c>
      <c r="BX70" s="185"/>
      <c r="BY70" s="185"/>
      <c r="BZ70" s="185"/>
      <c r="CA70" s="185">
        <v>500</v>
      </c>
      <c r="CB70" s="185">
        <v>566354</v>
      </c>
      <c r="CC70" s="185">
        <v>34000</v>
      </c>
      <c r="CD70" s="188">
        <v>10442290</v>
      </c>
      <c r="CE70" s="195">
        <f t="shared" si="0"/>
        <v>45215073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17109222</v>
      </c>
      <c r="D71" s="195">
        <f t="shared" ref="D71:AI71" si="5">SUM(D61:D69)-D70</f>
        <v>0</v>
      </c>
      <c r="E71" s="195">
        <f t="shared" si="5"/>
        <v>44226999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18864800</v>
      </c>
      <c r="P71" s="195">
        <f t="shared" si="5"/>
        <v>48571462</v>
      </c>
      <c r="Q71" s="195">
        <f t="shared" si="5"/>
        <v>5653887</v>
      </c>
      <c r="R71" s="195">
        <f t="shared" si="5"/>
        <v>3231610</v>
      </c>
      <c r="S71" s="195">
        <f t="shared" si="5"/>
        <v>459251</v>
      </c>
      <c r="T71" s="195">
        <f t="shared" si="5"/>
        <v>4421737</v>
      </c>
      <c r="U71" s="195">
        <f t="shared" si="5"/>
        <v>9941716</v>
      </c>
      <c r="V71" s="195">
        <f t="shared" si="5"/>
        <v>2449243</v>
      </c>
      <c r="W71" s="195">
        <f t="shared" si="5"/>
        <v>9384241</v>
      </c>
      <c r="X71" s="195">
        <f t="shared" si="5"/>
        <v>6098514</v>
      </c>
      <c r="Y71" s="195">
        <f t="shared" si="5"/>
        <v>16061420</v>
      </c>
      <c r="Z71" s="195">
        <f t="shared" si="5"/>
        <v>2682224</v>
      </c>
      <c r="AA71" s="195">
        <f t="shared" si="5"/>
        <v>3271935</v>
      </c>
      <c r="AB71" s="195">
        <f t="shared" si="5"/>
        <v>25791335</v>
      </c>
      <c r="AC71" s="195">
        <f t="shared" si="5"/>
        <v>4113859</v>
      </c>
      <c r="AD71" s="195">
        <f t="shared" si="5"/>
        <v>1625590</v>
      </c>
      <c r="AE71" s="195">
        <f t="shared" si="5"/>
        <v>8526165</v>
      </c>
      <c r="AF71" s="195">
        <f t="shared" si="5"/>
        <v>0</v>
      </c>
      <c r="AG71" s="195">
        <f t="shared" si="5"/>
        <v>18981981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63071080</v>
      </c>
      <c r="AK71" s="195">
        <f t="shared" si="6"/>
        <v>1395650</v>
      </c>
      <c r="AL71" s="195">
        <f t="shared" si="6"/>
        <v>388774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72784060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20824297</v>
      </c>
      <c r="AW71" s="195">
        <f t="shared" si="6"/>
        <v>109252</v>
      </c>
      <c r="AX71" s="195">
        <f t="shared" si="6"/>
        <v>2408990</v>
      </c>
      <c r="AY71" s="195">
        <f t="shared" si="6"/>
        <v>5309626</v>
      </c>
      <c r="AZ71" s="195">
        <f t="shared" si="6"/>
        <v>0</v>
      </c>
      <c r="BA71" s="195">
        <f t="shared" si="6"/>
        <v>332001</v>
      </c>
      <c r="BB71" s="195">
        <f t="shared" si="6"/>
        <v>815397</v>
      </c>
      <c r="BC71" s="195">
        <f t="shared" si="6"/>
        <v>544089</v>
      </c>
      <c r="BD71" s="195">
        <f t="shared" si="6"/>
        <v>1211757</v>
      </c>
      <c r="BE71" s="195">
        <f t="shared" si="6"/>
        <v>28290120</v>
      </c>
      <c r="BF71" s="195">
        <f t="shared" si="6"/>
        <v>7549187</v>
      </c>
      <c r="BG71" s="195">
        <f t="shared" si="6"/>
        <v>612326</v>
      </c>
      <c r="BH71" s="195">
        <f t="shared" si="6"/>
        <v>47390545</v>
      </c>
      <c r="BI71" s="195">
        <f t="shared" si="6"/>
        <v>11282542</v>
      </c>
      <c r="BJ71" s="195">
        <f t="shared" si="6"/>
        <v>4548233</v>
      </c>
      <c r="BK71" s="195">
        <f t="shared" si="6"/>
        <v>9796452</v>
      </c>
      <c r="BL71" s="195">
        <f t="shared" si="6"/>
        <v>6355768</v>
      </c>
      <c r="BM71" s="195">
        <f t="shared" si="6"/>
        <v>1526387</v>
      </c>
      <c r="BN71" s="195">
        <f t="shared" si="6"/>
        <v>17440860</v>
      </c>
      <c r="BO71" s="195">
        <f t="shared" si="6"/>
        <v>553451</v>
      </c>
      <c r="BP71" s="195">
        <f t="shared" ref="BP71:CC71" si="7">SUM(BP61:BP69)-BP70</f>
        <v>2079737</v>
      </c>
      <c r="BQ71" s="195">
        <f t="shared" si="7"/>
        <v>0</v>
      </c>
      <c r="BR71" s="195">
        <f t="shared" si="7"/>
        <v>3334524</v>
      </c>
      <c r="BS71" s="195">
        <f t="shared" si="7"/>
        <v>92201</v>
      </c>
      <c r="BT71" s="195">
        <f t="shared" si="7"/>
        <v>0</v>
      </c>
      <c r="BU71" s="195">
        <f t="shared" si="7"/>
        <v>0</v>
      </c>
      <c r="BV71" s="195">
        <f t="shared" si="7"/>
        <v>5569893</v>
      </c>
      <c r="BW71" s="195">
        <f t="shared" si="7"/>
        <v>1608273</v>
      </c>
      <c r="BX71" s="195">
        <f t="shared" si="7"/>
        <v>0</v>
      </c>
      <c r="BY71" s="195">
        <f t="shared" si="7"/>
        <v>4242616</v>
      </c>
      <c r="BZ71" s="195">
        <f t="shared" si="7"/>
        <v>2433190</v>
      </c>
      <c r="CA71" s="195">
        <f t="shared" si="7"/>
        <v>1260192</v>
      </c>
      <c r="CB71" s="195">
        <f t="shared" si="7"/>
        <v>751821</v>
      </c>
      <c r="CC71" s="195">
        <f t="shared" si="7"/>
        <v>19853231</v>
      </c>
      <c r="CD71" s="245">
        <f>CD69-CD70</f>
        <v>-10442290</v>
      </c>
      <c r="CE71" s="195">
        <f>SUM(CE61:CE69)-CE70</f>
        <v>586791423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91904965</v>
      </c>
      <c r="D73" s="184"/>
      <c r="E73" s="185">
        <v>172383327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92069649</v>
      </c>
      <c r="P73" s="185">
        <v>215136047</v>
      </c>
      <c r="Q73" s="185">
        <v>8517876</v>
      </c>
      <c r="R73" s="185">
        <v>23844704</v>
      </c>
      <c r="S73" s="185"/>
      <c r="T73" s="185">
        <v>2384671</v>
      </c>
      <c r="U73" s="185">
        <v>24799918</v>
      </c>
      <c r="V73" s="185">
        <v>8427884</v>
      </c>
      <c r="W73" s="185">
        <v>3554641</v>
      </c>
      <c r="X73" s="185">
        <v>27603770</v>
      </c>
      <c r="Y73" s="185">
        <v>48903183</v>
      </c>
      <c r="Z73" s="185">
        <v>906828</v>
      </c>
      <c r="AA73" s="185">
        <v>843648</v>
      </c>
      <c r="AB73" s="185">
        <v>38923628</v>
      </c>
      <c r="AC73" s="185">
        <v>14165712</v>
      </c>
      <c r="AD73" s="185">
        <v>4055567</v>
      </c>
      <c r="AE73" s="185">
        <v>8635310</v>
      </c>
      <c r="AF73" s="185"/>
      <c r="AG73" s="185">
        <v>66242090</v>
      </c>
      <c r="AH73" s="185"/>
      <c r="AI73" s="185"/>
      <c r="AJ73" s="185">
        <v>189952</v>
      </c>
      <c r="AK73" s="185">
        <v>3913262</v>
      </c>
      <c r="AL73" s="185">
        <v>1175605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1282188-1</f>
        <v>1282187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859864424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160028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10484733</v>
      </c>
      <c r="P74" s="185">
        <v>175184613</v>
      </c>
      <c r="Q74" s="185">
        <v>22927316</v>
      </c>
      <c r="R74" s="185">
        <v>31221171</v>
      </c>
      <c r="S74" s="185"/>
      <c r="T74" s="185">
        <v>29934773</v>
      </c>
      <c r="U74" s="185">
        <v>22347735</v>
      </c>
      <c r="V74" s="185">
        <v>17544800</v>
      </c>
      <c r="W74" s="185">
        <v>19371002</v>
      </c>
      <c r="X74" s="185">
        <v>64890208</v>
      </c>
      <c r="Y74" s="185">
        <v>85331614</v>
      </c>
      <c r="Z74" s="185">
        <v>43171219</v>
      </c>
      <c r="AA74" s="185">
        <v>14723097</v>
      </c>
      <c r="AB74" s="185">
        <v>105029920</v>
      </c>
      <c r="AC74" s="185">
        <v>4344151</v>
      </c>
      <c r="AD74" s="185"/>
      <c r="AE74" s="185">
        <v>30163890</v>
      </c>
      <c r="AF74" s="185"/>
      <c r="AG74" s="185">
        <f>214169551+203416</f>
        <v>214372967</v>
      </c>
      <c r="AH74" s="185"/>
      <c r="AI74" s="185"/>
      <c r="AJ74" s="185">
        <v>112451523</v>
      </c>
      <c r="AK74" s="185">
        <v>2793853</v>
      </c>
      <c r="AL74" s="185">
        <v>998643</v>
      </c>
      <c r="AM74" s="185"/>
      <c r="AN74" s="185"/>
      <c r="AO74" s="185"/>
      <c r="AP74" s="185">
        <v>127575599</v>
      </c>
      <c r="AQ74" s="185"/>
      <c r="AR74" s="185"/>
      <c r="AS74" s="185"/>
      <c r="AT74" s="185"/>
      <c r="AU74" s="185"/>
      <c r="AV74" s="185">
        <f>26971520+39399</f>
        <v>27010919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1162033774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91904965</v>
      </c>
      <c r="D75" s="195">
        <f t="shared" si="9"/>
        <v>0</v>
      </c>
      <c r="E75" s="195">
        <f t="shared" si="9"/>
        <v>172543355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102554382</v>
      </c>
      <c r="P75" s="195">
        <f t="shared" si="9"/>
        <v>390320660</v>
      </c>
      <c r="Q75" s="195">
        <f t="shared" si="9"/>
        <v>31445192</v>
      </c>
      <c r="R75" s="195">
        <f t="shared" si="9"/>
        <v>55065875</v>
      </c>
      <c r="S75" s="195">
        <f t="shared" si="9"/>
        <v>0</v>
      </c>
      <c r="T75" s="195">
        <f t="shared" si="9"/>
        <v>32319444</v>
      </c>
      <c r="U75" s="195">
        <f t="shared" si="9"/>
        <v>47147653</v>
      </c>
      <c r="V75" s="195">
        <f t="shared" si="9"/>
        <v>25972684</v>
      </c>
      <c r="W75" s="195">
        <f t="shared" si="9"/>
        <v>22925643</v>
      </c>
      <c r="X75" s="195">
        <f t="shared" si="9"/>
        <v>92493978</v>
      </c>
      <c r="Y75" s="195">
        <f t="shared" si="9"/>
        <v>134234797</v>
      </c>
      <c r="Z75" s="195">
        <f t="shared" si="9"/>
        <v>44078047</v>
      </c>
      <c r="AA75" s="195">
        <f t="shared" si="9"/>
        <v>15566745</v>
      </c>
      <c r="AB75" s="195">
        <f t="shared" si="9"/>
        <v>143953548</v>
      </c>
      <c r="AC75" s="195">
        <f t="shared" si="9"/>
        <v>18509863</v>
      </c>
      <c r="AD75" s="195">
        <f t="shared" si="9"/>
        <v>4055567</v>
      </c>
      <c r="AE75" s="195">
        <f t="shared" si="9"/>
        <v>38799200</v>
      </c>
      <c r="AF75" s="195">
        <f t="shared" si="9"/>
        <v>0</v>
      </c>
      <c r="AG75" s="195">
        <f t="shared" si="9"/>
        <v>280615057</v>
      </c>
      <c r="AH75" s="195">
        <f t="shared" si="9"/>
        <v>0</v>
      </c>
      <c r="AI75" s="195">
        <f t="shared" si="9"/>
        <v>0</v>
      </c>
      <c r="AJ75" s="195">
        <f t="shared" si="9"/>
        <v>112641475</v>
      </c>
      <c r="AK75" s="195">
        <f t="shared" si="9"/>
        <v>6707115</v>
      </c>
      <c r="AL75" s="195">
        <f t="shared" si="9"/>
        <v>2174248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127575599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28293106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2021898198</v>
      </c>
      <c r="CF75" s="252"/>
    </row>
    <row r="76" spans="1:84" ht="12.6" customHeight="1" x14ac:dyDescent="0.25">
      <c r="A76" s="171" t="s">
        <v>248</v>
      </c>
      <c r="B76" s="175"/>
      <c r="C76" s="184">
        <v>21941.43</v>
      </c>
      <c r="D76" s="184"/>
      <c r="E76" s="185">
        <v>121196.29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33412.19</v>
      </c>
      <c r="P76" s="185">
        <v>52370.35</v>
      </c>
      <c r="Q76" s="185">
        <v>11332.24</v>
      </c>
      <c r="R76" s="185">
        <v>1652.69</v>
      </c>
      <c r="S76" s="185">
        <v>3463.44</v>
      </c>
      <c r="T76" s="185">
        <v>7921.93</v>
      </c>
      <c r="U76" s="185">
        <v>11560.84</v>
      </c>
      <c r="V76" s="185">
        <v>5210.41</v>
      </c>
      <c r="W76" s="185">
        <v>6929.41</v>
      </c>
      <c r="X76" s="185">
        <v>574.21</v>
      </c>
      <c r="Y76" s="185">
        <v>34426.910000000003</v>
      </c>
      <c r="Z76" s="185">
        <v>5506.09</v>
      </c>
      <c r="AA76" s="185">
        <v>2355.94</v>
      </c>
      <c r="AB76" s="185">
        <v>10263.91</v>
      </c>
      <c r="AC76" s="185">
        <v>2799.36</v>
      </c>
      <c r="AD76" s="185">
        <v>122.07</v>
      </c>
      <c r="AE76" s="185">
        <v>19987.72</v>
      </c>
      <c r="AF76" s="185"/>
      <c r="AG76" s="185">
        <v>33373.81</v>
      </c>
      <c r="AH76" s="185"/>
      <c r="AI76" s="185"/>
      <c r="AJ76" s="185">
        <v>145103.34</v>
      </c>
      <c r="AK76" s="185">
        <v>4153.32</v>
      </c>
      <c r="AL76" s="185">
        <v>241.24</v>
      </c>
      <c r="AM76" s="185"/>
      <c r="AN76" s="185"/>
      <c r="AO76" s="185"/>
      <c r="AP76" s="185">
        <v>138344.97</v>
      </c>
      <c r="AQ76" s="185"/>
      <c r="AR76" s="185"/>
      <c r="AS76" s="185"/>
      <c r="AT76" s="185"/>
      <c r="AU76" s="185"/>
      <c r="AV76" s="185">
        <v>5042.62</v>
      </c>
      <c r="AW76" s="185"/>
      <c r="AX76" s="185">
        <v>574.75</v>
      </c>
      <c r="AY76" s="185">
        <v>17586.240000000002</v>
      </c>
      <c r="AZ76" s="185"/>
      <c r="BA76" s="185">
        <v>1251.55</v>
      </c>
      <c r="BB76" s="185"/>
      <c r="BC76" s="185"/>
      <c r="BD76" s="185">
        <v>7519.65</v>
      </c>
      <c r="BE76" s="185">
        <v>290648.82</v>
      </c>
      <c r="BF76" s="185">
        <v>96823.07</v>
      </c>
      <c r="BG76" s="185">
        <v>3424.51</v>
      </c>
      <c r="BH76" s="185">
        <v>14422.11</v>
      </c>
      <c r="BI76" s="185">
        <v>16821.59</v>
      </c>
      <c r="BJ76" s="185">
        <v>3320.42</v>
      </c>
      <c r="BK76" s="185">
        <v>7735.32</v>
      </c>
      <c r="BL76" s="185">
        <v>3942.66</v>
      </c>
      <c r="BM76" s="185">
        <v>461.09</v>
      </c>
      <c r="BN76" s="185">
        <v>8185.23</v>
      </c>
      <c r="BO76" s="185">
        <v>294.91000000000003</v>
      </c>
      <c r="BP76" s="185">
        <v>2568.8000000000002</v>
      </c>
      <c r="BQ76" s="185"/>
      <c r="BR76" s="185">
        <v>6182.06</v>
      </c>
      <c r="BS76" s="185">
        <v>1778.75</v>
      </c>
      <c r="BT76" s="185"/>
      <c r="BU76" s="185"/>
      <c r="BV76" s="185">
        <v>10589.37</v>
      </c>
      <c r="BW76" s="185">
        <v>2588.91</v>
      </c>
      <c r="BX76" s="185"/>
      <c r="BY76" s="185">
        <v>3057.89</v>
      </c>
      <c r="BZ76" s="185">
        <v>1069.32</v>
      </c>
      <c r="CA76" s="185">
        <v>360.94</v>
      </c>
      <c r="CB76" s="185">
        <v>16973.14</v>
      </c>
      <c r="CC76" s="185">
        <v>4729.3999999999996</v>
      </c>
      <c r="CD76" s="249" t="s">
        <v>221</v>
      </c>
      <c r="CE76" s="195">
        <f t="shared" si="8"/>
        <v>1202197.23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47760</v>
      </c>
      <c r="D77" s="184"/>
      <c r="E77" s="184">
        <v>245979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293739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1460</v>
      </c>
      <c r="D78" s="184">
        <v>11258</v>
      </c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4928</v>
      </c>
      <c r="P78" s="184">
        <v>3770</v>
      </c>
      <c r="Q78" s="184">
        <v>1040</v>
      </c>
      <c r="R78" s="184">
        <v>390</v>
      </c>
      <c r="S78" s="184">
        <v>1825</v>
      </c>
      <c r="T78" s="184"/>
      <c r="U78" s="184">
        <v>1095</v>
      </c>
      <c r="V78" s="184">
        <v>1156</v>
      </c>
      <c r="W78" s="184"/>
      <c r="X78" s="184">
        <v>365</v>
      </c>
      <c r="Y78" s="184">
        <v>1825</v>
      </c>
      <c r="Z78" s="184">
        <v>1040</v>
      </c>
      <c r="AA78" s="184">
        <v>546</v>
      </c>
      <c r="AB78" s="184">
        <v>375</v>
      </c>
      <c r="AC78" s="184">
        <v>364</v>
      </c>
      <c r="AD78" s="184"/>
      <c r="AE78" s="184">
        <v>1040</v>
      </c>
      <c r="AF78" s="184"/>
      <c r="AG78" s="184">
        <v>4380</v>
      </c>
      <c r="AH78" s="184"/>
      <c r="AI78" s="184"/>
      <c r="AJ78" s="184"/>
      <c r="AK78" s="184">
        <v>609</v>
      </c>
      <c r="AL78" s="184">
        <v>609</v>
      </c>
      <c r="AM78" s="184"/>
      <c r="AN78" s="184"/>
      <c r="AO78" s="184"/>
      <c r="AP78" s="184">
        <v>650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130</v>
      </c>
      <c r="BB78" s="184">
        <v>130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650</v>
      </c>
      <c r="BI78" s="184"/>
      <c r="BJ78" s="249" t="s">
        <v>221</v>
      </c>
      <c r="BK78" s="184"/>
      <c r="BL78" s="184">
        <v>183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183</v>
      </c>
      <c r="BT78" s="184"/>
      <c r="BU78" s="184"/>
      <c r="BV78" s="184"/>
      <c r="BW78" s="184">
        <v>39</v>
      </c>
      <c r="BX78" s="184"/>
      <c r="BY78" s="184">
        <v>20</v>
      </c>
      <c r="BZ78" s="184">
        <v>55</v>
      </c>
      <c r="CA78" s="184">
        <v>1248</v>
      </c>
      <c r="CB78" s="184">
        <v>130</v>
      </c>
      <c r="CC78" s="249" t="s">
        <v>221</v>
      </c>
      <c r="CD78" s="249" t="s">
        <v>221</v>
      </c>
      <c r="CE78" s="195">
        <f t="shared" si="8"/>
        <v>41493</v>
      </c>
      <c r="CF78" s="195"/>
    </row>
    <row r="79" spans="1:84" ht="12.6" customHeight="1" x14ac:dyDescent="0.25">
      <c r="A79" s="171" t="s">
        <v>251</v>
      </c>
      <c r="B79" s="175"/>
      <c r="C79" s="225">
        <v>52218.720000000001</v>
      </c>
      <c r="D79" s="225"/>
      <c r="E79" s="184">
        <v>269818.73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115271.2</v>
      </c>
      <c r="P79" s="184">
        <v>135814.29</v>
      </c>
      <c r="Q79" s="184">
        <v>15229.99</v>
      </c>
      <c r="R79" s="184"/>
      <c r="S79" s="184">
        <v>4490.95</v>
      </c>
      <c r="T79" s="184">
        <v>14710.23</v>
      </c>
      <c r="U79" s="184"/>
      <c r="V79" s="184">
        <v>12065.99</v>
      </c>
      <c r="W79" s="184"/>
      <c r="X79" s="184"/>
      <c r="Y79" s="184">
        <v>54772.07</v>
      </c>
      <c r="Z79" s="184"/>
      <c r="AA79" s="184"/>
      <c r="AB79" s="184"/>
      <c r="AC79" s="184"/>
      <c r="AD79" s="184"/>
      <c r="AE79" s="184">
        <v>12650.09</v>
      </c>
      <c r="AF79" s="184"/>
      <c r="AG79" s="184">
        <v>199064.45</v>
      </c>
      <c r="AH79" s="184"/>
      <c r="AI79" s="184"/>
      <c r="AJ79" s="184">
        <v>10080.98</v>
      </c>
      <c r="AK79" s="184"/>
      <c r="AL79" s="184"/>
      <c r="AM79" s="184"/>
      <c r="AN79" s="184"/>
      <c r="AO79" s="184"/>
      <c r="AP79" s="184">
        <v>26517.53</v>
      </c>
      <c r="AQ79" s="184"/>
      <c r="AR79" s="184"/>
      <c r="AS79" s="184"/>
      <c r="AT79" s="184"/>
      <c r="AU79" s="184"/>
      <c r="AV79" s="184">
        <v>9764.91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>
        <v>2570.39</v>
      </c>
      <c r="CC79" s="249" t="s">
        <v>221</v>
      </c>
      <c r="CD79" s="249" t="s">
        <v>221</v>
      </c>
      <c r="CE79" s="195">
        <f t="shared" si="8"/>
        <v>935040.51999999979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104.4</v>
      </c>
      <c r="D80" s="187"/>
      <c r="E80" s="187">
        <v>219.75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79.98</v>
      </c>
      <c r="P80" s="187">
        <v>56.45</v>
      </c>
      <c r="Q80" s="187">
        <v>32.200000000000003</v>
      </c>
      <c r="R80" s="187"/>
      <c r="S80" s="187"/>
      <c r="T80" s="187">
        <v>21.3</v>
      </c>
      <c r="U80" s="187"/>
      <c r="V80" s="187"/>
      <c r="W80" s="187"/>
      <c r="X80" s="187"/>
      <c r="Y80" s="187"/>
      <c r="Z80" s="187">
        <v>1.8</v>
      </c>
      <c r="AA80" s="187"/>
      <c r="AB80" s="187"/>
      <c r="AC80" s="187"/>
      <c r="AD80" s="187"/>
      <c r="AE80" s="187"/>
      <c r="AF80" s="187"/>
      <c r="AG80" s="187">
        <v>64.3</v>
      </c>
      <c r="AH80" s="187"/>
      <c r="AI80" s="187"/>
      <c r="AJ80" s="187">
        <v>44.9</v>
      </c>
      <c r="AK80" s="187"/>
      <c r="AL80" s="187"/>
      <c r="AM80" s="187"/>
      <c r="AN80" s="187"/>
      <c r="AO80" s="187"/>
      <c r="AP80" s="187">
        <v>30.68</v>
      </c>
      <c r="AQ80" s="187"/>
      <c r="AR80" s="187"/>
      <c r="AS80" s="187"/>
      <c r="AT80" s="187"/>
      <c r="AU80" s="187"/>
      <c r="AV80" s="187">
        <v>20.5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676.25999999999976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18409</v>
      </c>
      <c r="D111" s="174">
        <v>73102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3536</v>
      </c>
      <c r="D114" s="174">
        <v>5171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14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311</v>
      </c>
    </row>
    <row r="128" spans="1:5" ht="12.6" customHeight="1" x14ac:dyDescent="0.25">
      <c r="A128" s="173" t="s">
        <v>292</v>
      </c>
      <c r="B128" s="172" t="s">
        <v>256</v>
      </c>
      <c r="C128" s="189">
        <v>321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5053+2143</f>
        <v>7196</v>
      </c>
      <c r="C138" s="189">
        <f>1344+4199</f>
        <v>5543</v>
      </c>
      <c r="D138" s="174">
        <f>C111-B138-C138</f>
        <v>5670</v>
      </c>
      <c r="E138" s="175">
        <f>SUM(B138:D138)</f>
        <v>18409</v>
      </c>
    </row>
    <row r="139" spans="1:6" ht="12.6" customHeight="1" x14ac:dyDescent="0.25">
      <c r="A139" s="173" t="s">
        <v>215</v>
      </c>
      <c r="B139" s="174">
        <f>23820+11729</f>
        <v>35549</v>
      </c>
      <c r="C139" s="189">
        <f>6744+14295</f>
        <v>21039</v>
      </c>
      <c r="D139" s="174">
        <f>D111-B139-C139</f>
        <v>16514</v>
      </c>
      <c r="E139" s="175">
        <f>SUM(B139:D139)</f>
        <v>73102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375063185</v>
      </c>
      <c r="C141" s="189">
        <v>183045037</v>
      </c>
      <c r="D141" s="174">
        <f>318410579+541453845-B141-C141</f>
        <v>301756202</v>
      </c>
      <c r="E141" s="175">
        <f>SUM(B141:D141)</f>
        <v>859864424</v>
      </c>
      <c r="F141" s="199"/>
    </row>
    <row r="142" spans="1:6" ht="12.6" customHeight="1" x14ac:dyDescent="0.25">
      <c r="A142" s="173" t="s">
        <v>246</v>
      </c>
      <c r="B142" s="174">
        <v>375595818</v>
      </c>
      <c r="C142" s="189">
        <v>248016619</v>
      </c>
      <c r="D142" s="174">
        <f>898277235+263756539-B142-C142</f>
        <v>538421337</v>
      </c>
      <c r="E142" s="175">
        <f>SUM(B142:D142)</f>
        <v>1162033774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20716638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667276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1596727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36319356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327139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14853432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1432230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75912798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9672062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1188896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10860958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5043780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880554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5924334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1269282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8184788+268016</f>
        <v>8452804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9722086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13413733</v>
      </c>
      <c r="C195" s="189"/>
      <c r="D195" s="174"/>
      <c r="E195" s="175">
        <f t="shared" ref="E195:E203" si="10">SUM(B195:C195)-D195</f>
        <v>13413733</v>
      </c>
    </row>
    <row r="196" spans="1:8" ht="12.6" customHeight="1" x14ac:dyDescent="0.25">
      <c r="A196" s="173" t="s">
        <v>333</v>
      </c>
      <c r="B196" s="174">
        <v>18852304</v>
      </c>
      <c r="C196" s="189">
        <v>6958</v>
      </c>
      <c r="D196" s="174">
        <v>544</v>
      </c>
      <c r="E196" s="175">
        <f t="shared" si="10"/>
        <v>18858718</v>
      </c>
    </row>
    <row r="197" spans="1:8" ht="12.6" customHeight="1" x14ac:dyDescent="0.25">
      <c r="A197" s="173" t="s">
        <v>334</v>
      </c>
      <c r="B197" s="174">
        <v>418596907.76999998</v>
      </c>
      <c r="C197" s="189">
        <v>23668077.5</v>
      </c>
      <c r="D197" s="174">
        <v>7499999.3600000003</v>
      </c>
      <c r="E197" s="175">
        <f t="shared" si="10"/>
        <v>434764985.90999997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23632565</v>
      </c>
      <c r="C199" s="189">
        <v>589173</v>
      </c>
      <c r="D199" s="174">
        <v>1522522</v>
      </c>
      <c r="E199" s="175">
        <f t="shared" si="10"/>
        <v>22699216</v>
      </c>
    </row>
    <row r="200" spans="1:8" ht="12.6" customHeight="1" x14ac:dyDescent="0.25">
      <c r="A200" s="173" t="s">
        <v>337</v>
      </c>
      <c r="B200" s="174">
        <v>180615160</v>
      </c>
      <c r="C200" s="189">
        <f>1163962+12181150</f>
        <v>13345112</v>
      </c>
      <c r="D200" s="174">
        <v>27450824</v>
      </c>
      <c r="E200" s="175">
        <f t="shared" si="10"/>
        <v>166509448</v>
      </c>
    </row>
    <row r="201" spans="1:8" ht="12.6" customHeight="1" x14ac:dyDescent="0.25">
      <c r="A201" s="173" t="s">
        <v>338</v>
      </c>
      <c r="B201" s="174">
        <v>21922782</v>
      </c>
      <c r="C201" s="189">
        <f>217059+1451781</f>
        <v>1668840</v>
      </c>
      <c r="D201" s="174">
        <v>2451931</v>
      </c>
      <c r="E201" s="175">
        <f t="shared" si="10"/>
        <v>21139691</v>
      </c>
    </row>
    <row r="202" spans="1:8" ht="12.6" customHeight="1" x14ac:dyDescent="0.25">
      <c r="A202" s="173" t="s">
        <v>339</v>
      </c>
      <c r="B202" s="174">
        <v>19231445.34</v>
      </c>
      <c r="C202" s="189">
        <v>6945873.1200000001</v>
      </c>
      <c r="D202" s="174">
        <v>3581889.6</v>
      </c>
      <c r="E202" s="175">
        <f t="shared" si="10"/>
        <v>22595428.859999999</v>
      </c>
    </row>
    <row r="203" spans="1:8" ht="12.6" customHeight="1" x14ac:dyDescent="0.25">
      <c r="A203" s="173" t="s">
        <v>340</v>
      </c>
      <c r="B203" s="174">
        <v>29776963</v>
      </c>
      <c r="C203" s="189">
        <v>46871693</v>
      </c>
      <c r="D203" s="174">
        <v>32056746</v>
      </c>
      <c r="E203" s="175">
        <f t="shared" si="10"/>
        <v>44591910</v>
      </c>
    </row>
    <row r="204" spans="1:8" ht="12.6" customHeight="1" x14ac:dyDescent="0.25">
      <c r="A204" s="173" t="s">
        <v>203</v>
      </c>
      <c r="B204" s="175">
        <f>SUM(B195:B203)</f>
        <v>726041860.11000001</v>
      </c>
      <c r="C204" s="191">
        <f>SUM(C195:C203)</f>
        <v>93095726.620000005</v>
      </c>
      <c r="D204" s="175">
        <f>SUM(D195:D203)</f>
        <v>74564455.960000008</v>
      </c>
      <c r="E204" s="175">
        <f>SUM(E195:E203)</f>
        <v>744573130.76999998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11784399</v>
      </c>
      <c r="C209" s="189">
        <v>359280</v>
      </c>
      <c r="D209" s="174">
        <v>544</v>
      </c>
      <c r="E209" s="175">
        <f t="shared" ref="E209:E216" si="11">SUM(B209:C209)-D209</f>
        <v>12143135</v>
      </c>
      <c r="H209" s="259"/>
    </row>
    <row r="210" spans="1:8" ht="12.6" customHeight="1" x14ac:dyDescent="0.25">
      <c r="A210" s="173" t="s">
        <v>334</v>
      </c>
      <c r="B210" s="174">
        <v>169019937.06</v>
      </c>
      <c r="C210" s="189">
        <v>18244767.899999999</v>
      </c>
      <c r="D210" s="174">
        <v>5329804.67</v>
      </c>
      <c r="E210" s="175">
        <f t="shared" si="11"/>
        <v>181934900.29000002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21786686</v>
      </c>
      <c r="C212" s="189">
        <v>308428</v>
      </c>
      <c r="D212" s="174">
        <v>1522522</v>
      </c>
      <c r="E212" s="175">
        <f t="shared" si="11"/>
        <v>20572592</v>
      </c>
      <c r="H212" s="259"/>
    </row>
    <row r="213" spans="1:8" ht="12.6" customHeight="1" x14ac:dyDescent="0.25">
      <c r="A213" s="173" t="s">
        <v>337</v>
      </c>
      <c r="B213" s="174">
        <v>136595002</v>
      </c>
      <c r="C213" s="189">
        <v>16059394</v>
      </c>
      <c r="D213" s="174">
        <v>27313968</v>
      </c>
      <c r="E213" s="175">
        <f t="shared" si="11"/>
        <v>125340428</v>
      </c>
      <c r="H213" s="259"/>
    </row>
    <row r="214" spans="1:8" ht="12.6" customHeight="1" x14ac:dyDescent="0.25">
      <c r="A214" s="173" t="s">
        <v>338</v>
      </c>
      <c r="B214" s="174">
        <v>13818463</v>
      </c>
      <c r="C214" s="189">
        <v>2047289</v>
      </c>
      <c r="D214" s="174">
        <v>2443289</v>
      </c>
      <c r="E214" s="175">
        <f t="shared" si="11"/>
        <v>13422463</v>
      </c>
      <c r="H214" s="259"/>
    </row>
    <row r="215" spans="1:8" ht="12.6" customHeight="1" x14ac:dyDescent="0.25">
      <c r="A215" s="173" t="s">
        <v>339</v>
      </c>
      <c r="B215" s="174">
        <v>10467946.59</v>
      </c>
      <c r="C215" s="189">
        <v>2851121.22</v>
      </c>
      <c r="D215" s="174">
        <v>1699158.53</v>
      </c>
      <c r="E215" s="175">
        <f t="shared" si="11"/>
        <v>11619909.280000001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363472433.64999998</v>
      </c>
      <c r="C217" s="191">
        <f>SUM(C208:C216)</f>
        <v>39870280.119999997</v>
      </c>
      <c r="D217" s="175">
        <f>SUM(D208:D216)</f>
        <v>38309286.200000003</v>
      </c>
      <c r="E217" s="175">
        <f>SUM(E208:E216)</f>
        <v>365033427.57000005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20549829</v>
      </c>
      <c r="D221" s="172">
        <f>C221</f>
        <v>20549829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518072946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319179974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15791925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11548697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355652772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144764793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1365011107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11724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8429840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16620807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25050647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12666357+9</f>
        <v>12666366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12666366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1423277949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46997037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41430627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267621373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194970167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11298408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9799134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6626816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7978316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29744687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226526231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f>E195</f>
        <v>13413733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 t="shared" ref="C268:C271" si="12">E196</f>
        <v>18858718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 t="shared" si="12"/>
        <v>434764985.90999997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f t="shared" si="12"/>
        <v>22699216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E200+E201</f>
        <v>187649139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f>E202</f>
        <v>22595428.859999999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E203</f>
        <v>44591910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744573130.76999998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E217</f>
        <v>365033427.57000005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379539703.19999993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1378162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78602825+12491284</f>
        <v>91094109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92472271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1193581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1601954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2795535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701333740.19999993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21092034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52634976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25533650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10069964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25031251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10129509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144491384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5793939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5793939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C313+293468348</f>
        <v>303597857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303597857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10129509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293468348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257580069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701333740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701333740.19999993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318410579+541453845</f>
        <v>859864424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898277235+263756539</f>
        <v>1162033774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2021898198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20549829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1377677473-C366</f>
        <v>1365011107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25050647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C238</f>
        <v>12666366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1423277949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598620249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45215073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45215073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643835322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315905760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75912798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11473409+5945040</f>
        <v>17418449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83008126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5179043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54629193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33011305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10860958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5924334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D186</f>
        <v>9722086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20434444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632006496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11828826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28165335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39994161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39994161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Valley Medical Center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18409</v>
      </c>
      <c r="C414" s="194">
        <f>E138</f>
        <v>18409</v>
      </c>
      <c r="D414" s="179"/>
    </row>
    <row r="415" spans="1:5" ht="12.6" customHeight="1" x14ac:dyDescent="0.25">
      <c r="A415" s="179" t="s">
        <v>464</v>
      </c>
      <c r="B415" s="179">
        <f>D111</f>
        <v>73102</v>
      </c>
      <c r="C415" s="179">
        <f>E139</f>
        <v>73102</v>
      </c>
      <c r="D415" s="194">
        <f>SUM(C59:H59)+N59</f>
        <v>73102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3536</v>
      </c>
    </row>
    <row r="424" spans="1:7" ht="12.6" customHeight="1" x14ac:dyDescent="0.25">
      <c r="A424" s="179" t="s">
        <v>1244</v>
      </c>
      <c r="B424" s="179">
        <f>D114</f>
        <v>5171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315905760</v>
      </c>
      <c r="C427" s="179">
        <f t="shared" ref="C427:C434" si="14">CE61</f>
        <v>315905760</v>
      </c>
      <c r="D427" s="179"/>
    </row>
    <row r="428" spans="1:7" ht="12.6" customHeight="1" x14ac:dyDescent="0.25">
      <c r="A428" s="179" t="s">
        <v>3</v>
      </c>
      <c r="B428" s="179">
        <f t="shared" si="13"/>
        <v>75912798</v>
      </c>
      <c r="C428" s="179">
        <f t="shared" si="14"/>
        <v>75912798</v>
      </c>
      <c r="D428" s="179">
        <f>D173</f>
        <v>75912798</v>
      </c>
    </row>
    <row r="429" spans="1:7" ht="12.6" customHeight="1" x14ac:dyDescent="0.25">
      <c r="A429" s="179" t="s">
        <v>236</v>
      </c>
      <c r="B429" s="179">
        <f t="shared" si="13"/>
        <v>17418449</v>
      </c>
      <c r="C429" s="179">
        <f t="shared" si="14"/>
        <v>17418449</v>
      </c>
      <c r="D429" s="179"/>
    </row>
    <row r="430" spans="1:7" ht="12.6" customHeight="1" x14ac:dyDescent="0.25">
      <c r="A430" s="179" t="s">
        <v>237</v>
      </c>
      <c r="B430" s="179">
        <f t="shared" si="13"/>
        <v>83008126</v>
      </c>
      <c r="C430" s="179">
        <f t="shared" si="14"/>
        <v>83008126</v>
      </c>
      <c r="D430" s="179"/>
    </row>
    <row r="431" spans="1:7" ht="12.6" customHeight="1" x14ac:dyDescent="0.25">
      <c r="A431" s="179" t="s">
        <v>444</v>
      </c>
      <c r="B431" s="179">
        <f t="shared" si="13"/>
        <v>5179043</v>
      </c>
      <c r="C431" s="179">
        <f t="shared" si="14"/>
        <v>5179043</v>
      </c>
      <c r="D431" s="179"/>
    </row>
    <row r="432" spans="1:7" ht="12.6" customHeight="1" x14ac:dyDescent="0.25">
      <c r="A432" s="179" t="s">
        <v>445</v>
      </c>
      <c r="B432" s="179">
        <f t="shared" si="13"/>
        <v>54629193</v>
      </c>
      <c r="C432" s="179">
        <f t="shared" si="14"/>
        <v>54629193</v>
      </c>
      <c r="D432" s="179"/>
    </row>
    <row r="433" spans="1:7" ht="12.6" customHeight="1" x14ac:dyDescent="0.25">
      <c r="A433" s="179" t="s">
        <v>6</v>
      </c>
      <c r="B433" s="179">
        <f t="shared" si="13"/>
        <v>33011305</v>
      </c>
      <c r="C433" s="179">
        <f t="shared" si="14"/>
        <v>33011305</v>
      </c>
      <c r="D433" s="179">
        <f>C217</f>
        <v>39870280.119999997</v>
      </c>
    </row>
    <row r="434" spans="1:7" ht="12.6" customHeight="1" x14ac:dyDescent="0.25">
      <c r="A434" s="179" t="s">
        <v>474</v>
      </c>
      <c r="B434" s="179">
        <f t="shared" si="13"/>
        <v>10860958</v>
      </c>
      <c r="C434" s="179">
        <f t="shared" si="14"/>
        <v>10860958</v>
      </c>
      <c r="D434" s="179">
        <f>D177</f>
        <v>10860958</v>
      </c>
    </row>
    <row r="435" spans="1:7" ht="12.6" customHeight="1" x14ac:dyDescent="0.25">
      <c r="A435" s="179" t="s">
        <v>447</v>
      </c>
      <c r="B435" s="179">
        <f t="shared" si="13"/>
        <v>5924334</v>
      </c>
      <c r="C435" s="179"/>
      <c r="D435" s="179">
        <f>D181</f>
        <v>5924334</v>
      </c>
    </row>
    <row r="436" spans="1:7" ht="12.6" customHeight="1" x14ac:dyDescent="0.25">
      <c r="A436" s="179" t="s">
        <v>475</v>
      </c>
      <c r="B436" s="179">
        <f t="shared" si="13"/>
        <v>9722086</v>
      </c>
      <c r="C436" s="179"/>
      <c r="D436" s="179">
        <f>D186</f>
        <v>9722086</v>
      </c>
    </row>
    <row r="437" spans="1:7" ht="12.6" customHeight="1" x14ac:dyDescent="0.25">
      <c r="A437" s="194" t="s">
        <v>449</v>
      </c>
      <c r="B437" s="194">
        <f t="shared" si="13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15646420</v>
      </c>
      <c r="C438" s="194">
        <f>CD69</f>
        <v>0</v>
      </c>
      <c r="D438" s="194">
        <f>D181+D186+D190</f>
        <v>15646420</v>
      </c>
    </row>
    <row r="439" spans="1:7" ht="12.6" customHeight="1" x14ac:dyDescent="0.25">
      <c r="A439" s="179" t="s">
        <v>451</v>
      </c>
      <c r="B439" s="194">
        <f>C389</f>
        <v>20434444</v>
      </c>
      <c r="C439" s="194">
        <f>SUM(C69:CC69)</f>
        <v>36080864</v>
      </c>
      <c r="D439" s="179"/>
    </row>
    <row r="440" spans="1:7" ht="12.6" customHeight="1" x14ac:dyDescent="0.25">
      <c r="A440" s="179" t="s">
        <v>477</v>
      </c>
      <c r="B440" s="194">
        <f>B438+B439</f>
        <v>36080864</v>
      </c>
      <c r="C440" s="194">
        <f>CE69</f>
        <v>36080864</v>
      </c>
      <c r="D440" s="179"/>
    </row>
    <row r="441" spans="1:7" ht="12.6" customHeight="1" x14ac:dyDescent="0.25">
      <c r="A441" s="179" t="s">
        <v>478</v>
      </c>
      <c r="B441" s="179">
        <f>D390</f>
        <v>632006496</v>
      </c>
      <c r="C441" s="179">
        <f>SUM(C427:C437)+C440</f>
        <v>632006496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20549829</v>
      </c>
      <c r="C444" s="179">
        <f>C363</f>
        <v>20549829</v>
      </c>
      <c r="D444" s="179"/>
    </row>
    <row r="445" spans="1:7" ht="12.6" customHeight="1" x14ac:dyDescent="0.25">
      <c r="A445" s="179" t="s">
        <v>343</v>
      </c>
      <c r="B445" s="179">
        <f>D229</f>
        <v>1365011107</v>
      </c>
      <c r="C445" s="179">
        <f>C364</f>
        <v>1365011107</v>
      </c>
      <c r="D445" s="179"/>
    </row>
    <row r="446" spans="1:7" ht="12.6" customHeight="1" x14ac:dyDescent="0.25">
      <c r="A446" s="179" t="s">
        <v>351</v>
      </c>
      <c r="B446" s="179">
        <f>D236</f>
        <v>25050647</v>
      </c>
      <c r="C446" s="179">
        <f>C365</f>
        <v>25050647</v>
      </c>
      <c r="D446" s="179"/>
    </row>
    <row r="447" spans="1:7" ht="12.6" customHeight="1" x14ac:dyDescent="0.25">
      <c r="A447" s="179" t="s">
        <v>356</v>
      </c>
      <c r="B447" s="179">
        <f>D240</f>
        <v>12666366</v>
      </c>
      <c r="C447" s="179">
        <f>C366</f>
        <v>12666366</v>
      </c>
      <c r="D447" s="179"/>
    </row>
    <row r="448" spans="1:7" ht="12.6" customHeight="1" x14ac:dyDescent="0.25">
      <c r="A448" s="179" t="s">
        <v>358</v>
      </c>
      <c r="B448" s="179">
        <f>D242</f>
        <v>1423277949</v>
      </c>
      <c r="C448" s="179">
        <f>D367</f>
        <v>1423277949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11724</v>
      </c>
    </row>
    <row r="454" spans="1:7" ht="12.6" customHeight="1" x14ac:dyDescent="0.25">
      <c r="A454" s="179" t="s">
        <v>168</v>
      </c>
      <c r="B454" s="179">
        <f>C233</f>
        <v>8429840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16620807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45215073</v>
      </c>
      <c r="C458" s="194">
        <f>CE70</f>
        <v>45215073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859864424</v>
      </c>
      <c r="C463" s="194">
        <f>CE73</f>
        <v>859864424</v>
      </c>
      <c r="D463" s="194">
        <f>E141+E147+E153</f>
        <v>859864424</v>
      </c>
    </row>
    <row r="464" spans="1:7" ht="12.6" customHeight="1" x14ac:dyDescent="0.25">
      <c r="A464" s="179" t="s">
        <v>246</v>
      </c>
      <c r="B464" s="194">
        <f>C360</f>
        <v>1162033774</v>
      </c>
      <c r="C464" s="194">
        <f>CE74</f>
        <v>1162033774</v>
      </c>
      <c r="D464" s="194">
        <f>E142+E148+E154</f>
        <v>1162033774</v>
      </c>
    </row>
    <row r="465" spans="1:7" ht="12.6" customHeight="1" x14ac:dyDescent="0.25">
      <c r="A465" s="179" t="s">
        <v>247</v>
      </c>
      <c r="B465" s="194">
        <f>D361</f>
        <v>2021898198</v>
      </c>
      <c r="C465" s="194">
        <f>CE75</f>
        <v>2021898198</v>
      </c>
      <c r="D465" s="194">
        <f>D463+D464</f>
        <v>2021898198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13413733</v>
      </c>
      <c r="C468" s="179">
        <f>E195</f>
        <v>13413733</v>
      </c>
      <c r="D468" s="179"/>
    </row>
    <row r="469" spans="1:7" ht="12.6" customHeight="1" x14ac:dyDescent="0.25">
      <c r="A469" s="179" t="s">
        <v>333</v>
      </c>
      <c r="B469" s="179">
        <f t="shared" si="15"/>
        <v>18858718</v>
      </c>
      <c r="C469" s="179">
        <f>E196</f>
        <v>18858718</v>
      </c>
      <c r="D469" s="179"/>
    </row>
    <row r="470" spans="1:7" ht="12.6" customHeight="1" x14ac:dyDescent="0.25">
      <c r="A470" s="179" t="s">
        <v>334</v>
      </c>
      <c r="B470" s="179">
        <f t="shared" si="15"/>
        <v>434764985.90999997</v>
      </c>
      <c r="C470" s="179">
        <f>E197</f>
        <v>434764985.90999997</v>
      </c>
      <c r="D470" s="179"/>
    </row>
    <row r="471" spans="1:7" ht="12.6" customHeight="1" x14ac:dyDescent="0.2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5"/>
        <v>22699216</v>
      </c>
      <c r="C472" s="179">
        <f>E199</f>
        <v>22699216</v>
      </c>
      <c r="D472" s="179"/>
    </row>
    <row r="473" spans="1:7" ht="12.6" customHeight="1" x14ac:dyDescent="0.25">
      <c r="A473" s="179" t="s">
        <v>495</v>
      </c>
      <c r="B473" s="179">
        <f t="shared" si="15"/>
        <v>187649139</v>
      </c>
      <c r="C473" s="179">
        <f>SUM(E200:E201)</f>
        <v>187649139</v>
      </c>
      <c r="D473" s="179"/>
    </row>
    <row r="474" spans="1:7" ht="12.6" customHeight="1" x14ac:dyDescent="0.25">
      <c r="A474" s="179" t="s">
        <v>339</v>
      </c>
      <c r="B474" s="179">
        <f t="shared" si="15"/>
        <v>22595428.859999999</v>
      </c>
      <c r="C474" s="179">
        <f>E202</f>
        <v>22595428.859999999</v>
      </c>
      <c r="D474" s="179"/>
    </row>
    <row r="475" spans="1:7" ht="12.6" customHeight="1" x14ac:dyDescent="0.25">
      <c r="A475" s="179" t="s">
        <v>340</v>
      </c>
      <c r="B475" s="179">
        <f t="shared" si="15"/>
        <v>44591910</v>
      </c>
      <c r="C475" s="179">
        <f>E203</f>
        <v>44591910</v>
      </c>
      <c r="D475" s="179"/>
    </row>
    <row r="476" spans="1:7" ht="12.6" customHeight="1" x14ac:dyDescent="0.25">
      <c r="A476" s="179" t="s">
        <v>203</v>
      </c>
      <c r="B476" s="179">
        <f>D275</f>
        <v>744573130.76999998</v>
      </c>
      <c r="C476" s="179">
        <f>E204</f>
        <v>744573130.76999998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365033427.57000005</v>
      </c>
      <c r="C478" s="179">
        <f>E217</f>
        <v>365033427.57000005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701333740.19999993</v>
      </c>
    </row>
    <row r="482" spans="1:12" ht="12.6" customHeight="1" x14ac:dyDescent="0.25">
      <c r="A482" s="180" t="s">
        <v>499</v>
      </c>
      <c r="C482" s="180">
        <f>D339</f>
        <v>701333740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155</v>
      </c>
      <c r="B493" s="261" t="s">
        <v>1266</v>
      </c>
      <c r="C493" s="261" t="str">
        <f>RIGHT(C82,4)</f>
        <v>2018</v>
      </c>
      <c r="D493" s="261" t="s">
        <v>1266</v>
      </c>
      <c r="E493" s="261" t="str">
        <f>RIGHT(C82,4)</f>
        <v>2018</v>
      </c>
      <c r="F493" s="261" t="s">
        <v>1266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18859564</v>
      </c>
      <c r="C496" s="240">
        <f>C71</f>
        <v>17109222</v>
      </c>
      <c r="D496" s="240">
        <v>12279</v>
      </c>
      <c r="E496" s="180">
        <f>C59</f>
        <v>11886</v>
      </c>
      <c r="F496" s="263">
        <f t="shared" ref="F496:G511" si="16">IF(B496=0,"",IF(D496=0,"",B496/D496))</f>
        <v>1535.9201889404674</v>
      </c>
      <c r="G496" s="264">
        <f t="shared" si="16"/>
        <v>1439.4432104997477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47947480</v>
      </c>
      <c r="C498" s="240">
        <f>E71</f>
        <v>44226999</v>
      </c>
      <c r="D498" s="240">
        <v>60262</v>
      </c>
      <c r="E498" s="180">
        <f>E59</f>
        <v>61216</v>
      </c>
      <c r="F498" s="263">
        <f t="shared" si="16"/>
        <v>795.65032690584451</v>
      </c>
      <c r="G498" s="263">
        <f t="shared" si="16"/>
        <v>722.47450013068476</v>
      </c>
      <c r="H498" s="265" t="str">
        <f t="shared" si="17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6"/>
        <v/>
      </c>
      <c r="G499" s="263" t="str">
        <f t="shared" si="16"/>
        <v/>
      </c>
      <c r="H499" s="265" t="str">
        <f t="shared" si="17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19478443</v>
      </c>
      <c r="C508" s="240">
        <f>O71</f>
        <v>18864800</v>
      </c>
      <c r="D508" s="240">
        <v>0</v>
      </c>
      <c r="E508" s="180">
        <f>O59</f>
        <v>0</v>
      </c>
      <c r="F508" s="263" t="str">
        <f t="shared" si="16"/>
        <v/>
      </c>
      <c r="G508" s="263" t="str">
        <f t="shared" si="16"/>
        <v/>
      </c>
      <c r="H508" s="265" t="str">
        <f t="shared" si="17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45741825</v>
      </c>
      <c r="C509" s="240">
        <f>P71</f>
        <v>48571462</v>
      </c>
      <c r="D509" s="240">
        <v>1126394</v>
      </c>
      <c r="E509" s="180">
        <f>P59</f>
        <v>1143153</v>
      </c>
      <c r="F509" s="263">
        <f t="shared" si="16"/>
        <v>40.609080836723209</v>
      </c>
      <c r="G509" s="263">
        <f t="shared" si="16"/>
        <v>42.489029902384019</v>
      </c>
      <c r="H509" s="265" t="str">
        <f t="shared" si="17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6008475</v>
      </c>
      <c r="C510" s="240">
        <f>Q71</f>
        <v>5653887</v>
      </c>
      <c r="D510" s="240">
        <v>1803445</v>
      </c>
      <c r="E510" s="180">
        <f>Q59</f>
        <v>1790288</v>
      </c>
      <c r="F510" s="263">
        <f t="shared" si="16"/>
        <v>3.3316652296022333</v>
      </c>
      <c r="G510" s="263">
        <f t="shared" si="16"/>
        <v>3.1580879724379542</v>
      </c>
      <c r="H510" s="265" t="str">
        <f t="shared" si="17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3356526</v>
      </c>
      <c r="C511" s="240">
        <f>R71</f>
        <v>3231610</v>
      </c>
      <c r="D511" s="240">
        <v>1251394</v>
      </c>
      <c r="E511" s="180">
        <f>R59</f>
        <v>1412383</v>
      </c>
      <c r="F511" s="263">
        <f t="shared" si="16"/>
        <v>2.6822295775750882</v>
      </c>
      <c r="G511" s="263">
        <f t="shared" si="16"/>
        <v>2.2880550105743271</v>
      </c>
      <c r="H511" s="265" t="str">
        <f t="shared" si="17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242146</v>
      </c>
      <c r="C512" s="240">
        <f>S71</f>
        <v>459251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4688657</v>
      </c>
      <c r="C513" s="240">
        <f>T71</f>
        <v>4421737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9552318</v>
      </c>
      <c r="C514" s="240">
        <f>U71</f>
        <v>9941716</v>
      </c>
      <c r="D514" s="240">
        <v>1187326</v>
      </c>
      <c r="E514" s="180">
        <f>U59</f>
        <v>1156560</v>
      </c>
      <c r="F514" s="263">
        <f t="shared" si="18"/>
        <v>8.0452361019635728</v>
      </c>
      <c r="G514" s="263">
        <f t="shared" si="18"/>
        <v>8.5959362246662518</v>
      </c>
      <c r="H514" s="265" t="str">
        <f t="shared" si="17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2429575</v>
      </c>
      <c r="C515" s="240">
        <f>V71</f>
        <v>2449243</v>
      </c>
      <c r="D515" s="240">
        <v>36781</v>
      </c>
      <c r="E515" s="180">
        <f>V59</f>
        <v>39605</v>
      </c>
      <c r="F515" s="263">
        <f t="shared" si="18"/>
        <v>66.055164351159561</v>
      </c>
      <c r="G515" s="263">
        <f t="shared" si="18"/>
        <v>61.841762403736901</v>
      </c>
      <c r="H515" s="265" t="str">
        <f t="shared" si="17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9487773</v>
      </c>
      <c r="C516" s="240">
        <f>W71</f>
        <v>9384241</v>
      </c>
      <c r="D516" s="240">
        <v>0</v>
      </c>
      <c r="E516" s="180">
        <f>W59</f>
        <v>0</v>
      </c>
      <c r="F516" s="263" t="str">
        <f t="shared" si="18"/>
        <v/>
      </c>
      <c r="G516" s="263" t="str">
        <f t="shared" si="18"/>
        <v/>
      </c>
      <c r="H516" s="265" t="str">
        <f t="shared" si="17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6288933</v>
      </c>
      <c r="C517" s="240">
        <f>X71</f>
        <v>6098514</v>
      </c>
      <c r="D517" s="240">
        <v>0</v>
      </c>
      <c r="E517" s="180">
        <f>X59</f>
        <v>0</v>
      </c>
      <c r="F517" s="263" t="str">
        <f t="shared" si="18"/>
        <v/>
      </c>
      <c r="G517" s="263" t="str">
        <f t="shared" si="18"/>
        <v/>
      </c>
      <c r="H517" s="265" t="str">
        <f t="shared" si="17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15614176</v>
      </c>
      <c r="C518" s="240">
        <f>Y71</f>
        <v>16061420</v>
      </c>
      <c r="D518" s="240">
        <v>372638</v>
      </c>
      <c r="E518" s="180">
        <f>Y59</f>
        <v>386718</v>
      </c>
      <c r="F518" s="263">
        <f t="shared" si="18"/>
        <v>41.901727682093615</v>
      </c>
      <c r="G518" s="263">
        <f t="shared" si="18"/>
        <v>41.532641356233739</v>
      </c>
      <c r="H518" s="265" t="str">
        <f t="shared" si="17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2706563</v>
      </c>
      <c r="C519" s="240">
        <f>Z71</f>
        <v>2682224</v>
      </c>
      <c r="D519" s="240">
        <v>48913</v>
      </c>
      <c r="E519" s="180">
        <f>Z59</f>
        <v>44392</v>
      </c>
      <c r="F519" s="263">
        <f t="shared" si="18"/>
        <v>55.334226074867622</v>
      </c>
      <c r="G519" s="263">
        <f t="shared" si="18"/>
        <v>60.421337177869887</v>
      </c>
      <c r="H519" s="265" t="str">
        <f t="shared" si="17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3101842</v>
      </c>
      <c r="C520" s="240">
        <f>AA71</f>
        <v>3271935</v>
      </c>
      <c r="D520" s="240">
        <v>57242</v>
      </c>
      <c r="E520" s="180">
        <f>AA59</f>
        <v>54836</v>
      </c>
      <c r="F520" s="263">
        <f t="shared" si="18"/>
        <v>54.188218441004857</v>
      </c>
      <c r="G520" s="263">
        <f t="shared" si="18"/>
        <v>59.667645342475744</v>
      </c>
      <c r="H520" s="265" t="str">
        <f t="shared" si="17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28492518</v>
      </c>
      <c r="C521" s="240">
        <f>AB71</f>
        <v>25791335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3868021</v>
      </c>
      <c r="C522" s="240">
        <f>AC71</f>
        <v>4113859</v>
      </c>
      <c r="D522" s="240">
        <v>80428</v>
      </c>
      <c r="E522" s="180">
        <f>AC59</f>
        <v>80592</v>
      </c>
      <c r="F522" s="263">
        <f t="shared" si="18"/>
        <v>48.092965136519624</v>
      </c>
      <c r="G522" s="263">
        <f t="shared" si="18"/>
        <v>51.045500794123484</v>
      </c>
      <c r="H522" s="265" t="str">
        <f t="shared" si="17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1527253</v>
      </c>
      <c r="C523" s="240">
        <f>AD71</f>
        <v>1625590</v>
      </c>
      <c r="D523" s="240"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7991997</v>
      </c>
      <c r="C524" s="240">
        <f>AE71</f>
        <v>8526165</v>
      </c>
      <c r="D524" s="240">
        <v>57241</v>
      </c>
      <c r="E524" s="180">
        <f>AE59</f>
        <v>58453</v>
      </c>
      <c r="F524" s="263">
        <f t="shared" si="18"/>
        <v>139.62014989255954</v>
      </c>
      <c r="G524" s="263">
        <f t="shared" si="18"/>
        <v>145.86359981523617</v>
      </c>
      <c r="H524" s="265" t="str">
        <f t="shared" si="17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20186826</v>
      </c>
      <c r="C526" s="240">
        <f>AG71</f>
        <v>18981981</v>
      </c>
      <c r="D526" s="240">
        <v>83907</v>
      </c>
      <c r="E526" s="180">
        <f>AG59</f>
        <v>85098</v>
      </c>
      <c r="F526" s="263">
        <f t="shared" si="18"/>
        <v>240.58571990417963</v>
      </c>
      <c r="G526" s="263">
        <f t="shared" si="18"/>
        <v>223.06024818444618</v>
      </c>
      <c r="H526" s="265" t="str">
        <f t="shared" si="17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47674597</v>
      </c>
      <c r="C529" s="240">
        <f>AJ71</f>
        <v>63071080</v>
      </c>
      <c r="D529" s="240">
        <v>243037</v>
      </c>
      <c r="E529" s="180">
        <f>AJ59</f>
        <v>313391</v>
      </c>
      <c r="F529" s="263">
        <f t="shared" si="19"/>
        <v>196.16188893049207</v>
      </c>
      <c r="G529" s="263">
        <f t="shared" si="19"/>
        <v>201.25364161702154</v>
      </c>
      <c r="H529" s="265" t="str">
        <f t="shared" si="17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1404161</v>
      </c>
      <c r="C530" s="240">
        <f>AK71</f>
        <v>1395650</v>
      </c>
      <c r="D530" s="240">
        <v>14258</v>
      </c>
      <c r="E530" s="180">
        <f>AK59</f>
        <v>13854</v>
      </c>
      <c r="F530" s="263">
        <f t="shared" si="19"/>
        <v>98.482325711881046</v>
      </c>
      <c r="G530" s="263">
        <f t="shared" si="19"/>
        <v>100.73985852461384</v>
      </c>
      <c r="H530" s="265" t="str">
        <f t="shared" si="17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524409</v>
      </c>
      <c r="C531" s="240">
        <f>AL71</f>
        <v>388774</v>
      </c>
      <c r="D531" s="240">
        <v>4843</v>
      </c>
      <c r="E531" s="180">
        <f>AL59</f>
        <v>4133</v>
      </c>
      <c r="F531" s="263">
        <f t="shared" si="19"/>
        <v>108.28185009291761</v>
      </c>
      <c r="G531" s="263">
        <f t="shared" si="19"/>
        <v>94.065811759012817</v>
      </c>
      <c r="H531" s="265" t="str">
        <f t="shared" si="17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68466319</v>
      </c>
      <c r="C535" s="240">
        <f>AP71</f>
        <v>72784060</v>
      </c>
      <c r="D535" s="240">
        <v>298571</v>
      </c>
      <c r="E535" s="180">
        <f>AP59</f>
        <v>323927</v>
      </c>
      <c r="F535" s="263">
        <f t="shared" si="19"/>
        <v>229.31335930147267</v>
      </c>
      <c r="G535" s="263">
        <f t="shared" si="19"/>
        <v>224.69278572023944</v>
      </c>
      <c r="H535" s="265" t="str">
        <f t="shared" si="17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15902717</v>
      </c>
      <c r="C541" s="240">
        <f>AV71</f>
        <v>20824297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72620</v>
      </c>
      <c r="C542" s="240">
        <f>AW71</f>
        <v>109252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2616273</v>
      </c>
      <c r="C543" s="240">
        <f>AX71</f>
        <v>2408990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5725737</v>
      </c>
      <c r="C544" s="240">
        <f>AY71</f>
        <v>5309626</v>
      </c>
      <c r="D544" s="240">
        <v>284910</v>
      </c>
      <c r="E544" s="180">
        <f>AY59</f>
        <v>293739</v>
      </c>
      <c r="F544" s="263">
        <f t="shared" ref="F544:G550" si="20">IF(B544=0,"",IF(D544=0,"",B544/D544))</f>
        <v>20.096651574181319</v>
      </c>
      <c r="G544" s="263">
        <f t="shared" si="20"/>
        <v>18.075999441681219</v>
      </c>
      <c r="H544" s="265" t="str">
        <f t="shared" si="17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396698</v>
      </c>
      <c r="C546" s="240">
        <f>BA71</f>
        <v>332001</v>
      </c>
      <c r="D546" s="240"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858669</v>
      </c>
      <c r="C547" s="240">
        <f>BB71</f>
        <v>815397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376645</v>
      </c>
      <c r="C548" s="240">
        <f>BC71</f>
        <v>544089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1194884</v>
      </c>
      <c r="C549" s="240">
        <f>BD71</f>
        <v>1211757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25952111</v>
      </c>
      <c r="C550" s="240">
        <f>BE71</f>
        <v>28290120</v>
      </c>
      <c r="D550" s="240">
        <v>1164633.83</v>
      </c>
      <c r="E550" s="180">
        <f>BE59</f>
        <v>1202197.23</v>
      </c>
      <c r="F550" s="263">
        <f t="shared" si="20"/>
        <v>22.283494031767905</v>
      </c>
      <c r="G550" s="263">
        <f t="shared" si="20"/>
        <v>23.532012297183549</v>
      </c>
      <c r="H550" s="265" t="str">
        <f t="shared" si="17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7488304</v>
      </c>
      <c r="C551" s="240">
        <f>BF71</f>
        <v>7549187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617322</v>
      </c>
      <c r="C552" s="240">
        <f>BG71</f>
        <v>612326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49850012</v>
      </c>
      <c r="C553" s="240">
        <f>BH71</f>
        <v>47390545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11041305</v>
      </c>
      <c r="C554" s="240">
        <f>BI71</f>
        <v>11282542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4290243</v>
      </c>
      <c r="C555" s="240">
        <f>BJ71</f>
        <v>4548233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9896960</v>
      </c>
      <c r="C556" s="240">
        <f>BK71</f>
        <v>9796452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6803091</v>
      </c>
      <c r="C557" s="240">
        <f>BL71</f>
        <v>6355768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1789024</v>
      </c>
      <c r="C558" s="240">
        <f>BM71</f>
        <v>1526387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17304491</v>
      </c>
      <c r="C559" s="240">
        <f>BN71</f>
        <v>17440860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712472</v>
      </c>
      <c r="C560" s="240">
        <f>BO71</f>
        <v>553451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2486026</v>
      </c>
      <c r="C561" s="240">
        <f>BP71</f>
        <v>2079737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7090399</v>
      </c>
      <c r="C563" s="240">
        <f>BR71</f>
        <v>3334524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84751</v>
      </c>
      <c r="C564" s="240">
        <f>BS71</f>
        <v>92201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5726716</v>
      </c>
      <c r="C567" s="240">
        <f>BV71</f>
        <v>5569893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1834001</v>
      </c>
      <c r="C568" s="240">
        <f>BW71</f>
        <v>1608273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4232193</v>
      </c>
      <c r="C570" s="240">
        <f>BY71</f>
        <v>4242616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2881419</v>
      </c>
      <c r="C571" s="240">
        <f>BZ71</f>
        <v>2433190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1817145</v>
      </c>
      <c r="C572" s="240">
        <f>CA71</f>
        <v>1260192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830995</v>
      </c>
      <c r="C573" s="240">
        <f>CB71</f>
        <v>751821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4083569</v>
      </c>
      <c r="C574" s="240">
        <f>CC71</f>
        <v>19853231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2891989</v>
      </c>
      <c r="C575" s="240">
        <f>CD71</f>
        <v>-10442290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911548.40999999992</v>
      </c>
      <c r="E612" s="180">
        <f>SUM(C624:D647)+SUM(C668:D713)</f>
        <v>538317418.586375</v>
      </c>
      <c r="F612" s="180">
        <f>CE64-(AX64+BD64+BE64+BG64+BJ64+BN64+BP64+BQ64+CB64+CC64+CD64)</f>
        <v>82775820</v>
      </c>
      <c r="G612" s="180">
        <f>CE77-(AX77+AY77+BD77+BE77+BG77+BJ77+BN77+BP77+BQ77+CB77+CC77+CD77)</f>
        <v>293739</v>
      </c>
      <c r="H612" s="197">
        <f>CE60-(AX60+AY60+AZ60+BD60+BE60+BG60+BJ60+BN60+BO60+BP60+BQ60+BR60+CB60+CC60+CD60)</f>
        <v>2778.099999999999</v>
      </c>
      <c r="I612" s="180">
        <f>CE78-(AX78+AY78+AZ78+BD78+BE78+BF78+BG78+BJ78+BN78+BO78+BP78+BQ78+BR78+CB78+CC78+CD78)</f>
        <v>41363</v>
      </c>
      <c r="J612" s="180">
        <f>CE79-(AX79+AY79+AZ79+BA79+BD79+BE79+BF79+BG79+BJ79+BN79+BO79+BP79+BQ79+BR79+CB79+CC79+CD79)</f>
        <v>932470.12999999977</v>
      </c>
      <c r="K612" s="180">
        <f>CE75-(AW75+AX75+AY75+AZ75+BA75+BB75+BC75+BD75+BE75+BF75+BG75+BH75+BI75+BJ75+BK75+BL75+BM75+BN75+BO75+BP75+BQ75+BR75+BS75+BT75+BU75+BV75+BW75+BX75+CB75+CC75+CD75)</f>
        <v>2021898198</v>
      </c>
      <c r="L612" s="197">
        <f>CE80-(AW80+AX80+AY80+AZ80+BA80+BB80+BC80+BD80+BE80+BF80+BG80+BH80+BI80+BJ80+BK80+BL80+BM80+BN80+BO80+BP80+BQ80+BR80+BS80+BT80+BU80+BV80+BW80+BX80+BY80+BZ80+CA80+CB80+CC80+CD80)</f>
        <v>676.25999999999976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28290120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-10442290</v>
      </c>
      <c r="D615" s="266">
        <f>SUM(C614:C615)</f>
        <v>17847830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2408990</v>
      </c>
      <c r="D616" s="180">
        <f>(D615/D612)*AX76</f>
        <v>11253.42349343794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4548233</v>
      </c>
      <c r="D617" s="180">
        <f>(D615/D612)*BJ76</f>
        <v>65012.775008405755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612326</v>
      </c>
      <c r="D618" s="180">
        <f>(D615/D612)*BG76</f>
        <v>67050.824336691017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17440860</v>
      </c>
      <c r="D619" s="180">
        <f>(D615/D612)*BN76</f>
        <v>160264.21849707357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19853231</v>
      </c>
      <c r="D620" s="180">
        <f>(D615/D612)*CC76</f>
        <v>92600.158451266456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2079737</v>
      </c>
      <c r="D621" s="180">
        <f>(D615/D612)*BP76</f>
        <v>50296.292770671396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751821</v>
      </c>
      <c r="D622" s="180">
        <f>(D615/D612)*CB76</f>
        <v>332328.72106726619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48474004.413624808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1211757</v>
      </c>
      <c r="D624" s="180">
        <f>(D615/D612)*BD76</f>
        <v>147232.37228783054</v>
      </c>
      <c r="E624" s="180">
        <f>(E623/E612)*SUM(C624:D624)</f>
        <v>122373.25889126792</v>
      </c>
      <c r="F624" s="180">
        <f>SUM(C624:E624)</f>
        <v>1481362.6311790985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5309626</v>
      </c>
      <c r="D625" s="180">
        <f>(D615/D612)*AY76</f>
        <v>344333.02544974</v>
      </c>
      <c r="E625" s="180">
        <f>(E623/E612)*SUM(C625:D625)</f>
        <v>509123.47490782331</v>
      </c>
      <c r="F625" s="180">
        <f>(F624/F612)*AY64</f>
        <v>370.66359254407246</v>
      </c>
      <c r="G625" s="180">
        <f>SUM(C625:F625)</f>
        <v>6163453.1639501071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3334524</v>
      </c>
      <c r="D626" s="180">
        <f>(D615/D612)*BR76</f>
        <v>121042.78249994425</v>
      </c>
      <c r="E626" s="180">
        <f>(E623/E612)*SUM(C626:D626)</f>
        <v>311164.2939333957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553451</v>
      </c>
      <c r="D627" s="180">
        <f>(D615/D612)*BO76</f>
        <v>5774.2446671592579</v>
      </c>
      <c r="E627" s="180">
        <f>(E623/E612)*SUM(C627:D627)</f>
        <v>50356.696703947979</v>
      </c>
      <c r="F627" s="180">
        <f>(F624/F612)*BO64</f>
        <v>1521.5783424524273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4377834.5961469002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7549187</v>
      </c>
      <c r="D629" s="180">
        <f>(D615/D612)*BF76</f>
        <v>1895765.133788232</v>
      </c>
      <c r="E629" s="180">
        <f>(E623/E612)*SUM(C629:D629)</f>
        <v>850491.98783498874</v>
      </c>
      <c r="F629" s="180">
        <f>(F624/F612)*BF64</f>
        <v>117.9888502145167</v>
      </c>
      <c r="G629" s="180">
        <f>(G625/G612)*BF77</f>
        <v>0</v>
      </c>
      <c r="H629" s="180">
        <f>(H628/H612)*BF60</f>
        <v>132070.95407043368</v>
      </c>
      <c r="I629" s="180">
        <f>SUM(C629:H629)</f>
        <v>10427633.064543867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332001</v>
      </c>
      <c r="D630" s="180">
        <f>(D615/D612)*BA76</f>
        <v>24504.953759394961</v>
      </c>
      <c r="E630" s="180">
        <f>(E623/E612)*SUM(C630:D630)</f>
        <v>32102.381567732216</v>
      </c>
      <c r="F630" s="180">
        <f>(F624/F612)*BA64</f>
        <v>0</v>
      </c>
      <c r="G630" s="180">
        <f>(G625/G612)*BA77</f>
        <v>0</v>
      </c>
      <c r="H630" s="180">
        <f>(H628/H612)*BA60</f>
        <v>5988.1830982895599</v>
      </c>
      <c r="I630" s="180">
        <f>(I629/I612)*BA78</f>
        <v>32773.065260999028</v>
      </c>
      <c r="J630" s="180">
        <f>SUM(C630:I630)</f>
        <v>427369.58368641569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109252</v>
      </c>
      <c r="D631" s="180">
        <f>(D615/D612)*AW76</f>
        <v>0</v>
      </c>
      <c r="E631" s="180">
        <f>(E623/E612)*SUM(C631:D631)</f>
        <v>9837.8424092320056</v>
      </c>
      <c r="F631" s="180">
        <f>(F624/F612)*AW64</f>
        <v>0</v>
      </c>
      <c r="G631" s="180">
        <f>(G625/G612)*AW77</f>
        <v>0</v>
      </c>
      <c r="H631" s="180">
        <f>(H628/H612)*AW60</f>
        <v>2757.7159005280869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815397</v>
      </c>
      <c r="D632" s="180">
        <f>(D615/D612)*BB76</f>
        <v>0</v>
      </c>
      <c r="E632" s="180">
        <f>(E623/E612)*SUM(C632:D632)</f>
        <v>73424.259390771331</v>
      </c>
      <c r="F632" s="180">
        <f>(F624/F612)*BB64</f>
        <v>0</v>
      </c>
      <c r="G632" s="180">
        <f>(G625/G612)*BB77</f>
        <v>0</v>
      </c>
      <c r="H632" s="180">
        <f>(H628/H612)*BB60</f>
        <v>8036.7720529675671</v>
      </c>
      <c r="I632" s="180">
        <f>(I629/I612)*BB78</f>
        <v>32773.065260999028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544089</v>
      </c>
      <c r="D633" s="180">
        <f>(D615/D612)*BC76</f>
        <v>0</v>
      </c>
      <c r="E633" s="180">
        <f>(E623/E612)*SUM(C633:D633)</f>
        <v>48993.719461397806</v>
      </c>
      <c r="F633" s="180">
        <f>(F624/F612)*BC64</f>
        <v>0</v>
      </c>
      <c r="G633" s="180">
        <f>(G625/G612)*BC77</f>
        <v>0</v>
      </c>
      <c r="H633" s="180">
        <f>(H628/H612)*BC60</f>
        <v>11030.863602112348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11282542</v>
      </c>
      <c r="D634" s="180">
        <f>(D615/D612)*BI76</f>
        <v>329361.41992689122</v>
      </c>
      <c r="E634" s="180">
        <f>(E623/E612)*SUM(C634:D634)</f>
        <v>1045619.9970386166</v>
      </c>
      <c r="F634" s="180">
        <f>(F624/F612)*BI64</f>
        <v>60.685604592359489</v>
      </c>
      <c r="G634" s="180">
        <f>(G625/G612)*BI77</f>
        <v>0</v>
      </c>
      <c r="H634" s="180">
        <f>(H628/H612)*BI60</f>
        <v>125594.26129833631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9796452</v>
      </c>
      <c r="D635" s="180">
        <f>(D615/D612)*BK76</f>
        <v>151455.12277905241</v>
      </c>
      <c r="E635" s="180">
        <f>(E623/E612)*SUM(C635:D635)</f>
        <v>895781.70262857352</v>
      </c>
      <c r="F635" s="180">
        <f>(F624/F612)*BK64</f>
        <v>2.0222569504384023</v>
      </c>
      <c r="G635" s="180">
        <f>(G625/G612)*BK77</f>
        <v>0</v>
      </c>
      <c r="H635" s="180">
        <f>(H628/H612)*BK60</f>
        <v>127642.8502530143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47390545</v>
      </c>
      <c r="D636" s="180">
        <f>(D615/D612)*BH76</f>
        <v>282380.35928481299</v>
      </c>
      <c r="E636" s="180">
        <f>(E623/E612)*SUM(C636:D636)</f>
        <v>4292815.9381221775</v>
      </c>
      <c r="F636" s="180">
        <f>(F624/F612)*BH64</f>
        <v>39.604023286019334</v>
      </c>
      <c r="G636" s="180">
        <f>(G625/G612)*BH77</f>
        <v>0</v>
      </c>
      <c r="H636" s="180">
        <f>(H628/H612)*BH60</f>
        <v>243860.8774895551</v>
      </c>
      <c r="I636" s="180">
        <f>(I629/I612)*BH78</f>
        <v>163865.32630499513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6355768</v>
      </c>
      <c r="D637" s="180">
        <f>(D615/D612)*BL76</f>
        <v>77196.037704459377</v>
      </c>
      <c r="E637" s="180">
        <f>(E623/E612)*SUM(C637:D637)</f>
        <v>579270.73579607962</v>
      </c>
      <c r="F637" s="180">
        <f>(F624/F612)*BL64</f>
        <v>8.142716039375868</v>
      </c>
      <c r="G637" s="180">
        <f>(G625/G612)*BL77</f>
        <v>0</v>
      </c>
      <c r="H637" s="180">
        <f>(H628/H612)*BL60</f>
        <v>114106.40477556501</v>
      </c>
      <c r="I637" s="180">
        <f>(I629/I612)*BL78</f>
        <v>46134.391867406324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1526387</v>
      </c>
      <c r="D638" s="180">
        <f>(D615/D612)*BM76</f>
        <v>9027.9965873672027</v>
      </c>
      <c r="E638" s="180">
        <f>(E623/E612)*SUM(C638:D638)</f>
        <v>138259.90159629131</v>
      </c>
      <c r="F638" s="180">
        <f>(F624/F612)*BM64</f>
        <v>20.866828355851126</v>
      </c>
      <c r="G638" s="180">
        <f>(G625/G612)*BM77</f>
        <v>0</v>
      </c>
      <c r="H638" s="180">
        <f>(H628/H612)*BM60</f>
        <v>12606.701259556969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92201</v>
      </c>
      <c r="D639" s="180">
        <f>(D615/D612)*BS76</f>
        <v>34827.363269165267</v>
      </c>
      <c r="E639" s="180">
        <f>(E623/E612)*SUM(C639:D639)</f>
        <v>11438.555077661951</v>
      </c>
      <c r="F639" s="180">
        <f>(F624/F612)*BS64</f>
        <v>0</v>
      </c>
      <c r="G639" s="180">
        <f>(G625/G612)*BS77</f>
        <v>0</v>
      </c>
      <c r="H639" s="180">
        <f>(H628/H612)*BS60</f>
        <v>3782.0103778670905</v>
      </c>
      <c r="I639" s="180">
        <f>(I629/I612)*BS78</f>
        <v>46134.391867406324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5569893</v>
      </c>
      <c r="D642" s="180">
        <f>(D615/D612)*BV76</f>
        <v>207336.52046751967</v>
      </c>
      <c r="E642" s="180">
        <f>(E623/E612)*SUM(C642:D642)</f>
        <v>520223.64427490986</v>
      </c>
      <c r="F642" s="180">
        <f>(F624/F612)*BV64</f>
        <v>1.7180236039122709</v>
      </c>
      <c r="G642" s="180">
        <f>(G625/G612)*BV77</f>
        <v>0</v>
      </c>
      <c r="H642" s="180">
        <f>(H628/H612)*BV60</f>
        <v>82258.725718609217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1608273</v>
      </c>
      <c r="D643" s="180">
        <f>(D615/D612)*BW76</f>
        <v>50690.040219915471</v>
      </c>
      <c r="E643" s="180">
        <f>(E623/E612)*SUM(C643:D643)</f>
        <v>149385.06345351983</v>
      </c>
      <c r="F643" s="180">
        <f>(F624/F612)*BW64</f>
        <v>0</v>
      </c>
      <c r="G643" s="180">
        <f>(G625/G612)*BW77</f>
        <v>0</v>
      </c>
      <c r="H643" s="180">
        <f>(H628/H612)*BW60</f>
        <v>15758.376574446211</v>
      </c>
      <c r="I643" s="180">
        <f>(I629/I612)*BW78</f>
        <v>9831.9195782997085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95044432.913122877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4242616</v>
      </c>
      <c r="D645" s="180">
        <f>(D615/D612)*BY76</f>
        <v>59872.520515613644</v>
      </c>
      <c r="E645" s="180">
        <f>(E623/E612)*SUM(C645:D645)</f>
        <v>387427.2693622302</v>
      </c>
      <c r="F645" s="180">
        <f>(F624/F612)*BY64</f>
        <v>142.47068657026657</v>
      </c>
      <c r="G645" s="180">
        <f>(G625/G612)*BY77</f>
        <v>0</v>
      </c>
      <c r="H645" s="180">
        <f>(H628/H612)*BY60</f>
        <v>32304.671977614733</v>
      </c>
      <c r="I645" s="180">
        <f>(I629/I612)*BY78</f>
        <v>5042.0100401536965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2433190</v>
      </c>
      <c r="D646" s="180">
        <f>(D615/D612)*BZ76</f>
        <v>20936.947907791313</v>
      </c>
      <c r="E646" s="180">
        <f>(E623/E612)*SUM(C646:D646)</f>
        <v>220987.38847587575</v>
      </c>
      <c r="F646" s="180">
        <f>(F624/F612)*BZ64</f>
        <v>0</v>
      </c>
      <c r="G646" s="180">
        <f>(G625/G612)*BZ77</f>
        <v>0</v>
      </c>
      <c r="H646" s="180">
        <f>(H628/H612)*BZ60</f>
        <v>98411.061707416593</v>
      </c>
      <c r="I646" s="180">
        <f>(I629/I612)*BZ78</f>
        <v>13865.527610422667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1260192</v>
      </c>
      <c r="D647" s="180">
        <f>(D615/D612)*CA76</f>
        <v>7067.0912148264297</v>
      </c>
      <c r="E647" s="180">
        <f>(E623/E612)*SUM(C647:D647)</f>
        <v>114113.19912713753</v>
      </c>
      <c r="F647" s="180">
        <f>(F624/F612)*CA64</f>
        <v>18.826675326205304</v>
      </c>
      <c r="G647" s="180">
        <f>(G625/G612)*CA77</f>
        <v>0</v>
      </c>
      <c r="H647" s="180">
        <f>(H628/H612)*CA60</f>
        <v>13237.036322534817</v>
      </c>
      <c r="I647" s="180">
        <f>(I629/I612)*CA78</f>
        <v>314621.42650559067</v>
      </c>
      <c r="J647" s="180">
        <f>(J630/J612)*CA79</f>
        <v>0</v>
      </c>
      <c r="K647" s="180">
        <v>0</v>
      </c>
      <c r="L647" s="180">
        <f>SUM(C645:K647)</f>
        <v>9224045.4481291026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176860371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17109222</v>
      </c>
      <c r="D668" s="180">
        <f>(D615/D612)*C76</f>
        <v>429606.27027685783</v>
      </c>
      <c r="E668" s="180">
        <f>(E623/E612)*SUM(C668:D668)</f>
        <v>1579323.294452888</v>
      </c>
      <c r="F668" s="180">
        <f>(F624/F612)*C64</f>
        <v>17377.737169255794</v>
      </c>
      <c r="G668" s="180">
        <f>(G625/G612)*C77</f>
        <v>1002136.3288846804</v>
      </c>
      <c r="H668" s="180">
        <f>(H628/H612)*C60</f>
        <v>174130.06114763062</v>
      </c>
      <c r="I668" s="180">
        <f>(I629/I612)*C78</f>
        <v>368066.73293121986</v>
      </c>
      <c r="J668" s="180">
        <f>(J630/J612)*C79</f>
        <v>23932.876677816494</v>
      </c>
      <c r="K668" s="180">
        <f>(K644/K612)*C75</f>
        <v>4320225.0681888219</v>
      </c>
      <c r="L668" s="180">
        <f>(L647/L612)*C80</f>
        <v>1423994.2400625183</v>
      </c>
      <c r="M668" s="180">
        <f t="shared" ref="M668:M713" si="21">ROUND(SUM(D668:L668),0)</f>
        <v>9338793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2838147.4516025158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2838147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44226999</v>
      </c>
      <c r="D670" s="180">
        <f>(D615/D612)*E76</f>
        <v>2372985.0843036412</v>
      </c>
      <c r="E670" s="180">
        <f>(E623/E612)*SUM(C670:D670)</f>
        <v>4196200.5244215103</v>
      </c>
      <c r="F670" s="180">
        <f>(F624/F612)*E64</f>
        <v>26453.84111577383</v>
      </c>
      <c r="G670" s="180">
        <f>(G625/G612)*E77</f>
        <v>5161316.8350654272</v>
      </c>
      <c r="H670" s="180">
        <f>(H628/H612)*E60</f>
        <v>498673.82669835031</v>
      </c>
      <c r="I670" s="180">
        <f>(I629/I612)*E78</f>
        <v>0</v>
      </c>
      <c r="J670" s="180">
        <f>(J630/J612)*E79</f>
        <v>123663.28378893746</v>
      </c>
      <c r="K670" s="180">
        <f>(K644/K612)*E75</f>
        <v>8110836.3146692133</v>
      </c>
      <c r="L670" s="180">
        <f>(L647/L612)*E80</f>
        <v>2997344.1978327432</v>
      </c>
      <c r="M670" s="180">
        <f t="shared" si="21"/>
        <v>23487474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18864800</v>
      </c>
      <c r="D680" s="180">
        <f>(D615/D612)*O76</f>
        <v>654200.12860063033</v>
      </c>
      <c r="E680" s="180">
        <f>(E623/E612)*SUM(C680:D680)</f>
        <v>1757632.3293939908</v>
      </c>
      <c r="F680" s="180">
        <f>(F624/F612)*O64</f>
        <v>16641.886184405117</v>
      </c>
      <c r="G680" s="180">
        <f>(G625/G612)*O77</f>
        <v>0</v>
      </c>
      <c r="H680" s="180">
        <f>(H628/H612)*O60</f>
        <v>151406.48212727919</v>
      </c>
      <c r="I680" s="180">
        <f>(I629/I612)*O78</f>
        <v>1242351.2738938709</v>
      </c>
      <c r="J680" s="180">
        <f>(J630/J612)*O79</f>
        <v>52831.080771491914</v>
      </c>
      <c r="K680" s="180">
        <f>(K644/K612)*O75</f>
        <v>4820827.8189215614</v>
      </c>
      <c r="L680" s="180">
        <f>(L647/L612)*O80</f>
        <v>1090910.5298869752</v>
      </c>
      <c r="M680" s="180">
        <f t="shared" si="21"/>
        <v>9786802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48571462</v>
      </c>
      <c r="D681" s="180">
        <f>(D615/D612)*P76</f>
        <v>1025394.9143968119</v>
      </c>
      <c r="E681" s="180">
        <f>(E623/E612)*SUM(C681:D681)</f>
        <v>4466060.6882900512</v>
      </c>
      <c r="F681" s="180">
        <f>(F624/F612)*P64</f>
        <v>474063.21896319586</v>
      </c>
      <c r="G681" s="180">
        <f>(G625/G612)*P77</f>
        <v>0</v>
      </c>
      <c r="H681" s="180">
        <f>(H628/H612)*P60</f>
        <v>220144.52074501355</v>
      </c>
      <c r="I681" s="180">
        <f>(I629/I612)*P78</f>
        <v>950418.89256897185</v>
      </c>
      <c r="J681" s="180">
        <f>(J630/J612)*P79</f>
        <v>62246.386997904316</v>
      </c>
      <c r="K681" s="180">
        <f>(K644/K612)*P75</f>
        <v>18348008.727972485</v>
      </c>
      <c r="L681" s="180">
        <f>(L647/L612)*P80</f>
        <v>769966.23421004938</v>
      </c>
      <c r="M681" s="180">
        <f t="shared" si="21"/>
        <v>26316304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5653887</v>
      </c>
      <c r="D682" s="180">
        <f>(D615/D612)*Q76</f>
        <v>221881.68046851183</v>
      </c>
      <c r="E682" s="180">
        <f>(E623/E612)*SUM(C682:D682)</f>
        <v>529096.82487780834</v>
      </c>
      <c r="F682" s="180">
        <f>(F624/F612)*Q64</f>
        <v>2148.4779970883319</v>
      </c>
      <c r="G682" s="180">
        <f>(G625/G612)*Q77</f>
        <v>0</v>
      </c>
      <c r="H682" s="180">
        <f>(H628/H612)*Q60</f>
        <v>51687.475164183568</v>
      </c>
      <c r="I682" s="180">
        <f>(I629/I612)*Q78</f>
        <v>262184.52208799223</v>
      </c>
      <c r="J682" s="180">
        <f>(J630/J612)*Q79</f>
        <v>6980.2069540268012</v>
      </c>
      <c r="K682" s="180">
        <f>(K644/K612)*Q75</f>
        <v>1478160.6929768221</v>
      </c>
      <c r="L682" s="180">
        <f>(L647/L612)*Q80</f>
        <v>439201.28860165796</v>
      </c>
      <c r="M682" s="180">
        <f t="shared" si="21"/>
        <v>2991341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3231610</v>
      </c>
      <c r="D683" s="180">
        <f>(D615/D612)*R76</f>
        <v>32359.148279025576</v>
      </c>
      <c r="E683" s="180">
        <f>(E623/E612)*SUM(C683:D683)</f>
        <v>293911.45342295122</v>
      </c>
      <c r="F683" s="180">
        <f>(F624/F612)*R64</f>
        <v>9733.4090397273485</v>
      </c>
      <c r="G683" s="180">
        <f>(G625/G612)*R77</f>
        <v>0</v>
      </c>
      <c r="H683" s="180">
        <f>(H628/H612)*R60</f>
        <v>30571.250554425646</v>
      </c>
      <c r="I683" s="180">
        <f>(I629/I612)*R78</f>
        <v>98319.195782997092</v>
      </c>
      <c r="J683" s="180">
        <f>(J630/J612)*R79</f>
        <v>0</v>
      </c>
      <c r="K683" s="180">
        <f>(K644/K612)*R75</f>
        <v>2588510.5725980327</v>
      </c>
      <c r="L683" s="180">
        <f>(L647/L612)*R80</f>
        <v>0</v>
      </c>
      <c r="M683" s="180">
        <f t="shared" si="21"/>
        <v>3053405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459251</v>
      </c>
      <c r="D684" s="180">
        <f>(D615/D612)*S76</f>
        <v>67813.061442562335</v>
      </c>
      <c r="E684" s="180">
        <f>(E623/E612)*SUM(C684:D684)</f>
        <v>47460.670523575805</v>
      </c>
      <c r="F684" s="180">
        <f>(F624/F612)*S64</f>
        <v>7885.4062125315904</v>
      </c>
      <c r="G684" s="180">
        <f>(G625/G612)*S77</f>
        <v>0</v>
      </c>
      <c r="H684" s="180">
        <f>(H628/H612)*S60</f>
        <v>0</v>
      </c>
      <c r="I684" s="180">
        <f>(I629/I612)*S78</f>
        <v>460083.41616402485</v>
      </c>
      <c r="J684" s="180">
        <f>(J630/J612)*S79</f>
        <v>2058.2915957388454</v>
      </c>
      <c r="K684" s="180">
        <f>(K644/K612)*S75</f>
        <v>0</v>
      </c>
      <c r="L684" s="180">
        <f>(L647/L612)*S80</f>
        <v>0</v>
      </c>
      <c r="M684" s="180">
        <f t="shared" si="21"/>
        <v>585301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4421737</v>
      </c>
      <c r="D685" s="180">
        <f>(D615/D612)*T76</f>
        <v>155108.88764744817</v>
      </c>
      <c r="E685" s="180">
        <f>(E623/E612)*SUM(C685:D685)</f>
        <v>412132.39642310597</v>
      </c>
      <c r="F685" s="180">
        <f>(F624/F612)*T64</f>
        <v>6560.3805080142511</v>
      </c>
      <c r="G685" s="180">
        <f>(G625/G612)*T77</f>
        <v>0</v>
      </c>
      <c r="H685" s="180">
        <f>(H628/H612)*T60</f>
        <v>35141.179761015053</v>
      </c>
      <c r="I685" s="180">
        <f>(I629/I612)*T78</f>
        <v>0</v>
      </c>
      <c r="J685" s="180">
        <f>(J630/J612)*T79</f>
        <v>6741.990621223892</v>
      </c>
      <c r="K685" s="180">
        <f>(K644/K612)*T75</f>
        <v>1519257.116943843</v>
      </c>
      <c r="L685" s="180">
        <f>(L647/L612)*T80</f>
        <v>290527.56047252531</v>
      </c>
      <c r="M685" s="180">
        <f t="shared" si="21"/>
        <v>2425470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9941716</v>
      </c>
      <c r="D686" s="180">
        <f>(D615/D612)*U76</f>
        <v>226357.59627642814</v>
      </c>
      <c r="E686" s="180">
        <f>(E623/E612)*SUM(C686:D686)</f>
        <v>915607.08861751226</v>
      </c>
      <c r="F686" s="180">
        <f>(F624/F612)*U64</f>
        <v>70054.935796691105</v>
      </c>
      <c r="G686" s="180">
        <f>(G625/G612)*U77</f>
        <v>0</v>
      </c>
      <c r="H686" s="180">
        <f>(H628/H612)*U60</f>
        <v>66185.181612674089</v>
      </c>
      <c r="I686" s="180">
        <f>(I629/I612)*U78</f>
        <v>276050.04969841492</v>
      </c>
      <c r="J686" s="180">
        <f>(J630/J612)*U79</f>
        <v>0</v>
      </c>
      <c r="K686" s="180">
        <f>(K644/K612)*U75</f>
        <v>2216294.5429212437</v>
      </c>
      <c r="L686" s="180">
        <f>(L647/L612)*U80</f>
        <v>0</v>
      </c>
      <c r="M686" s="180">
        <f t="shared" si="21"/>
        <v>3770549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2449243</v>
      </c>
      <c r="D687" s="180">
        <f>(D615/D612)*V76</f>
        <v>102018.18234787991</v>
      </c>
      <c r="E687" s="180">
        <f>(E623/E612)*SUM(C687:D687)</f>
        <v>229734.0593923165</v>
      </c>
      <c r="F687" s="180">
        <f>(F624/F612)*V64</f>
        <v>1029.2214112979023</v>
      </c>
      <c r="G687" s="180">
        <f>(G625/G612)*V77</f>
        <v>0</v>
      </c>
      <c r="H687" s="180">
        <f>(H628/H612)*V60</f>
        <v>26001.321347836249</v>
      </c>
      <c r="I687" s="180">
        <f>(I629/I612)*V78</f>
        <v>291428.18032088369</v>
      </c>
      <c r="J687" s="180">
        <f>(J630/J612)*V79</f>
        <v>5530.0829025638122</v>
      </c>
      <c r="K687" s="180">
        <f>(K644/K612)*V75</f>
        <v>1220911.6287128418</v>
      </c>
      <c r="L687" s="180">
        <f>(L647/L612)*V80</f>
        <v>0</v>
      </c>
      <c r="M687" s="180">
        <f t="shared" si="21"/>
        <v>1876653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9384241</v>
      </c>
      <c r="D688" s="180">
        <f>(D615/D612)*W76</f>
        <v>135675.65948614842</v>
      </c>
      <c r="E688" s="180">
        <f>(E623/E612)*SUM(C688:D688)</f>
        <v>857242.33739471249</v>
      </c>
      <c r="F688" s="180">
        <f>(F624/F612)*W64</f>
        <v>5333.7653430585124</v>
      </c>
      <c r="G688" s="180">
        <f>(G625/G612)*W77</f>
        <v>0</v>
      </c>
      <c r="H688" s="180">
        <f>(H628/H612)*W60</f>
        <v>41917.281688026924</v>
      </c>
      <c r="I688" s="180">
        <f>(I629/I612)*W78</f>
        <v>0</v>
      </c>
      <c r="J688" s="180">
        <f>(J630/J612)*W79</f>
        <v>0</v>
      </c>
      <c r="K688" s="180">
        <f>(K644/K612)*W75</f>
        <v>1077677.7684747237</v>
      </c>
      <c r="L688" s="180">
        <f>(L647/L612)*W80</f>
        <v>0</v>
      </c>
      <c r="M688" s="180">
        <f t="shared" si="21"/>
        <v>2117847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6098514</v>
      </c>
      <c r="D689" s="180">
        <f>(D615/D612)*X76</f>
        <v>11242.850463970422</v>
      </c>
      <c r="E689" s="180">
        <f>(E623/E612)*SUM(C689:D689)</f>
        <v>550166.81665864447</v>
      </c>
      <c r="F689" s="180">
        <f>(F624/F612)*X64</f>
        <v>5918.1797056560035</v>
      </c>
      <c r="G689" s="180">
        <f>(G625/G612)*X77</f>
        <v>0</v>
      </c>
      <c r="H689" s="180">
        <f>(H628/H612)*X60</f>
        <v>26001.321347836249</v>
      </c>
      <c r="I689" s="180">
        <f>(I629/I612)*X78</f>
        <v>92016.683232804964</v>
      </c>
      <c r="J689" s="180">
        <f>(J630/J612)*X79</f>
        <v>0</v>
      </c>
      <c r="K689" s="180">
        <f>(K644/K612)*X75</f>
        <v>4347913.1123340875</v>
      </c>
      <c r="L689" s="180">
        <f>(L647/L612)*X80</f>
        <v>0</v>
      </c>
      <c r="M689" s="180">
        <f t="shared" si="21"/>
        <v>5033259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16061420</v>
      </c>
      <c r="D690" s="180">
        <f>(D615/D612)*Y76</f>
        <v>674068.02575115021</v>
      </c>
      <c r="E690" s="180">
        <f>(E623/E612)*SUM(C690:D690)</f>
        <v>1506984.7127643346</v>
      </c>
      <c r="F690" s="180">
        <f>(F624/F612)*Y64</f>
        <v>78035.692319239824</v>
      </c>
      <c r="G690" s="180">
        <f>(G625/G612)*Y77</f>
        <v>0</v>
      </c>
      <c r="H690" s="180">
        <f>(H628/H612)*Y60</f>
        <v>118235.09943806993</v>
      </c>
      <c r="I690" s="180">
        <f>(I629/I612)*Y78</f>
        <v>460083.41616402485</v>
      </c>
      <c r="J690" s="180">
        <f>(J630/J612)*Y79</f>
        <v>25103.127703986855</v>
      </c>
      <c r="K690" s="180">
        <f>(K644/K612)*Y75</f>
        <v>6310045.7632799018</v>
      </c>
      <c r="L690" s="180">
        <f>(L647/L612)*Y80</f>
        <v>0</v>
      </c>
      <c r="M690" s="180">
        <f t="shared" si="21"/>
        <v>9172556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2682224</v>
      </c>
      <c r="D691" s="180">
        <f>(D615/D612)*Z76</f>
        <v>107807.50337187249</v>
      </c>
      <c r="E691" s="180">
        <f>(E623/E612)*SUM(C691:D691)</f>
        <v>251234.67073339745</v>
      </c>
      <c r="F691" s="180">
        <f>(F624/F612)*Z64</f>
        <v>464.6180083830248</v>
      </c>
      <c r="G691" s="180">
        <f>(G625/G612)*Z77</f>
        <v>0</v>
      </c>
      <c r="H691" s="180">
        <f>(H628/H612)*Z60</f>
        <v>21116.224609757923</v>
      </c>
      <c r="I691" s="180">
        <f>(I629/I612)*Z78</f>
        <v>262184.52208799223</v>
      </c>
      <c r="J691" s="180">
        <f>(J630/J612)*Z79</f>
        <v>0</v>
      </c>
      <c r="K691" s="180">
        <f>(K644/K612)*Z75</f>
        <v>2071999.9578499931</v>
      </c>
      <c r="L691" s="180">
        <f>(L647/L612)*Z80</f>
        <v>24551.624828664109</v>
      </c>
      <c r="M691" s="180">
        <f t="shared" si="21"/>
        <v>2739359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3271935</v>
      </c>
      <c r="D692" s="180">
        <f>(D615/D612)*AA76</f>
        <v>46128.561192049034</v>
      </c>
      <c r="E692" s="180">
        <f>(E623/E612)*SUM(C692:D692)</f>
        <v>298782.50667102222</v>
      </c>
      <c r="F692" s="180">
        <f>(F624/F612)*AA64</f>
        <v>10536.602970635544</v>
      </c>
      <c r="G692" s="180">
        <f>(G625/G612)*AA77</f>
        <v>0</v>
      </c>
      <c r="H692" s="180">
        <f>(H628/H612)*AA60</f>
        <v>11030.863602112348</v>
      </c>
      <c r="I692" s="180">
        <f>(I629/I612)*AA78</f>
        <v>137646.87409619591</v>
      </c>
      <c r="J692" s="180">
        <f>(J630/J612)*AA79</f>
        <v>0</v>
      </c>
      <c r="K692" s="180">
        <f>(K644/K612)*AA75</f>
        <v>731754.17649202084</v>
      </c>
      <c r="L692" s="180">
        <f>(L647/L612)*AA80</f>
        <v>0</v>
      </c>
      <c r="M692" s="180">
        <f t="shared" si="21"/>
        <v>1235880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25791335</v>
      </c>
      <c r="D693" s="180">
        <f>(D615/D612)*AB76</f>
        <v>200964.11644807761</v>
      </c>
      <c r="E693" s="180">
        <f>(E623/E612)*SUM(C693:D693)</f>
        <v>2340535.1166224554</v>
      </c>
      <c r="F693" s="180">
        <f>(F624/F612)*AB64</f>
        <v>598761.27348041569</v>
      </c>
      <c r="G693" s="180">
        <f>(G625/G612)*AB77</f>
        <v>0</v>
      </c>
      <c r="H693" s="180">
        <f>(H628/H612)*AB60</f>
        <v>141951.45618261147</v>
      </c>
      <c r="I693" s="180">
        <f>(I629/I612)*AB78</f>
        <v>94537.68825288181</v>
      </c>
      <c r="J693" s="180">
        <f>(J630/J612)*AB79</f>
        <v>0</v>
      </c>
      <c r="K693" s="180">
        <f>(K644/K612)*AB75</f>
        <v>6766900.2074515</v>
      </c>
      <c r="L693" s="180">
        <f>(L647/L612)*AB80</f>
        <v>0</v>
      </c>
      <c r="M693" s="180">
        <f t="shared" si="21"/>
        <v>10143650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4113859</v>
      </c>
      <c r="D694" s="180">
        <f>(D615/D612)*AC76</f>
        <v>54810.584759617981</v>
      </c>
      <c r="E694" s="180">
        <f>(E623/E612)*SUM(C694:D694)</f>
        <v>375377.24189052603</v>
      </c>
      <c r="F694" s="180">
        <f>(F624/F612)*AC64</f>
        <v>10021.643291442047</v>
      </c>
      <c r="G694" s="180">
        <f>(G625/G612)*AC77</f>
        <v>0</v>
      </c>
      <c r="H694" s="180">
        <f>(H628/H612)*AC60</f>
        <v>41602.114156537995</v>
      </c>
      <c r="I694" s="180">
        <f>(I629/I612)*AC78</f>
        <v>91764.58273079728</v>
      </c>
      <c r="J694" s="180">
        <f>(J630/J612)*AC79</f>
        <v>0</v>
      </c>
      <c r="K694" s="180">
        <f>(K644/K612)*AC75</f>
        <v>870102.87356445589</v>
      </c>
      <c r="L694" s="180">
        <f>(L647/L612)*AC80</f>
        <v>0</v>
      </c>
      <c r="M694" s="180">
        <f t="shared" si="21"/>
        <v>1443679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1625590</v>
      </c>
      <c r="D695" s="180">
        <f>(D615/D612)*AD76</f>
        <v>2390.0920501852447</v>
      </c>
      <c r="E695" s="180">
        <f>(E623/E612)*SUM(C695:D695)</f>
        <v>146595.13410241221</v>
      </c>
      <c r="F695" s="180">
        <f>(F624/F612)*AD64</f>
        <v>-293.03040094228675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190642.17280447617</v>
      </c>
      <c r="L695" s="180">
        <f>(L647/L612)*AD80</f>
        <v>0</v>
      </c>
      <c r="M695" s="180">
        <f t="shared" si="21"/>
        <v>339334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8526165</v>
      </c>
      <c r="D696" s="180">
        <f>(D615/D612)*AE76</f>
        <v>391353.24546021648</v>
      </c>
      <c r="E696" s="180">
        <f>(E623/E612)*SUM(C696:D696)</f>
        <v>802998.01541654801</v>
      </c>
      <c r="F696" s="180">
        <f>(F624/F612)*AE64</f>
        <v>1054.20433787146</v>
      </c>
      <c r="G696" s="180">
        <f>(G625/G612)*AE77</f>
        <v>0</v>
      </c>
      <c r="H696" s="180">
        <f>(H628/H612)*AE60</f>
        <v>118345.40807409103</v>
      </c>
      <c r="I696" s="180">
        <f>(I629/I612)*AE78</f>
        <v>262184.52208799223</v>
      </c>
      <c r="J696" s="180">
        <f>(J630/J612)*AE79</f>
        <v>5797.7875354524131</v>
      </c>
      <c r="K696" s="180">
        <f>(K644/K612)*AE75</f>
        <v>1823854.4181554471</v>
      </c>
      <c r="L696" s="180">
        <f>(L647/L612)*AE80</f>
        <v>0</v>
      </c>
      <c r="M696" s="180">
        <f t="shared" si="21"/>
        <v>3405588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18981981</v>
      </c>
      <c r="D698" s="180">
        <f>(D615/D612)*AG76</f>
        <v>653448.66032106837</v>
      </c>
      <c r="E698" s="180">
        <f>(E623/E612)*SUM(C698:D698)</f>
        <v>1768116.4888130068</v>
      </c>
      <c r="F698" s="180">
        <f>(F624/F612)*AG64</f>
        <v>18957.853586795689</v>
      </c>
      <c r="G698" s="180">
        <f>(G625/G612)*AG77</f>
        <v>0</v>
      </c>
      <c r="H698" s="180">
        <f>(H628/H612)*AG60</f>
        <v>178227.23905698664</v>
      </c>
      <c r="I698" s="180">
        <f>(I629/I612)*AG78</f>
        <v>1104200.1987936597</v>
      </c>
      <c r="J698" s="180">
        <f>(J630/J612)*AG79</f>
        <v>91235.191762405651</v>
      </c>
      <c r="K698" s="180">
        <f>(K644/K612)*AG75</f>
        <v>13191019.699127628</v>
      </c>
      <c r="L698" s="180">
        <f>(L647/L612)*AG80</f>
        <v>877038.59804616787</v>
      </c>
      <c r="M698" s="180">
        <f t="shared" si="21"/>
        <v>17882244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63071080</v>
      </c>
      <c r="D701" s="180">
        <f>(D615/D612)*AJ76</f>
        <v>2841077.5734359515</v>
      </c>
      <c r="E701" s="180">
        <f>(E623/E612)*SUM(C701:D701)</f>
        <v>5935208.6832271339</v>
      </c>
      <c r="F701" s="180">
        <f>(F624/F612)*AJ64</f>
        <v>62161.386868120135</v>
      </c>
      <c r="G701" s="180">
        <f>(G625/G612)*AJ77</f>
        <v>0</v>
      </c>
      <c r="H701" s="180">
        <f>(H628/H612)*AJ60</f>
        <v>617759.87847144029</v>
      </c>
      <c r="I701" s="180">
        <f>(I629/I612)*AJ78</f>
        <v>0</v>
      </c>
      <c r="J701" s="180">
        <f>(J630/J612)*AJ79</f>
        <v>4620.3133882166103</v>
      </c>
      <c r="K701" s="180">
        <f>(K644/K612)*AJ75</f>
        <v>5294997.1093810266</v>
      </c>
      <c r="L701" s="180">
        <f>(L647/L612)*AJ80</f>
        <v>612426.64155945473</v>
      </c>
      <c r="M701" s="180">
        <f t="shared" si="21"/>
        <v>15368252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1395650</v>
      </c>
      <c r="D702" s="180">
        <f>(D615/D612)*AK76</f>
        <v>81320.693977843694</v>
      </c>
      <c r="E702" s="180">
        <f>(E623/E612)*SUM(C702:D702)</f>
        <v>132997.15273320451</v>
      </c>
      <c r="F702" s="180">
        <f>(F624/F612)*AK64</f>
        <v>359.63960775230208</v>
      </c>
      <c r="G702" s="180">
        <f>(G625/G612)*AK77</f>
        <v>0</v>
      </c>
      <c r="H702" s="180">
        <f>(H628/H612)*AK60</f>
        <v>15206.833394340594</v>
      </c>
      <c r="I702" s="180">
        <f>(I629/I612)*AK78</f>
        <v>153529.20572268005</v>
      </c>
      <c r="J702" s="180">
        <f>(J630/J612)*AK79</f>
        <v>0</v>
      </c>
      <c r="K702" s="180">
        <f>(K644/K612)*AK75</f>
        <v>315284.88540554111</v>
      </c>
      <c r="L702" s="180">
        <f>(L647/L612)*AK80</f>
        <v>0</v>
      </c>
      <c r="M702" s="180">
        <f t="shared" si="21"/>
        <v>698698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388774</v>
      </c>
      <c r="D703" s="180">
        <f>(D615/D612)*AL76</f>
        <v>4723.4030161930732</v>
      </c>
      <c r="E703" s="180">
        <f>(E623/E612)*SUM(C703:D703)</f>
        <v>35433.359932224237</v>
      </c>
      <c r="F703" s="180">
        <f>(F624/F612)*AL64</f>
        <v>1.789607920741949E-2</v>
      </c>
      <c r="G703" s="180">
        <f>(G625/G612)*AL77</f>
        <v>0</v>
      </c>
      <c r="H703" s="180">
        <f>(H628/H612)*AL60</f>
        <v>5988.1830982895599</v>
      </c>
      <c r="I703" s="180">
        <f>(I629/I612)*AL78</f>
        <v>153529.20572268005</v>
      </c>
      <c r="J703" s="180">
        <f>(J630/J612)*AL79</f>
        <v>0</v>
      </c>
      <c r="K703" s="180">
        <f>(K644/K612)*AL75</f>
        <v>102206.02025210943</v>
      </c>
      <c r="L703" s="180">
        <f>(L647/L612)*AL80</f>
        <v>0</v>
      </c>
      <c r="M703" s="180">
        <f t="shared" si="21"/>
        <v>301880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72784060</v>
      </c>
      <c r="D707" s="180">
        <f>(D615/D612)*AP76</f>
        <v>2708750.823135219</v>
      </c>
      <c r="E707" s="180">
        <f>(E623/E612)*SUM(C707:D707)</f>
        <v>6797920.183685137</v>
      </c>
      <c r="F707" s="180">
        <f>(F624/F612)*AP64</f>
        <v>47050.850285414694</v>
      </c>
      <c r="G707" s="180">
        <f>(G625/G612)*AP77</f>
        <v>0</v>
      </c>
      <c r="H707" s="180">
        <f>(H628/H612)*AP60</f>
        <v>617365.91905707913</v>
      </c>
      <c r="I707" s="180">
        <f>(I629/I612)*AP78</f>
        <v>163865.32630499513</v>
      </c>
      <c r="J707" s="180">
        <f>(J630/J612)*AP79</f>
        <v>12153.510758025075</v>
      </c>
      <c r="K707" s="180">
        <f>(K644/K612)*AP75</f>
        <v>5997013.3375166925</v>
      </c>
      <c r="L707" s="180">
        <f>(L647/L612)*AP80</f>
        <v>418468.80541300826</v>
      </c>
      <c r="M707" s="180">
        <f t="shared" si="21"/>
        <v>16762589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20824297</v>
      </c>
      <c r="D713" s="180">
        <f>(D615/D612)*AV76</f>
        <v>98732.907136111404</v>
      </c>
      <c r="E713" s="180">
        <f>(E623/E612)*SUM(C713:D713)</f>
        <v>1884061.3531107281</v>
      </c>
      <c r="F713" s="180">
        <f>(F624/F612)*AV64</f>
        <v>8746.8518812599359</v>
      </c>
      <c r="G713" s="180">
        <f>(G625/G612)*AV77</f>
        <v>0</v>
      </c>
      <c r="H713" s="180">
        <f>(H628/H612)*AV60</f>
        <v>139698.00833246566</v>
      </c>
      <c r="I713" s="180">
        <f>(I629/I612)*AV78</f>
        <v>0</v>
      </c>
      <c r="J713" s="180">
        <f>(J630/J612)*AV79</f>
        <v>4475.452228625616</v>
      </c>
      <c r="K713" s="180">
        <f>(K644/K612)*AV75</f>
        <v>1329988.9271284044</v>
      </c>
      <c r="L713" s="180">
        <f>(L647/L612)*AV80</f>
        <v>279615.72721534123</v>
      </c>
      <c r="M713" s="180">
        <f t="shared" si="21"/>
        <v>3745319</v>
      </c>
      <c r="N713" s="199" t="s">
        <v>741</v>
      </c>
    </row>
    <row r="715" spans="1:83" ht="12.6" customHeight="1" x14ac:dyDescent="0.25">
      <c r="C715" s="180">
        <f>SUM(C614:C647)+SUM(C668:C713)</f>
        <v>586791423</v>
      </c>
      <c r="D715" s="180">
        <f>SUM(D616:D647)+SUM(D668:D713)</f>
        <v>17847830</v>
      </c>
      <c r="E715" s="180">
        <f>SUM(E624:E647)+SUM(E668:E713)</f>
        <v>48474004.413624823</v>
      </c>
      <c r="F715" s="180">
        <f>SUM(F625:F648)+SUM(F668:F713)</f>
        <v>1481362.631179098</v>
      </c>
      <c r="G715" s="180">
        <f>SUM(G626:G647)+SUM(G668:G713)</f>
        <v>6163453.163950108</v>
      </c>
      <c r="H715" s="180">
        <f>SUM(H629:H647)+SUM(H668:H713)</f>
        <v>4377834.5961469011</v>
      </c>
      <c r="I715" s="180">
        <f>SUM(I630:I647)+SUM(I668:I713)</f>
        <v>10427633.064543867</v>
      </c>
      <c r="J715" s="180">
        <f>SUM(J631:J647)+SUM(J668:J713)</f>
        <v>427369.58368641563</v>
      </c>
      <c r="K715" s="180">
        <f>SUM(K668:K713)</f>
        <v>95044432.913122877</v>
      </c>
      <c r="L715" s="180">
        <f>SUM(L668:L713)</f>
        <v>9224045.4481291045</v>
      </c>
      <c r="M715" s="180">
        <f>SUM(M668:M713)</f>
        <v>176860373</v>
      </c>
      <c r="N715" s="198" t="s">
        <v>742</v>
      </c>
    </row>
    <row r="716" spans="1:83" ht="12.6" customHeight="1" x14ac:dyDescent="0.25">
      <c r="C716" s="180">
        <f>CE71</f>
        <v>586791423</v>
      </c>
      <c r="D716" s="180">
        <f>D615</f>
        <v>17847830</v>
      </c>
      <c r="E716" s="180">
        <f>E623</f>
        <v>48474004.413624808</v>
      </c>
      <c r="F716" s="180">
        <f>F624</f>
        <v>1481362.6311790985</v>
      </c>
      <c r="G716" s="180">
        <f>G625</f>
        <v>6163453.1639501071</v>
      </c>
      <c r="H716" s="180">
        <f>H628</f>
        <v>4377834.5961469002</v>
      </c>
      <c r="I716" s="180">
        <f>I629</f>
        <v>10427633.064543867</v>
      </c>
      <c r="J716" s="180">
        <f>J630</f>
        <v>427369.58368641569</v>
      </c>
      <c r="K716" s="180">
        <f>K644</f>
        <v>95044432.913122877</v>
      </c>
      <c r="L716" s="180">
        <f>L647</f>
        <v>9224045.4481291026</v>
      </c>
      <c r="M716" s="180">
        <f>C648</f>
        <v>176860371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155*2018*A</v>
      </c>
      <c r="B722" s="276">
        <f>ROUND(C165,0)</f>
        <v>20716638</v>
      </c>
      <c r="C722" s="276">
        <f>ROUND(C166,0)</f>
        <v>667276</v>
      </c>
      <c r="D722" s="276">
        <f>ROUND(C167,0)</f>
        <v>1596727</v>
      </c>
      <c r="E722" s="276">
        <f>ROUND(C168,0)</f>
        <v>36319356</v>
      </c>
      <c r="F722" s="276">
        <f>ROUND(C169,0)</f>
        <v>327139</v>
      </c>
      <c r="G722" s="276">
        <f>ROUND(C170,0)</f>
        <v>14853432</v>
      </c>
      <c r="H722" s="276">
        <f>ROUND(C171+C172,0)</f>
        <v>1432230</v>
      </c>
      <c r="I722" s="276">
        <f>ROUND(C175,0)</f>
        <v>9672062</v>
      </c>
      <c r="J722" s="276">
        <f>ROUND(C176,0)</f>
        <v>1188896</v>
      </c>
      <c r="K722" s="276">
        <f>ROUND(C179,0)</f>
        <v>5043780</v>
      </c>
      <c r="L722" s="276">
        <f>ROUND(C180,0)</f>
        <v>880554</v>
      </c>
      <c r="M722" s="276">
        <f>ROUND(C183,0)</f>
        <v>1269282</v>
      </c>
      <c r="N722" s="276">
        <f>ROUND(C184,0)</f>
        <v>8452804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13413733</v>
      </c>
      <c r="S722" s="276">
        <f>ROUND(C195,0)</f>
        <v>0</v>
      </c>
      <c r="T722" s="276">
        <f>ROUND(D195,0)</f>
        <v>0</v>
      </c>
      <c r="U722" s="276">
        <f>ROUND(B196,0)</f>
        <v>18852304</v>
      </c>
      <c r="V722" s="276">
        <f>ROUND(C196,0)</f>
        <v>6958</v>
      </c>
      <c r="W722" s="276">
        <f>ROUND(D196,0)</f>
        <v>544</v>
      </c>
      <c r="X722" s="276">
        <f>ROUND(B197,0)</f>
        <v>418596908</v>
      </c>
      <c r="Y722" s="276">
        <f>ROUND(C197,0)</f>
        <v>23668078</v>
      </c>
      <c r="Z722" s="276">
        <f>ROUND(D197,0)</f>
        <v>7499999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23632565</v>
      </c>
      <c r="AE722" s="276">
        <f>ROUND(C199,0)</f>
        <v>589173</v>
      </c>
      <c r="AF722" s="276">
        <f>ROUND(D199,0)</f>
        <v>1522522</v>
      </c>
      <c r="AG722" s="276">
        <f>ROUND(B200,0)</f>
        <v>180615160</v>
      </c>
      <c r="AH722" s="276">
        <f>ROUND(C200,0)</f>
        <v>13345112</v>
      </c>
      <c r="AI722" s="276">
        <f>ROUND(D200,0)</f>
        <v>27450824</v>
      </c>
      <c r="AJ722" s="276">
        <f>ROUND(B201,0)</f>
        <v>21922782</v>
      </c>
      <c r="AK722" s="276">
        <f>ROUND(C201,0)</f>
        <v>1668840</v>
      </c>
      <c r="AL722" s="276">
        <f>ROUND(D201,0)</f>
        <v>2451931</v>
      </c>
      <c r="AM722" s="276">
        <f>ROUND(B202,0)</f>
        <v>19231445</v>
      </c>
      <c r="AN722" s="276">
        <f>ROUND(C202,0)</f>
        <v>6945873</v>
      </c>
      <c r="AO722" s="276">
        <f>ROUND(D202,0)</f>
        <v>3581890</v>
      </c>
      <c r="AP722" s="276">
        <f>ROUND(B203,0)</f>
        <v>29776963</v>
      </c>
      <c r="AQ722" s="276">
        <f>ROUND(C203,0)</f>
        <v>46871693</v>
      </c>
      <c r="AR722" s="276">
        <f>ROUND(D203,0)</f>
        <v>32056746</v>
      </c>
      <c r="AS722" s="276"/>
      <c r="AT722" s="276"/>
      <c r="AU722" s="276"/>
      <c r="AV722" s="276">
        <f>ROUND(B209,0)</f>
        <v>11784399</v>
      </c>
      <c r="AW722" s="276">
        <f>ROUND(C209,0)</f>
        <v>359280</v>
      </c>
      <c r="AX722" s="276">
        <f>ROUND(D209,0)</f>
        <v>544</v>
      </c>
      <c r="AY722" s="276">
        <f>ROUND(B210,0)</f>
        <v>169019937</v>
      </c>
      <c r="AZ722" s="276">
        <f>ROUND(C210,0)</f>
        <v>18244768</v>
      </c>
      <c r="BA722" s="276">
        <f>ROUND(D210,0)</f>
        <v>5329805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21786686</v>
      </c>
      <c r="BF722" s="276">
        <f>ROUND(C212,0)</f>
        <v>308428</v>
      </c>
      <c r="BG722" s="276">
        <f>ROUND(D212,0)</f>
        <v>1522522</v>
      </c>
      <c r="BH722" s="276">
        <f>ROUND(B213,0)</f>
        <v>136595002</v>
      </c>
      <c r="BI722" s="276">
        <f>ROUND(C213,0)</f>
        <v>16059394</v>
      </c>
      <c r="BJ722" s="276">
        <f>ROUND(D213,0)</f>
        <v>27313968</v>
      </c>
      <c r="BK722" s="276">
        <f>ROUND(B214,0)</f>
        <v>13818463</v>
      </c>
      <c r="BL722" s="276">
        <f>ROUND(C214,0)</f>
        <v>2047289</v>
      </c>
      <c r="BM722" s="276">
        <f>ROUND(D214,0)</f>
        <v>2443289</v>
      </c>
      <c r="BN722" s="276">
        <f>ROUND(B215,0)</f>
        <v>10467947</v>
      </c>
      <c r="BO722" s="276">
        <f>ROUND(C215,0)</f>
        <v>2851121</v>
      </c>
      <c r="BP722" s="276">
        <f>ROUND(D215,0)</f>
        <v>1699159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518072946</v>
      </c>
      <c r="BU722" s="276">
        <f>ROUND(C224,0)</f>
        <v>319179974</v>
      </c>
      <c r="BV722" s="276">
        <f>ROUND(C225,0)</f>
        <v>15791925</v>
      </c>
      <c r="BW722" s="276">
        <f>ROUND(C226,0)</f>
        <v>11548697</v>
      </c>
      <c r="BX722" s="276">
        <f>ROUND(C227,0)</f>
        <v>355652772</v>
      </c>
      <c r="BY722" s="276">
        <f>ROUND(C228,0)</f>
        <v>144764793</v>
      </c>
      <c r="BZ722" s="276">
        <f>ROUND(C231,0)</f>
        <v>11724</v>
      </c>
      <c r="CA722" s="276">
        <f>ROUND(C233,0)</f>
        <v>8429840</v>
      </c>
      <c r="CB722" s="276">
        <f>ROUND(C234,0)</f>
        <v>16620807</v>
      </c>
      <c r="CC722" s="276">
        <f>ROUND(C238+C239,0)</f>
        <v>12666366</v>
      </c>
      <c r="CD722" s="276">
        <f>D221</f>
        <v>20549829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155*2018*A</v>
      </c>
      <c r="B726" s="276">
        <f>ROUND(C111,0)</f>
        <v>18409</v>
      </c>
      <c r="C726" s="276">
        <f>ROUND(C112,0)</f>
        <v>0</v>
      </c>
      <c r="D726" s="276">
        <f>ROUND(C113,0)</f>
        <v>0</v>
      </c>
      <c r="E726" s="276">
        <f>ROUND(C114,0)</f>
        <v>3536</v>
      </c>
      <c r="F726" s="276">
        <f>ROUND(D111,0)</f>
        <v>73102</v>
      </c>
      <c r="G726" s="276">
        <f>ROUND(D112,0)</f>
        <v>0</v>
      </c>
      <c r="H726" s="276">
        <f>ROUND(D113,0)</f>
        <v>0</v>
      </c>
      <c r="I726" s="276">
        <f>ROUND(D114,0)</f>
        <v>5171</v>
      </c>
      <c r="J726" s="276">
        <f>ROUND(C116,0)</f>
        <v>50</v>
      </c>
      <c r="K726" s="276">
        <f>ROUND(C117,0)</f>
        <v>0</v>
      </c>
      <c r="L726" s="276">
        <f>ROUND(C118,0)</f>
        <v>211</v>
      </c>
      <c r="M726" s="276">
        <f>ROUND(C119,0)</f>
        <v>14</v>
      </c>
      <c r="N726" s="276">
        <f>ROUND(C120,0)</f>
        <v>36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321</v>
      </c>
      <c r="W726" s="276">
        <f>ROUND(C129,0)</f>
        <v>0</v>
      </c>
      <c r="X726" s="276">
        <f>ROUND(B138,0)</f>
        <v>7196</v>
      </c>
      <c r="Y726" s="276">
        <f>ROUND(B139,0)</f>
        <v>35549</v>
      </c>
      <c r="Z726" s="276">
        <f>ROUND(B140,0)</f>
        <v>0</v>
      </c>
      <c r="AA726" s="276">
        <f>ROUND(B141,0)</f>
        <v>375063185</v>
      </c>
      <c r="AB726" s="276">
        <f>ROUND(B142,0)</f>
        <v>375595818</v>
      </c>
      <c r="AC726" s="276">
        <f>ROUND(C138,0)</f>
        <v>5543</v>
      </c>
      <c r="AD726" s="276">
        <f>ROUND(C139,0)</f>
        <v>21039</v>
      </c>
      <c r="AE726" s="276">
        <f>ROUND(C140,0)</f>
        <v>0</v>
      </c>
      <c r="AF726" s="276">
        <f>ROUND(C141,0)</f>
        <v>183045037</v>
      </c>
      <c r="AG726" s="276">
        <f>ROUND(C142,0)</f>
        <v>248016619</v>
      </c>
      <c r="AH726" s="276">
        <f>ROUND(D138,0)</f>
        <v>5670</v>
      </c>
      <c r="AI726" s="276">
        <f>ROUND(D139,0)</f>
        <v>16514</v>
      </c>
      <c r="AJ726" s="276">
        <f>ROUND(D140,0)</f>
        <v>0</v>
      </c>
      <c r="AK726" s="276">
        <f>ROUND(D141,0)</f>
        <v>301756202</v>
      </c>
      <c r="AL726" s="276">
        <f>ROUND(D142,0)</f>
        <v>538421337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155*2018*A</v>
      </c>
      <c r="B730" s="276">
        <f>ROUND(C250,0)</f>
        <v>46997037</v>
      </c>
      <c r="C730" s="276">
        <f>ROUND(C251,0)</f>
        <v>41430627</v>
      </c>
      <c r="D730" s="276">
        <f>ROUND(C252,0)</f>
        <v>267621373</v>
      </c>
      <c r="E730" s="276">
        <f>ROUND(C253,0)</f>
        <v>194970167</v>
      </c>
      <c r="F730" s="276">
        <f>ROUND(C254,0)</f>
        <v>11298408</v>
      </c>
      <c r="G730" s="276">
        <f>ROUND(C255,0)</f>
        <v>9799134</v>
      </c>
      <c r="H730" s="276">
        <f>ROUND(C256,0)</f>
        <v>0</v>
      </c>
      <c r="I730" s="276">
        <f>ROUND(C257,0)</f>
        <v>6626816</v>
      </c>
      <c r="J730" s="276">
        <f>ROUND(C258,0)</f>
        <v>7978316</v>
      </c>
      <c r="K730" s="276">
        <f>ROUND(C259,0)</f>
        <v>29744687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13413733</v>
      </c>
      <c r="P730" s="276">
        <f>ROUND(C268,0)</f>
        <v>18858718</v>
      </c>
      <c r="Q730" s="276">
        <f>ROUND(C269,0)</f>
        <v>434764986</v>
      </c>
      <c r="R730" s="276">
        <f>ROUND(C270,0)</f>
        <v>0</v>
      </c>
      <c r="S730" s="276">
        <f>ROUND(C271,0)</f>
        <v>22699216</v>
      </c>
      <c r="T730" s="276">
        <f>ROUND(C272,0)</f>
        <v>187649139</v>
      </c>
      <c r="U730" s="276">
        <f>ROUND(C273,0)</f>
        <v>22595429</v>
      </c>
      <c r="V730" s="276">
        <f>ROUND(C274,0)</f>
        <v>44591910</v>
      </c>
      <c r="W730" s="276">
        <f>ROUND(C275,0)</f>
        <v>0</v>
      </c>
      <c r="X730" s="276">
        <f>ROUND(C276,0)</f>
        <v>365033428</v>
      </c>
      <c r="Y730" s="276">
        <f>ROUND(C279,0)</f>
        <v>0</v>
      </c>
      <c r="Z730" s="276">
        <f>ROUND(C280,0)</f>
        <v>0</v>
      </c>
      <c r="AA730" s="276">
        <f>ROUND(C281,0)</f>
        <v>1378162</v>
      </c>
      <c r="AB730" s="276">
        <f>ROUND(C282,0)</f>
        <v>91094109</v>
      </c>
      <c r="AC730" s="276">
        <f>ROUND(C286,0)</f>
        <v>1193581</v>
      </c>
      <c r="AD730" s="276">
        <f>ROUND(C287,0)</f>
        <v>0</v>
      </c>
      <c r="AE730" s="276">
        <f>ROUND(C288,0)</f>
        <v>0</v>
      </c>
      <c r="AF730" s="276">
        <f>ROUND(C289,0)</f>
        <v>1601954</v>
      </c>
      <c r="AG730" s="276">
        <f>ROUND(C304,0)</f>
        <v>0</v>
      </c>
      <c r="AH730" s="276">
        <f>ROUND(C305,0)</f>
        <v>21092034</v>
      </c>
      <c r="AI730" s="276">
        <f>ROUND(C306,0)</f>
        <v>52634976</v>
      </c>
      <c r="AJ730" s="276">
        <f>ROUND(C307,0)</f>
        <v>25533650</v>
      </c>
      <c r="AK730" s="276">
        <f>ROUND(C308,0)</f>
        <v>0</v>
      </c>
      <c r="AL730" s="276">
        <f>ROUND(C309,0)</f>
        <v>10069964</v>
      </c>
      <c r="AM730" s="276">
        <f>ROUND(C310,0)</f>
        <v>0</v>
      </c>
      <c r="AN730" s="276">
        <f>ROUND(C311,0)</f>
        <v>0</v>
      </c>
      <c r="AO730" s="276">
        <f>ROUND(C312,0)</f>
        <v>25031251</v>
      </c>
      <c r="AP730" s="276">
        <f>ROUND(C313,0)</f>
        <v>10129509</v>
      </c>
      <c r="AQ730" s="276">
        <f>ROUND(C316,0)</f>
        <v>0</v>
      </c>
      <c r="AR730" s="276">
        <f>ROUND(C317,0)</f>
        <v>0</v>
      </c>
      <c r="AS730" s="276">
        <f>ROUND(C318,0)</f>
        <v>5793939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303597857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257580069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3073.94</v>
      </c>
      <c r="BJ730" s="276">
        <f>ROUND(C359,0)</f>
        <v>859864424</v>
      </c>
      <c r="BK730" s="276">
        <f>ROUND(C360,0)</f>
        <v>1162033774</v>
      </c>
      <c r="BL730" s="276">
        <f>ROUND(C364,0)</f>
        <v>1365011107</v>
      </c>
      <c r="BM730" s="276">
        <f>ROUND(C365,0)</f>
        <v>25050647</v>
      </c>
      <c r="BN730" s="276">
        <f>ROUND(C366,0)</f>
        <v>12666366</v>
      </c>
      <c r="BO730" s="276">
        <f>ROUND(C370,0)</f>
        <v>45215073</v>
      </c>
      <c r="BP730" s="276">
        <f>ROUND(C371,0)</f>
        <v>0</v>
      </c>
      <c r="BQ730" s="276">
        <f>ROUND(C378,0)</f>
        <v>315905760</v>
      </c>
      <c r="BR730" s="276">
        <f>ROUND(C379,0)</f>
        <v>75912798</v>
      </c>
      <c r="BS730" s="276">
        <f>ROUND(C380,0)</f>
        <v>17418449</v>
      </c>
      <c r="BT730" s="276">
        <f>ROUND(C381,0)</f>
        <v>83008126</v>
      </c>
      <c r="BU730" s="276">
        <f>ROUND(C382,0)</f>
        <v>5179043</v>
      </c>
      <c r="BV730" s="276">
        <f>ROUND(C383,0)</f>
        <v>54629193</v>
      </c>
      <c r="BW730" s="276">
        <f>ROUND(C384,0)</f>
        <v>33011305</v>
      </c>
      <c r="BX730" s="276">
        <f>ROUND(C385,0)</f>
        <v>10860958</v>
      </c>
      <c r="BY730" s="276">
        <f>ROUND(C386,0)</f>
        <v>5924334</v>
      </c>
      <c r="BZ730" s="276">
        <f>ROUND(C387,0)</f>
        <v>9722086</v>
      </c>
      <c r="CA730" s="276">
        <f>ROUND(C388,0)</f>
        <v>0</v>
      </c>
      <c r="CB730" s="276">
        <f>C363</f>
        <v>20549829</v>
      </c>
      <c r="CC730" s="276">
        <f>ROUND(C389,0)</f>
        <v>20434444</v>
      </c>
      <c r="CD730" s="276">
        <f>ROUND(C392,0)</f>
        <v>28165335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155*2018*6010*A</v>
      </c>
      <c r="B734" s="276">
        <f>ROUND(C59,0)</f>
        <v>11886</v>
      </c>
      <c r="C734" s="276">
        <f>ROUND(C60,2)</f>
        <v>110.5</v>
      </c>
      <c r="D734" s="276">
        <f>ROUND(C61,0)</f>
        <v>12172949</v>
      </c>
      <c r="E734" s="276">
        <f>ROUND(C62,0)</f>
        <v>2980088</v>
      </c>
      <c r="F734" s="276">
        <f>ROUND(C63,0)</f>
        <v>411236</v>
      </c>
      <c r="G734" s="276">
        <f>ROUND(C64,0)</f>
        <v>971036</v>
      </c>
      <c r="H734" s="276">
        <f>ROUND(C65,0)</f>
        <v>0</v>
      </c>
      <c r="I734" s="276">
        <f>ROUND(C66,0)</f>
        <v>131366</v>
      </c>
      <c r="J734" s="276">
        <f>ROUND(C67,0)</f>
        <v>131565</v>
      </c>
      <c r="K734" s="276">
        <f>ROUND(C68,0)</f>
        <v>89290</v>
      </c>
      <c r="L734" s="276">
        <f>ROUND(C69,0)</f>
        <v>221692</v>
      </c>
      <c r="M734" s="276">
        <f>ROUND(C70,0)</f>
        <v>0</v>
      </c>
      <c r="N734" s="276">
        <f>ROUND(C75,0)</f>
        <v>91904965</v>
      </c>
      <c r="O734" s="276">
        <f>ROUND(C73,0)</f>
        <v>91904965</v>
      </c>
      <c r="P734" s="276">
        <f>IF(C76&gt;0,ROUND(C76,0),0)</f>
        <v>21941</v>
      </c>
      <c r="Q734" s="276">
        <f>IF(C77&gt;0,ROUND(C77,0),0)</f>
        <v>47760</v>
      </c>
      <c r="R734" s="276">
        <f>IF(C78&gt;0,ROUND(C78,0),0)</f>
        <v>1460</v>
      </c>
      <c r="S734" s="276">
        <f>IF(C79&gt;0,ROUND(C79,0),0)</f>
        <v>52219</v>
      </c>
      <c r="T734" s="276">
        <f>IF(C80&gt;0,ROUND(C80,2),0)</f>
        <v>104.4</v>
      </c>
      <c r="U734" s="276"/>
      <c r="V734" s="276"/>
      <c r="W734" s="276"/>
      <c r="X734" s="276"/>
      <c r="Y734" s="276">
        <f>IF(M668&lt;&gt;0,ROUND(M668,0),0)</f>
        <v>9338793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155*2018*6030*A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11258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2">IF(M669&lt;&gt;0,ROUND(M669,0),0)</f>
        <v>2838147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155*2018*6070*A</v>
      </c>
      <c r="B736" s="276">
        <f>ROUND(E59,0)</f>
        <v>61216</v>
      </c>
      <c r="C736" s="278">
        <f>ROUND(E60,2)</f>
        <v>316.45</v>
      </c>
      <c r="D736" s="276">
        <f>ROUND(E61,0)</f>
        <v>32510048</v>
      </c>
      <c r="E736" s="276">
        <f>ROUND(E62,0)</f>
        <v>8286187</v>
      </c>
      <c r="F736" s="276">
        <f>ROUND(E63,0)</f>
        <v>350343</v>
      </c>
      <c r="G736" s="276">
        <f>ROUND(E64,0)</f>
        <v>1478192</v>
      </c>
      <c r="H736" s="276">
        <f>ROUND(E65,0)</f>
        <v>0</v>
      </c>
      <c r="I736" s="276">
        <f>ROUND(E66,0)</f>
        <v>274054</v>
      </c>
      <c r="J736" s="276">
        <f>ROUND(E67,0)</f>
        <v>403495</v>
      </c>
      <c r="K736" s="276">
        <f>ROUND(E68,0)</f>
        <v>293119</v>
      </c>
      <c r="L736" s="276">
        <f>ROUND(E69,0)</f>
        <v>631561</v>
      </c>
      <c r="M736" s="276">
        <f>ROUND(E70,0)</f>
        <v>0</v>
      </c>
      <c r="N736" s="276">
        <f>ROUND(E75,0)</f>
        <v>172543355</v>
      </c>
      <c r="O736" s="276">
        <f>ROUND(E73,0)</f>
        <v>172383327</v>
      </c>
      <c r="P736" s="276">
        <f>IF(E76&gt;0,ROUND(E76,0),0)</f>
        <v>121196</v>
      </c>
      <c r="Q736" s="276">
        <f>IF(E77&gt;0,ROUND(E77,0),0)</f>
        <v>245979</v>
      </c>
      <c r="R736" s="276">
        <f>IF(E78&gt;0,ROUND(E78,0),0)</f>
        <v>0</v>
      </c>
      <c r="S736" s="276">
        <f>IF(E79&gt;0,ROUND(E79,0),0)</f>
        <v>269819</v>
      </c>
      <c r="T736" s="278">
        <f>IF(E80&gt;0,ROUND(E80,2),0)</f>
        <v>219.75</v>
      </c>
      <c r="U736" s="276"/>
      <c r="V736" s="277"/>
      <c r="W736" s="276"/>
      <c r="X736" s="276"/>
      <c r="Y736" s="276">
        <f t="shared" si="22"/>
        <v>23487474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155*2018*6100*A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2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155*2018*6120*A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2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155*2018*6140*A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155*2018*6150*A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155*2018*6170*A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155*2018*6200*A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155*2018*6210*A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155*2018*6330*A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2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155*2018*6400*A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155*2018*7010*A</v>
      </c>
      <c r="B746" s="276">
        <f>ROUND(O59,0)</f>
        <v>0</v>
      </c>
      <c r="C746" s="278">
        <f>ROUND(O60,2)</f>
        <v>96.08</v>
      </c>
      <c r="D746" s="276">
        <f>ROUND(O61,0)</f>
        <v>11620182</v>
      </c>
      <c r="E746" s="276">
        <f>ROUND(O62,0)</f>
        <v>2917842</v>
      </c>
      <c r="F746" s="276">
        <f>ROUND(O63,0)</f>
        <v>1676466</v>
      </c>
      <c r="G746" s="276">
        <f>ROUND(O64,0)</f>
        <v>929918</v>
      </c>
      <c r="H746" s="276">
        <f>ROUND(O65,0)</f>
        <v>1122</v>
      </c>
      <c r="I746" s="276">
        <f>ROUND(O66,0)</f>
        <v>442475</v>
      </c>
      <c r="J746" s="276">
        <f>ROUND(O67,0)</f>
        <v>1052998</v>
      </c>
      <c r="K746" s="276">
        <f>ROUND(O68,0)</f>
        <v>0</v>
      </c>
      <c r="L746" s="276">
        <f>ROUND(O69,0)</f>
        <v>223797</v>
      </c>
      <c r="M746" s="276">
        <f>ROUND(O70,0)</f>
        <v>0</v>
      </c>
      <c r="N746" s="276">
        <f>ROUND(O75,0)</f>
        <v>102554382</v>
      </c>
      <c r="O746" s="276">
        <f>ROUND(O73,0)</f>
        <v>92069649</v>
      </c>
      <c r="P746" s="276">
        <f>IF(O76&gt;0,ROUND(O76,0),0)</f>
        <v>33412</v>
      </c>
      <c r="Q746" s="276">
        <f>IF(O77&gt;0,ROUND(O77,0),0)</f>
        <v>0</v>
      </c>
      <c r="R746" s="276">
        <f>IF(O78&gt;0,ROUND(O78,0),0)</f>
        <v>4928</v>
      </c>
      <c r="S746" s="276">
        <f>IF(O79&gt;0,ROUND(O79,0),0)</f>
        <v>115271</v>
      </c>
      <c r="T746" s="278">
        <f>IF(O80&gt;0,ROUND(O80,2),0)</f>
        <v>79.98</v>
      </c>
      <c r="U746" s="276"/>
      <c r="V746" s="277"/>
      <c r="W746" s="276"/>
      <c r="X746" s="276"/>
      <c r="Y746" s="276">
        <f t="shared" si="22"/>
        <v>9786802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155*2018*7020*A</v>
      </c>
      <c r="B747" s="276">
        <f>ROUND(P59,0)</f>
        <v>1143153</v>
      </c>
      <c r="C747" s="278">
        <f>ROUND(P60,2)</f>
        <v>139.69999999999999</v>
      </c>
      <c r="D747" s="276">
        <f>ROUND(P61,0)</f>
        <v>13142747</v>
      </c>
      <c r="E747" s="276">
        <f>ROUND(P62,0)</f>
        <v>3352331</v>
      </c>
      <c r="F747" s="276">
        <f>ROUND(P63,0)</f>
        <v>46168</v>
      </c>
      <c r="G747" s="276">
        <f>ROUND(P64,0)</f>
        <v>26489781</v>
      </c>
      <c r="H747" s="276">
        <f>ROUND(P65,0)</f>
        <v>3501</v>
      </c>
      <c r="I747" s="276">
        <f>ROUND(P66,0)</f>
        <v>1052881</v>
      </c>
      <c r="J747" s="276">
        <f>ROUND(P67,0)</f>
        <v>3894802</v>
      </c>
      <c r="K747" s="276">
        <f>ROUND(P68,0)</f>
        <v>188796</v>
      </c>
      <c r="L747" s="276">
        <f>ROUND(P69,0)</f>
        <v>400455</v>
      </c>
      <c r="M747" s="276">
        <f>ROUND(P70,0)</f>
        <v>0</v>
      </c>
      <c r="N747" s="276">
        <f>ROUND(P75,0)</f>
        <v>390320660</v>
      </c>
      <c r="O747" s="276">
        <f>ROUND(P73,0)</f>
        <v>215136047</v>
      </c>
      <c r="P747" s="276">
        <f>IF(P76&gt;0,ROUND(P76,0),0)</f>
        <v>52370</v>
      </c>
      <c r="Q747" s="276">
        <f>IF(P77&gt;0,ROUND(P77,0),0)</f>
        <v>0</v>
      </c>
      <c r="R747" s="276">
        <f>IF(P78&gt;0,ROUND(P78,0),0)</f>
        <v>3770</v>
      </c>
      <c r="S747" s="276">
        <f>IF(P79&gt;0,ROUND(P79,0),0)</f>
        <v>135814</v>
      </c>
      <c r="T747" s="278">
        <f>IF(P80&gt;0,ROUND(P80,2),0)</f>
        <v>56.45</v>
      </c>
      <c r="U747" s="276"/>
      <c r="V747" s="277"/>
      <c r="W747" s="276"/>
      <c r="X747" s="276"/>
      <c r="Y747" s="276">
        <f t="shared" si="22"/>
        <v>26316304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155*2018*7030*A</v>
      </c>
      <c r="B748" s="276">
        <f>ROUND(Q59,0)</f>
        <v>1790288</v>
      </c>
      <c r="C748" s="278">
        <f>ROUND(Q60,2)</f>
        <v>32.799999999999997</v>
      </c>
      <c r="D748" s="276">
        <f>ROUND(Q61,0)</f>
        <v>4380851</v>
      </c>
      <c r="E748" s="276">
        <f>ROUND(Q62,0)</f>
        <v>1085872</v>
      </c>
      <c r="F748" s="276">
        <f>ROUND(Q63,0)</f>
        <v>0</v>
      </c>
      <c r="G748" s="276">
        <f>ROUND(Q64,0)</f>
        <v>120053</v>
      </c>
      <c r="H748" s="276">
        <f>ROUND(Q65,0)</f>
        <v>0</v>
      </c>
      <c r="I748" s="276">
        <f>ROUND(Q66,0)</f>
        <v>15490</v>
      </c>
      <c r="J748" s="276">
        <f>ROUND(Q67,0)</f>
        <v>8699</v>
      </c>
      <c r="K748" s="276">
        <f>ROUND(Q68,0)</f>
        <v>0</v>
      </c>
      <c r="L748" s="276">
        <f>ROUND(Q69,0)</f>
        <v>42922</v>
      </c>
      <c r="M748" s="276">
        <f>ROUND(Q70,0)</f>
        <v>0</v>
      </c>
      <c r="N748" s="276">
        <f>ROUND(Q75,0)</f>
        <v>31445192</v>
      </c>
      <c r="O748" s="276">
        <f>ROUND(Q73,0)</f>
        <v>8517876</v>
      </c>
      <c r="P748" s="276">
        <f>IF(Q76&gt;0,ROUND(Q76,0),0)</f>
        <v>11332</v>
      </c>
      <c r="Q748" s="276">
        <f>IF(Q77&gt;0,ROUND(Q77,0),0)</f>
        <v>0</v>
      </c>
      <c r="R748" s="276">
        <f>IF(Q78&gt;0,ROUND(Q78,0),0)</f>
        <v>1040</v>
      </c>
      <c r="S748" s="276">
        <f>IF(Q79&gt;0,ROUND(Q79,0),0)</f>
        <v>15230</v>
      </c>
      <c r="T748" s="278">
        <f>IF(Q80&gt;0,ROUND(Q80,2),0)</f>
        <v>32.200000000000003</v>
      </c>
      <c r="U748" s="276"/>
      <c r="V748" s="277"/>
      <c r="W748" s="276"/>
      <c r="X748" s="276"/>
      <c r="Y748" s="276">
        <f t="shared" si="22"/>
        <v>2991341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155*2018*7040*A</v>
      </c>
      <c r="B749" s="276">
        <f>ROUND(R59,0)</f>
        <v>1412383</v>
      </c>
      <c r="C749" s="278">
        <f>ROUND(R60,2)</f>
        <v>19.399999999999999</v>
      </c>
      <c r="D749" s="276">
        <f>ROUND(R61,0)</f>
        <v>1122347</v>
      </c>
      <c r="E749" s="276">
        <f>ROUND(R62,0)</f>
        <v>371541</v>
      </c>
      <c r="F749" s="276">
        <f>ROUND(R63,0)</f>
        <v>1096838</v>
      </c>
      <c r="G749" s="276">
        <f>ROUND(R64,0)</f>
        <v>543885</v>
      </c>
      <c r="H749" s="276">
        <f>ROUND(R65,0)</f>
        <v>0</v>
      </c>
      <c r="I749" s="276">
        <f>ROUND(R66,0)</f>
        <v>4704</v>
      </c>
      <c r="J749" s="276">
        <f>ROUND(R67,0)</f>
        <v>60349</v>
      </c>
      <c r="K749" s="276">
        <f>ROUND(R68,0)</f>
        <v>0</v>
      </c>
      <c r="L749" s="276">
        <f>ROUND(R69,0)</f>
        <v>31946</v>
      </c>
      <c r="M749" s="276">
        <f>ROUND(R70,0)</f>
        <v>0</v>
      </c>
      <c r="N749" s="276">
        <f>ROUND(R75,0)</f>
        <v>55065875</v>
      </c>
      <c r="O749" s="276">
        <f>ROUND(R73,0)</f>
        <v>23844704</v>
      </c>
      <c r="P749" s="276">
        <f>IF(R76&gt;0,ROUND(R76,0),0)</f>
        <v>1653</v>
      </c>
      <c r="Q749" s="276">
        <f>IF(R77&gt;0,ROUND(R77,0),0)</f>
        <v>0</v>
      </c>
      <c r="R749" s="276">
        <f>IF(R78&gt;0,ROUND(R78,0),0)</f>
        <v>390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2"/>
        <v>3053405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155*2018*7050*A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440622</v>
      </c>
      <c r="H750" s="276">
        <f>ROUND(S65,0)</f>
        <v>0</v>
      </c>
      <c r="I750" s="276">
        <f>ROUND(S66,0)</f>
        <v>0</v>
      </c>
      <c r="J750" s="276">
        <f>ROUND(S67,0)</f>
        <v>18629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3463</v>
      </c>
      <c r="Q750" s="276">
        <f>IF(S77&gt;0,ROUND(S77,0),0)</f>
        <v>0</v>
      </c>
      <c r="R750" s="276">
        <f>IF(S78&gt;0,ROUND(S78,0),0)</f>
        <v>1825</v>
      </c>
      <c r="S750" s="276">
        <f>IF(S79&gt;0,ROUND(S79,0),0)</f>
        <v>4491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585301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155*2018*7060*A</v>
      </c>
      <c r="B751" s="276"/>
      <c r="C751" s="278">
        <f>ROUND(T60,2)</f>
        <v>22.3</v>
      </c>
      <c r="D751" s="276">
        <f>ROUND(T61,0)</f>
        <v>3174547</v>
      </c>
      <c r="E751" s="276">
        <f>ROUND(T62,0)</f>
        <v>764603</v>
      </c>
      <c r="F751" s="276">
        <f>ROUND(T63,0)</f>
        <v>0</v>
      </c>
      <c r="G751" s="276">
        <f>ROUND(T64,0)</f>
        <v>366582</v>
      </c>
      <c r="H751" s="276">
        <f>ROUND(T65,0)</f>
        <v>0</v>
      </c>
      <c r="I751" s="276">
        <f>ROUND(T66,0)</f>
        <v>23994</v>
      </c>
      <c r="J751" s="276">
        <f>ROUND(T67,0)</f>
        <v>27521</v>
      </c>
      <c r="K751" s="276">
        <f>ROUND(T68,0)</f>
        <v>0</v>
      </c>
      <c r="L751" s="276">
        <f>ROUND(T69,0)</f>
        <v>64490</v>
      </c>
      <c r="M751" s="276">
        <f>ROUND(T70,0)</f>
        <v>0</v>
      </c>
      <c r="N751" s="276">
        <f>ROUND(T75,0)</f>
        <v>32319444</v>
      </c>
      <c r="O751" s="276">
        <f>ROUND(T73,0)</f>
        <v>2384671</v>
      </c>
      <c r="P751" s="276">
        <f>IF(T76&gt;0,ROUND(T76,0),0)</f>
        <v>7922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14710</v>
      </c>
      <c r="T751" s="278">
        <f>IF(T80&gt;0,ROUND(T80,2),0)</f>
        <v>21.3</v>
      </c>
      <c r="U751" s="276"/>
      <c r="V751" s="277"/>
      <c r="W751" s="276"/>
      <c r="X751" s="276"/>
      <c r="Y751" s="276">
        <f t="shared" si="22"/>
        <v>2425470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155*2018*7070*A</v>
      </c>
      <c r="B752" s="276">
        <f>ROUND(U59,0)</f>
        <v>1156560</v>
      </c>
      <c r="C752" s="278">
        <f>ROUND(U60,2)</f>
        <v>42</v>
      </c>
      <c r="D752" s="276">
        <f>ROUND(U61,0)</f>
        <v>4120573</v>
      </c>
      <c r="E752" s="276">
        <f>ROUND(U62,0)</f>
        <v>1166948</v>
      </c>
      <c r="F752" s="276">
        <f>ROUND(U63,0)</f>
        <v>234876</v>
      </c>
      <c r="G752" s="276">
        <f>ROUND(U64,0)</f>
        <v>3914541</v>
      </c>
      <c r="H752" s="276">
        <f>ROUND(U65,0)</f>
        <v>0</v>
      </c>
      <c r="I752" s="276">
        <f>ROUND(U66,0)</f>
        <v>2764452</v>
      </c>
      <c r="J752" s="276">
        <f>ROUND(U67,0)</f>
        <v>501636</v>
      </c>
      <c r="K752" s="276">
        <f>ROUND(U68,0)</f>
        <v>138051</v>
      </c>
      <c r="L752" s="276">
        <f>ROUND(U69,0)</f>
        <v>144981</v>
      </c>
      <c r="M752" s="276">
        <f>ROUND(U70,0)</f>
        <v>3044342</v>
      </c>
      <c r="N752" s="276">
        <f>ROUND(U75,0)</f>
        <v>47147653</v>
      </c>
      <c r="O752" s="276">
        <f>ROUND(U73,0)</f>
        <v>24799918</v>
      </c>
      <c r="P752" s="276">
        <f>IF(U76&gt;0,ROUND(U76,0),0)</f>
        <v>11561</v>
      </c>
      <c r="Q752" s="276">
        <f>IF(U77&gt;0,ROUND(U77,0),0)</f>
        <v>0</v>
      </c>
      <c r="R752" s="276">
        <f>IF(U78&gt;0,ROUND(U78,0),0)</f>
        <v>1095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2"/>
        <v>3770549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155*2018*7110*A</v>
      </c>
      <c r="B753" s="276">
        <f>ROUND(V59,0)</f>
        <v>39605</v>
      </c>
      <c r="C753" s="278">
        <f>ROUND(V60,2)</f>
        <v>16.5</v>
      </c>
      <c r="D753" s="276">
        <f>ROUND(V61,0)</f>
        <v>1561906</v>
      </c>
      <c r="E753" s="276">
        <f>ROUND(V62,0)</f>
        <v>421774</v>
      </c>
      <c r="F753" s="276">
        <f>ROUND(V63,0)</f>
        <v>115650</v>
      </c>
      <c r="G753" s="276">
        <f>ROUND(V64,0)</f>
        <v>57511</v>
      </c>
      <c r="H753" s="276">
        <f>ROUND(V65,0)</f>
        <v>0</v>
      </c>
      <c r="I753" s="276">
        <f>ROUND(V66,0)</f>
        <v>12494</v>
      </c>
      <c r="J753" s="276">
        <f>ROUND(V67,0)</f>
        <v>267228</v>
      </c>
      <c r="K753" s="276">
        <f>ROUND(V68,0)</f>
        <v>2288</v>
      </c>
      <c r="L753" s="276">
        <f>ROUND(V69,0)</f>
        <v>10392</v>
      </c>
      <c r="M753" s="276">
        <f>ROUND(V70,0)</f>
        <v>0</v>
      </c>
      <c r="N753" s="276">
        <f>ROUND(V75,0)</f>
        <v>25972684</v>
      </c>
      <c r="O753" s="276">
        <f>ROUND(V73,0)</f>
        <v>8427884</v>
      </c>
      <c r="P753" s="276">
        <f>IF(V76&gt;0,ROUND(V76,0),0)</f>
        <v>5210</v>
      </c>
      <c r="Q753" s="276">
        <f>IF(V77&gt;0,ROUND(V77,0),0)</f>
        <v>0</v>
      </c>
      <c r="R753" s="276">
        <f>IF(V78&gt;0,ROUND(V78,0),0)</f>
        <v>1156</v>
      </c>
      <c r="S753" s="276">
        <f>IF(V79&gt;0,ROUND(V79,0),0)</f>
        <v>12066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1876653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155*2018*7120*A</v>
      </c>
      <c r="B754" s="276">
        <f>ROUND(W59,0)</f>
        <v>0</v>
      </c>
      <c r="C754" s="278">
        <f>ROUND(W60,2)</f>
        <v>26.6</v>
      </c>
      <c r="D754" s="276">
        <f>ROUND(W61,0)</f>
        <v>2118737</v>
      </c>
      <c r="E754" s="276">
        <f>ROUND(W62,0)</f>
        <v>492224</v>
      </c>
      <c r="F754" s="276">
        <f>ROUND(W63,0)</f>
        <v>0</v>
      </c>
      <c r="G754" s="276">
        <f>ROUND(W64,0)</f>
        <v>298041</v>
      </c>
      <c r="H754" s="276">
        <f>ROUND(W65,0)</f>
        <v>12983</v>
      </c>
      <c r="I754" s="276">
        <f>ROUND(W66,0)</f>
        <v>6345719</v>
      </c>
      <c r="J754" s="276">
        <f>ROUND(W67,0)</f>
        <v>1731</v>
      </c>
      <c r="K754" s="276">
        <f>ROUND(W68,0)</f>
        <v>0</v>
      </c>
      <c r="L754" s="276">
        <f>ROUND(W69,0)</f>
        <v>118047</v>
      </c>
      <c r="M754" s="276">
        <f>ROUND(W70,0)</f>
        <v>3241</v>
      </c>
      <c r="N754" s="276">
        <f>ROUND(W75,0)</f>
        <v>22925643</v>
      </c>
      <c r="O754" s="276">
        <f>ROUND(W73,0)</f>
        <v>3554641</v>
      </c>
      <c r="P754" s="276">
        <f>IF(W76&gt;0,ROUND(W76,0),0)</f>
        <v>6929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2"/>
        <v>2117847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155*2018*7130*A</v>
      </c>
      <c r="B755" s="276">
        <f>ROUND(X59,0)</f>
        <v>0</v>
      </c>
      <c r="C755" s="278">
        <f>ROUND(X60,2)</f>
        <v>16.5</v>
      </c>
      <c r="D755" s="276">
        <f>ROUND(X61,0)</f>
        <v>2537882</v>
      </c>
      <c r="E755" s="276">
        <f>ROUND(X62,0)</f>
        <v>530139</v>
      </c>
      <c r="F755" s="276">
        <f>ROUND(X63,0)</f>
        <v>0</v>
      </c>
      <c r="G755" s="276">
        <f>ROUND(X64,0)</f>
        <v>330697</v>
      </c>
      <c r="H755" s="276">
        <f>ROUND(X65,0)</f>
        <v>12657</v>
      </c>
      <c r="I755" s="276">
        <f>ROUND(X66,0)</f>
        <v>2312794</v>
      </c>
      <c r="J755" s="276">
        <f>ROUND(X67,0)</f>
        <v>278642</v>
      </c>
      <c r="K755" s="276">
        <f>ROUND(X68,0)</f>
        <v>0</v>
      </c>
      <c r="L755" s="276">
        <f>ROUND(X69,0)</f>
        <v>95703</v>
      </c>
      <c r="M755" s="276">
        <f>ROUND(X70,0)</f>
        <v>0</v>
      </c>
      <c r="N755" s="276">
        <f>ROUND(X75,0)</f>
        <v>92493978</v>
      </c>
      <c r="O755" s="276">
        <f>ROUND(X73,0)</f>
        <v>27603770</v>
      </c>
      <c r="P755" s="276">
        <f>IF(X76&gt;0,ROUND(X76,0),0)</f>
        <v>574</v>
      </c>
      <c r="Q755" s="276">
        <f>IF(X77&gt;0,ROUND(X77,0),0)</f>
        <v>0</v>
      </c>
      <c r="R755" s="276">
        <f>IF(X78&gt;0,ROUND(X78,0),0)</f>
        <v>365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5033259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155*2018*7140*A</v>
      </c>
      <c r="B756" s="276">
        <f>ROUND(Y59,0)</f>
        <v>386718</v>
      </c>
      <c r="C756" s="278">
        <f>ROUND(Y60,2)</f>
        <v>75.03</v>
      </c>
      <c r="D756" s="276">
        <f>ROUND(Y61,0)</f>
        <v>7197671</v>
      </c>
      <c r="E756" s="276">
        <f>ROUND(Y62,0)</f>
        <v>1866979</v>
      </c>
      <c r="F756" s="276">
        <f>ROUND(Y63,0)</f>
        <v>121800</v>
      </c>
      <c r="G756" s="276">
        <f>ROUND(Y64,0)</f>
        <v>4360491</v>
      </c>
      <c r="H756" s="276">
        <f>ROUND(Y65,0)</f>
        <v>0</v>
      </c>
      <c r="I756" s="276">
        <f>ROUND(Y66,0)</f>
        <v>373430</v>
      </c>
      <c r="J756" s="276">
        <f>ROUND(Y67,0)</f>
        <v>1121380</v>
      </c>
      <c r="K756" s="276">
        <f>ROUND(Y68,0)</f>
        <v>880368</v>
      </c>
      <c r="L756" s="276">
        <f>ROUND(Y69,0)</f>
        <v>139301</v>
      </c>
      <c r="M756" s="276">
        <f>ROUND(Y70,0)</f>
        <v>0</v>
      </c>
      <c r="N756" s="276">
        <f>ROUND(Y75,0)</f>
        <v>134234797</v>
      </c>
      <c r="O756" s="276">
        <f>ROUND(Y73,0)</f>
        <v>48903183</v>
      </c>
      <c r="P756" s="276">
        <f>IF(Y76&gt;0,ROUND(Y76,0),0)</f>
        <v>34427</v>
      </c>
      <c r="Q756" s="276">
        <f>IF(Y77&gt;0,ROUND(Y77,0),0)</f>
        <v>0</v>
      </c>
      <c r="R756" s="276">
        <f>IF(Y78&gt;0,ROUND(Y78,0),0)</f>
        <v>1825</v>
      </c>
      <c r="S756" s="276">
        <f>IF(Y79&gt;0,ROUND(Y79,0),0)</f>
        <v>54772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2"/>
        <v>9172556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155*2018*7150*A</v>
      </c>
      <c r="B757" s="276">
        <f>ROUND(Z59,0)</f>
        <v>44392</v>
      </c>
      <c r="C757" s="278">
        <f>ROUND(Z60,2)</f>
        <v>13.4</v>
      </c>
      <c r="D757" s="276">
        <f>ROUND(Z61,0)</f>
        <v>1491177</v>
      </c>
      <c r="E757" s="276">
        <f>ROUND(Z62,0)</f>
        <v>389395</v>
      </c>
      <c r="F757" s="276">
        <f>ROUND(Z63,0)</f>
        <v>21000</v>
      </c>
      <c r="G757" s="276">
        <f>ROUND(Z64,0)</f>
        <v>25962</v>
      </c>
      <c r="H757" s="276">
        <f>ROUND(Z65,0)</f>
        <v>0</v>
      </c>
      <c r="I757" s="276">
        <f>ROUND(Z66,0)</f>
        <v>468225</v>
      </c>
      <c r="J757" s="276">
        <f>ROUND(Z67,0)</f>
        <v>280026</v>
      </c>
      <c r="K757" s="276">
        <f>ROUND(Z68,0)</f>
        <v>0</v>
      </c>
      <c r="L757" s="276">
        <f>ROUND(Z69,0)</f>
        <v>6439</v>
      </c>
      <c r="M757" s="276">
        <f>ROUND(Z70,0)</f>
        <v>0</v>
      </c>
      <c r="N757" s="276">
        <f>ROUND(Z75,0)</f>
        <v>44078047</v>
      </c>
      <c r="O757" s="276">
        <f>ROUND(Z73,0)</f>
        <v>906828</v>
      </c>
      <c r="P757" s="276">
        <f>IF(Z76&gt;0,ROUND(Z76,0),0)</f>
        <v>5506</v>
      </c>
      <c r="Q757" s="276">
        <f>IF(Z77&gt;0,ROUND(Z77,0),0)</f>
        <v>0</v>
      </c>
      <c r="R757" s="276">
        <f>IF(Z78&gt;0,ROUND(Z78,0),0)</f>
        <v>1040</v>
      </c>
      <c r="S757" s="276">
        <f>IF(Z79&gt;0,ROUND(Z79,0),0)</f>
        <v>0</v>
      </c>
      <c r="T757" s="278">
        <f>IF(Z80&gt;0,ROUND(Z80,2),0)</f>
        <v>1.8</v>
      </c>
      <c r="U757" s="276"/>
      <c r="V757" s="277"/>
      <c r="W757" s="276"/>
      <c r="X757" s="276"/>
      <c r="Y757" s="276">
        <f t="shared" si="22"/>
        <v>2739359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155*2018*7160*A</v>
      </c>
      <c r="B758" s="276">
        <f>ROUND(AA59,0)</f>
        <v>54836</v>
      </c>
      <c r="C758" s="278">
        <f>ROUND(AA60,2)</f>
        <v>7</v>
      </c>
      <c r="D758" s="276">
        <f>ROUND(AA61,0)</f>
        <v>812323</v>
      </c>
      <c r="E758" s="276">
        <f>ROUND(AA62,0)</f>
        <v>190401</v>
      </c>
      <c r="F758" s="276">
        <f>ROUND(AA63,0)</f>
        <v>-1850</v>
      </c>
      <c r="G758" s="276">
        <f>ROUND(AA64,0)</f>
        <v>588766</v>
      </c>
      <c r="H758" s="276">
        <f>ROUND(AA65,0)</f>
        <v>1346</v>
      </c>
      <c r="I758" s="276">
        <f>ROUND(AA66,0)</f>
        <v>1575487</v>
      </c>
      <c r="J758" s="276">
        <f>ROUND(AA67,0)</f>
        <v>83975</v>
      </c>
      <c r="K758" s="276">
        <f>ROUND(AA68,0)</f>
        <v>0</v>
      </c>
      <c r="L758" s="276">
        <f>ROUND(AA69,0)</f>
        <v>21487</v>
      </c>
      <c r="M758" s="276">
        <f>ROUND(AA70,0)</f>
        <v>0</v>
      </c>
      <c r="N758" s="276">
        <f>ROUND(AA75,0)</f>
        <v>15566745</v>
      </c>
      <c r="O758" s="276">
        <f>ROUND(AA73,0)</f>
        <v>843648</v>
      </c>
      <c r="P758" s="276">
        <f>IF(AA76&gt;0,ROUND(AA76,0),0)</f>
        <v>2356</v>
      </c>
      <c r="Q758" s="276">
        <f>IF(AA77&gt;0,ROUND(AA77,0),0)</f>
        <v>0</v>
      </c>
      <c r="R758" s="276">
        <f>IF(AA78&gt;0,ROUND(AA78,0),0)</f>
        <v>546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1235880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155*2018*7170*A</v>
      </c>
      <c r="B759" s="276"/>
      <c r="C759" s="278">
        <f>ROUND(AB60,2)</f>
        <v>90.08</v>
      </c>
      <c r="D759" s="276">
        <f>ROUND(AB61,0)</f>
        <v>9532141</v>
      </c>
      <c r="E759" s="276">
        <f>ROUND(AB62,0)</f>
        <v>2419600</v>
      </c>
      <c r="F759" s="276">
        <f>ROUND(AB63,0)</f>
        <v>7650</v>
      </c>
      <c r="G759" s="276">
        <f>ROUND(AB64,0)</f>
        <v>33457679</v>
      </c>
      <c r="H759" s="276">
        <f>ROUND(AB65,0)</f>
        <v>35</v>
      </c>
      <c r="I759" s="276">
        <f>ROUND(AB66,0)</f>
        <v>3500842</v>
      </c>
      <c r="J759" s="276">
        <f>ROUND(AB67,0)</f>
        <v>99042</v>
      </c>
      <c r="K759" s="276">
        <f>ROUND(AB68,0)</f>
        <v>695916</v>
      </c>
      <c r="L759" s="276">
        <f>ROUND(AB69,0)</f>
        <v>128072</v>
      </c>
      <c r="M759" s="276">
        <f>ROUND(AB70,0)</f>
        <v>24049642</v>
      </c>
      <c r="N759" s="276">
        <f>ROUND(AB75,0)</f>
        <v>143953548</v>
      </c>
      <c r="O759" s="276">
        <f>ROUND(AB73,0)</f>
        <v>38923628</v>
      </c>
      <c r="P759" s="276">
        <f>IF(AB76&gt;0,ROUND(AB76,0),0)</f>
        <v>10264</v>
      </c>
      <c r="Q759" s="276">
        <f>IF(AB77&gt;0,ROUND(AB77,0),0)</f>
        <v>0</v>
      </c>
      <c r="R759" s="276">
        <f>IF(AB78&gt;0,ROUND(AB78,0),0)</f>
        <v>375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10143650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155*2018*7180*A</v>
      </c>
      <c r="B760" s="276">
        <f>ROUND(AC59,0)</f>
        <v>80592</v>
      </c>
      <c r="C760" s="278">
        <f>ROUND(AC60,2)</f>
        <v>26.4</v>
      </c>
      <c r="D760" s="276">
        <f>ROUND(AC61,0)</f>
        <v>2573927</v>
      </c>
      <c r="E760" s="276">
        <f>ROUND(AC62,0)</f>
        <v>742046</v>
      </c>
      <c r="F760" s="276">
        <f>ROUND(AC63,0)</f>
        <v>6690</v>
      </c>
      <c r="G760" s="276">
        <f>ROUND(AC64,0)</f>
        <v>559991</v>
      </c>
      <c r="H760" s="276">
        <f>ROUND(AC65,0)</f>
        <v>0</v>
      </c>
      <c r="I760" s="276">
        <f>ROUND(AC66,0)</f>
        <v>21955</v>
      </c>
      <c r="J760" s="276">
        <f>ROUND(AC67,0)</f>
        <v>118809</v>
      </c>
      <c r="K760" s="276">
        <f>ROUND(AC68,0)</f>
        <v>64321</v>
      </c>
      <c r="L760" s="276">
        <f>ROUND(AC69,0)</f>
        <v>26120</v>
      </c>
      <c r="M760" s="276">
        <f>ROUND(AC70,0)</f>
        <v>0</v>
      </c>
      <c r="N760" s="276">
        <f>ROUND(AC75,0)</f>
        <v>18509863</v>
      </c>
      <c r="O760" s="276">
        <f>ROUND(AC73,0)</f>
        <v>14165712</v>
      </c>
      <c r="P760" s="276">
        <f>IF(AC76&gt;0,ROUND(AC76,0),0)</f>
        <v>2799</v>
      </c>
      <c r="Q760" s="276">
        <f>IF(AC77&gt;0,ROUND(AC77,0),0)</f>
        <v>0</v>
      </c>
      <c r="R760" s="276">
        <f>IF(AC78&gt;0,ROUND(AC78,0),0)</f>
        <v>364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2"/>
        <v>1443679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155*2018*7190*A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-16374</v>
      </c>
      <c r="H761" s="276">
        <f>ROUND(AD65,0)</f>
        <v>0</v>
      </c>
      <c r="I761" s="276">
        <f>ROUND(AD66,0)</f>
        <v>1641885</v>
      </c>
      <c r="J761" s="276">
        <f>ROUND(AD67,0)</f>
        <v>75</v>
      </c>
      <c r="K761" s="276">
        <f>ROUND(AD68,0)</f>
        <v>0</v>
      </c>
      <c r="L761" s="276">
        <f>ROUND(AD69,0)</f>
        <v>4</v>
      </c>
      <c r="M761" s="276">
        <f>ROUND(AD70,0)</f>
        <v>0</v>
      </c>
      <c r="N761" s="276">
        <f>ROUND(AD75,0)</f>
        <v>4055567</v>
      </c>
      <c r="O761" s="276">
        <f>ROUND(AD73,0)</f>
        <v>4055567</v>
      </c>
      <c r="P761" s="276">
        <f>IF(AD76&gt;0,ROUND(AD76,0),0)</f>
        <v>122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339334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155*2018*7200*A</v>
      </c>
      <c r="B762" s="276">
        <f>ROUND(AE59,0)</f>
        <v>58453</v>
      </c>
      <c r="C762" s="278">
        <f>ROUND(AE60,2)</f>
        <v>75.099999999999994</v>
      </c>
      <c r="D762" s="276">
        <f>ROUND(AE61,0)</f>
        <v>6107607</v>
      </c>
      <c r="E762" s="276">
        <f>ROUND(AE62,0)</f>
        <v>1735266</v>
      </c>
      <c r="F762" s="276">
        <f>ROUND(AE63,0)</f>
        <v>0</v>
      </c>
      <c r="G762" s="276">
        <f>ROUND(AE64,0)</f>
        <v>58907</v>
      </c>
      <c r="H762" s="276">
        <f>ROUND(AE65,0)</f>
        <v>12000</v>
      </c>
      <c r="I762" s="276">
        <f>ROUND(AE66,0)</f>
        <v>458623</v>
      </c>
      <c r="J762" s="276">
        <f>ROUND(AE67,0)</f>
        <v>39215</v>
      </c>
      <c r="K762" s="276">
        <f>ROUND(AE68,0)</f>
        <v>181712</v>
      </c>
      <c r="L762" s="276">
        <f>ROUND(AE69,0)</f>
        <v>87368</v>
      </c>
      <c r="M762" s="276">
        <f>ROUND(AE70,0)</f>
        <v>154533</v>
      </c>
      <c r="N762" s="276">
        <f>ROUND(AE75,0)</f>
        <v>38799200</v>
      </c>
      <c r="O762" s="276">
        <f>ROUND(AE73,0)</f>
        <v>8635310</v>
      </c>
      <c r="P762" s="276">
        <f>IF(AE76&gt;0,ROUND(AE76,0),0)</f>
        <v>19988</v>
      </c>
      <c r="Q762" s="276">
        <f>IF(AE77&gt;0,ROUND(AE77,0),0)</f>
        <v>0</v>
      </c>
      <c r="R762" s="276">
        <f>IF(AE78&gt;0,ROUND(AE78,0),0)</f>
        <v>1040</v>
      </c>
      <c r="S762" s="276">
        <f>IF(AE79&gt;0,ROUND(AE79,0),0)</f>
        <v>12650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3405588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155*2018*7220*A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155*2018*7230*A</v>
      </c>
      <c r="B764" s="276">
        <f>ROUND(AG59,0)</f>
        <v>85098</v>
      </c>
      <c r="C764" s="278">
        <f>ROUND(AG60,2)</f>
        <v>113.1</v>
      </c>
      <c r="D764" s="276">
        <f>ROUND(AG61,0)</f>
        <v>12595082</v>
      </c>
      <c r="E764" s="276">
        <f>ROUND(AG62,0)</f>
        <v>3162129</v>
      </c>
      <c r="F764" s="276">
        <f>ROUND(AG63,0)</f>
        <v>1667593</v>
      </c>
      <c r="G764" s="276">
        <f>ROUND(AG64,0)</f>
        <v>1059330</v>
      </c>
      <c r="H764" s="276">
        <f>ROUND(AG65,0)</f>
        <v>0</v>
      </c>
      <c r="I764" s="276">
        <f>ROUND(AG66,0)</f>
        <v>206525</v>
      </c>
      <c r="J764" s="276">
        <f>ROUND(AG67,0)</f>
        <v>126107</v>
      </c>
      <c r="K764" s="276">
        <f>ROUND(AG68,0)</f>
        <v>0</v>
      </c>
      <c r="L764" s="276">
        <f>ROUND(AG69,0)</f>
        <v>204533</v>
      </c>
      <c r="M764" s="276">
        <f>ROUND(AG70,0)</f>
        <v>39318</v>
      </c>
      <c r="N764" s="276">
        <f>ROUND(AG75,0)</f>
        <v>280615057</v>
      </c>
      <c r="O764" s="276">
        <f>ROUND(AG73,0)</f>
        <v>66242090</v>
      </c>
      <c r="P764" s="276">
        <f>IF(AG76&gt;0,ROUND(AG76,0),0)</f>
        <v>33374</v>
      </c>
      <c r="Q764" s="276">
        <f>IF(AG77&gt;0,ROUND(AG77,0),0)</f>
        <v>0</v>
      </c>
      <c r="R764" s="276">
        <f>IF(AG78&gt;0,ROUND(AG78,0),0)</f>
        <v>4380</v>
      </c>
      <c r="S764" s="276">
        <f>IF(AG79&gt;0,ROUND(AG79,0),0)</f>
        <v>199064</v>
      </c>
      <c r="T764" s="278">
        <f>IF(AG80&gt;0,ROUND(AG80,2),0)</f>
        <v>64.3</v>
      </c>
      <c r="U764" s="276"/>
      <c r="V764" s="277"/>
      <c r="W764" s="276"/>
      <c r="X764" s="276"/>
      <c r="Y764" s="276">
        <f t="shared" si="22"/>
        <v>17882244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155*2018*7240*A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155*2018*7250*A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2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155*2018*7260*A</v>
      </c>
      <c r="B767" s="276">
        <f>ROUND(AJ59,0)</f>
        <v>313391</v>
      </c>
      <c r="C767" s="278">
        <f>ROUND(AJ60,2)</f>
        <v>392.02</v>
      </c>
      <c r="D767" s="276">
        <f>ROUND(AJ61,0)</f>
        <v>44379131</v>
      </c>
      <c r="E767" s="276">
        <f>ROUND(AJ62,0)</f>
        <v>9706355</v>
      </c>
      <c r="F767" s="276">
        <f>ROUND(AJ63,0)</f>
        <v>1596797</v>
      </c>
      <c r="G767" s="276">
        <f>ROUND(AJ64,0)</f>
        <v>3473464</v>
      </c>
      <c r="H767" s="276">
        <f>ROUND(AJ65,0)</f>
        <v>348397</v>
      </c>
      <c r="I767" s="276">
        <f>ROUND(AJ66,0)</f>
        <v>416625</v>
      </c>
      <c r="J767" s="276">
        <f>ROUND(AJ67,0)</f>
        <v>1714602</v>
      </c>
      <c r="K767" s="276">
        <f>ROUND(AJ68,0)</f>
        <v>2437669</v>
      </c>
      <c r="L767" s="276">
        <f>ROUND(AJ69,0)</f>
        <v>786021</v>
      </c>
      <c r="M767" s="276">
        <f>ROUND(AJ70,0)</f>
        <v>1787981</v>
      </c>
      <c r="N767" s="276">
        <f>ROUND(AJ75,0)</f>
        <v>112641475</v>
      </c>
      <c r="O767" s="276">
        <f>ROUND(AJ73,0)</f>
        <v>189952</v>
      </c>
      <c r="P767" s="276">
        <f>IF(AJ76&gt;0,ROUND(AJ76,0),0)</f>
        <v>145103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10081</v>
      </c>
      <c r="T767" s="278">
        <f>IF(AJ80&gt;0,ROUND(AJ80,2),0)</f>
        <v>44.9</v>
      </c>
      <c r="U767" s="276"/>
      <c r="V767" s="277"/>
      <c r="W767" s="276"/>
      <c r="X767" s="276"/>
      <c r="Y767" s="276">
        <f t="shared" si="22"/>
        <v>15368252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155*2018*7310*A</v>
      </c>
      <c r="B768" s="276">
        <f>ROUND(AK59,0)</f>
        <v>13854</v>
      </c>
      <c r="C768" s="278">
        <f>ROUND(AK60,2)</f>
        <v>9.65</v>
      </c>
      <c r="D768" s="276">
        <f>ROUND(AK61,0)</f>
        <v>1091101</v>
      </c>
      <c r="E768" s="276">
        <f>ROUND(AK62,0)</f>
        <v>278581</v>
      </c>
      <c r="F768" s="276">
        <f>ROUND(AK63,0)</f>
        <v>0</v>
      </c>
      <c r="G768" s="276">
        <f>ROUND(AK64,0)</f>
        <v>20096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5872</v>
      </c>
      <c r="M768" s="276">
        <f>ROUND(AK70,0)</f>
        <v>0</v>
      </c>
      <c r="N768" s="276">
        <f>ROUND(AK75,0)</f>
        <v>6707115</v>
      </c>
      <c r="O768" s="276">
        <f>ROUND(AK73,0)</f>
        <v>3913262</v>
      </c>
      <c r="P768" s="276">
        <f>IF(AK76&gt;0,ROUND(AK76,0),0)</f>
        <v>4153</v>
      </c>
      <c r="Q768" s="276">
        <f>IF(AK77&gt;0,ROUND(AK77,0),0)</f>
        <v>0</v>
      </c>
      <c r="R768" s="276">
        <f>IF(AK78&gt;0,ROUND(AK78,0),0)</f>
        <v>609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698698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155*2018*7320*A</v>
      </c>
      <c r="B769" s="276">
        <f>ROUND(AL59,0)</f>
        <v>4133</v>
      </c>
      <c r="C769" s="278">
        <f>ROUND(AL60,2)</f>
        <v>3.8</v>
      </c>
      <c r="D769" s="276">
        <f>ROUND(AL61,0)</f>
        <v>302121</v>
      </c>
      <c r="E769" s="276">
        <f>ROUND(AL62,0)</f>
        <v>80695</v>
      </c>
      <c r="F769" s="276">
        <f>ROUND(AL63,0)</f>
        <v>0</v>
      </c>
      <c r="G769" s="276">
        <f>ROUND(AL64,0)</f>
        <v>1</v>
      </c>
      <c r="H769" s="276">
        <f>ROUND(AL65,0)</f>
        <v>0</v>
      </c>
      <c r="I769" s="276">
        <f>ROUND(AL66,0)</f>
        <v>0</v>
      </c>
      <c r="J769" s="276">
        <f>ROUND(AL67,0)</f>
        <v>2534</v>
      </c>
      <c r="K769" s="276">
        <f>ROUND(AL68,0)</f>
        <v>0</v>
      </c>
      <c r="L769" s="276">
        <f>ROUND(AL69,0)</f>
        <v>3423</v>
      </c>
      <c r="M769" s="276">
        <f>ROUND(AL70,0)</f>
        <v>0</v>
      </c>
      <c r="N769" s="276">
        <f>ROUND(AL75,0)</f>
        <v>2174248</v>
      </c>
      <c r="O769" s="276">
        <f>ROUND(AL73,0)</f>
        <v>1175605</v>
      </c>
      <c r="P769" s="276">
        <f>IF(AL76&gt;0,ROUND(AL76,0),0)</f>
        <v>241</v>
      </c>
      <c r="Q769" s="276">
        <f>IF(AL77&gt;0,ROUND(AL77,0),0)</f>
        <v>0</v>
      </c>
      <c r="R769" s="276">
        <f>IF(AL78&gt;0,ROUND(AL78,0),0)</f>
        <v>609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301880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155*2018*7330*A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155*2018*7340*A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155*2018*7350*A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155*2018*7380*A</v>
      </c>
      <c r="B773" s="276">
        <f>ROUND(AP59,0)</f>
        <v>323927</v>
      </c>
      <c r="C773" s="278">
        <f>ROUND(AP60,2)</f>
        <v>391.77</v>
      </c>
      <c r="D773" s="276">
        <f>ROUND(AP61,0)</f>
        <v>50949010</v>
      </c>
      <c r="E773" s="276">
        <f>ROUND(AP62,0)</f>
        <v>9331573</v>
      </c>
      <c r="F773" s="276">
        <f>ROUND(AP63,0)</f>
        <v>4125731</v>
      </c>
      <c r="G773" s="276">
        <f>ROUND(AP64,0)</f>
        <v>2629115</v>
      </c>
      <c r="H773" s="276">
        <f>ROUND(AP65,0)</f>
        <v>270958</v>
      </c>
      <c r="I773" s="276">
        <f>ROUND(AP66,0)</f>
        <v>498041</v>
      </c>
      <c r="J773" s="276">
        <f>ROUND(AP67,0)</f>
        <v>1545669</v>
      </c>
      <c r="K773" s="276">
        <f>ROUND(AP68,0)</f>
        <v>3930659</v>
      </c>
      <c r="L773" s="276">
        <f>ROUND(AP69,0)</f>
        <v>606833</v>
      </c>
      <c r="M773" s="276">
        <f>ROUND(AP70,0)</f>
        <v>1103529</v>
      </c>
      <c r="N773" s="276">
        <f>ROUND(AP75,0)</f>
        <v>127575599</v>
      </c>
      <c r="O773" s="276">
        <f>ROUND(AP73,0)</f>
        <v>0</v>
      </c>
      <c r="P773" s="276">
        <f>IF(AP76&gt;0,ROUND(AP76,0),0)</f>
        <v>138345</v>
      </c>
      <c r="Q773" s="276">
        <f>IF(AP77&gt;0,ROUND(AP77,0),0)</f>
        <v>0</v>
      </c>
      <c r="R773" s="276">
        <f>IF(AP78&gt;0,ROUND(AP78,0),0)</f>
        <v>650</v>
      </c>
      <c r="S773" s="276">
        <f>IF(AP79&gt;0,ROUND(AP79,0),0)</f>
        <v>26518</v>
      </c>
      <c r="T773" s="278">
        <f>IF(AP80&gt;0,ROUND(AP80,2),0)</f>
        <v>30.68</v>
      </c>
      <c r="U773" s="276"/>
      <c r="V773" s="277"/>
      <c r="W773" s="276"/>
      <c r="X773" s="276"/>
      <c r="Y773" s="276">
        <f t="shared" si="22"/>
        <v>16762589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155*2018*7390*A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155*2018*7400*A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2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155*2018*7410*A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155*2018*7420*A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155*2018*7430*A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155*2018*7490*A</v>
      </c>
      <c r="B779" s="276"/>
      <c r="C779" s="278">
        <f>ROUND(AV60,2)</f>
        <v>88.65</v>
      </c>
      <c r="D779" s="276">
        <f>ROUND(AV61,0)</f>
        <v>15898347</v>
      </c>
      <c r="E779" s="276">
        <f>ROUND(AV62,0)</f>
        <v>2572463</v>
      </c>
      <c r="F779" s="276">
        <f>ROUND(AV63,0)</f>
        <v>23433</v>
      </c>
      <c r="G779" s="276">
        <f>ROUND(AV64,0)</f>
        <v>488758</v>
      </c>
      <c r="H779" s="276">
        <f>ROUND(AV65,0)</f>
        <v>12154</v>
      </c>
      <c r="I779" s="276">
        <f>ROUND(AV66,0)</f>
        <v>1050840</v>
      </c>
      <c r="J779" s="276">
        <f>ROUND(AV67,0)</f>
        <v>371402</v>
      </c>
      <c r="K779" s="276">
        <f>ROUND(AV68,0)</f>
        <v>170268</v>
      </c>
      <c r="L779" s="276">
        <f>ROUND(AV69,0)</f>
        <v>237697</v>
      </c>
      <c r="M779" s="276">
        <f>ROUND(AV70,0)</f>
        <v>1065</v>
      </c>
      <c r="N779" s="276">
        <f>ROUND(AV75,0)</f>
        <v>28293106</v>
      </c>
      <c r="O779" s="276">
        <f>ROUND(AV73,0)</f>
        <v>1282187</v>
      </c>
      <c r="P779" s="276">
        <f>IF(AV76&gt;0,ROUND(AV76,0),0)</f>
        <v>5043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9765</v>
      </c>
      <c r="T779" s="278">
        <f>IF(AV80&gt;0,ROUND(AV80,2),0)</f>
        <v>20.5</v>
      </c>
      <c r="U779" s="276"/>
      <c r="V779" s="277"/>
      <c r="W779" s="276"/>
      <c r="X779" s="276"/>
      <c r="Y779" s="276">
        <f t="shared" si="22"/>
        <v>3745319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155*2018*8200*A</v>
      </c>
      <c r="B780" s="276"/>
      <c r="C780" s="278">
        <f>ROUND(AW60,2)</f>
        <v>1.75</v>
      </c>
      <c r="D780" s="276">
        <f>ROUND(AW61,0)</f>
        <v>80893</v>
      </c>
      <c r="E780" s="276">
        <f>ROUND(AW62,0)</f>
        <v>17935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33128</v>
      </c>
      <c r="M780" s="276">
        <f>ROUND(AW70,0)</f>
        <v>22704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155*2018*8310*A</v>
      </c>
      <c r="B781" s="276"/>
      <c r="C781" s="278">
        <f>ROUND(AX60,2)</f>
        <v>17.25</v>
      </c>
      <c r="D781" s="276">
        <f>ROUND(AX61,0)</f>
        <v>1063250</v>
      </c>
      <c r="E781" s="276">
        <f>ROUND(AX62,0)</f>
        <v>374389</v>
      </c>
      <c r="F781" s="276">
        <f>ROUND(AX63,0)</f>
        <v>0</v>
      </c>
      <c r="G781" s="276">
        <f>ROUND(AX64,0)</f>
        <v>83</v>
      </c>
      <c r="H781" s="276">
        <f>ROUND(AX65,0)</f>
        <v>0</v>
      </c>
      <c r="I781" s="276">
        <f>ROUND(AX66,0)</f>
        <v>637079</v>
      </c>
      <c r="J781" s="276">
        <f>ROUND(AX67,0)</f>
        <v>0</v>
      </c>
      <c r="K781" s="276">
        <f>ROUND(AX68,0)</f>
        <v>0</v>
      </c>
      <c r="L781" s="276">
        <f>ROUND(AX69,0)</f>
        <v>334189</v>
      </c>
      <c r="M781" s="276">
        <f>ROUND(AX70,0)</f>
        <v>0</v>
      </c>
      <c r="N781" s="276"/>
      <c r="O781" s="276"/>
      <c r="P781" s="276">
        <f>IF(AX76&gt;0,ROUND(AX76,0),0)</f>
        <v>575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155*2018*8320*A</v>
      </c>
      <c r="B782" s="276">
        <f>ROUND(AY59,0)</f>
        <v>293739</v>
      </c>
      <c r="C782" s="278">
        <f>ROUND(AY60,2)</f>
        <v>76.89</v>
      </c>
      <c r="D782" s="276">
        <f>ROUND(AY61,0)</f>
        <v>4348107</v>
      </c>
      <c r="E782" s="276">
        <f>ROUND(AY62,0)</f>
        <v>1643094</v>
      </c>
      <c r="F782" s="276">
        <f>ROUND(AY63,0)</f>
        <v>0</v>
      </c>
      <c r="G782" s="276">
        <f>ROUND(AY64,0)</f>
        <v>20712</v>
      </c>
      <c r="H782" s="276">
        <f>ROUND(AY65,0)</f>
        <v>0</v>
      </c>
      <c r="I782" s="276">
        <f>ROUND(AY66,0)</f>
        <v>10866</v>
      </c>
      <c r="J782" s="276">
        <f>ROUND(AY67,0)</f>
        <v>188898</v>
      </c>
      <c r="K782" s="276">
        <f>ROUND(AY68,0)</f>
        <v>60298</v>
      </c>
      <c r="L782" s="276">
        <f>ROUND(AY69,0)</f>
        <v>2337713</v>
      </c>
      <c r="M782" s="276">
        <f>ROUND(AY70,0)</f>
        <v>3300062</v>
      </c>
      <c r="N782" s="276"/>
      <c r="O782" s="276"/>
      <c r="P782" s="276">
        <f>IF(AY76&gt;0,ROUND(AY76,0),0)</f>
        <v>17586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155*2018*8330*A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155*2018*8350*A</v>
      </c>
      <c r="B784" s="276">
        <f>ROUND(BA59,0)</f>
        <v>0</v>
      </c>
      <c r="C784" s="278">
        <f>ROUND(BA60,2)</f>
        <v>3.8</v>
      </c>
      <c r="D784" s="276">
        <f>ROUND(BA61,0)</f>
        <v>152174</v>
      </c>
      <c r="E784" s="276">
        <f>ROUND(BA62,0)</f>
        <v>67017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82856</v>
      </c>
      <c r="J784" s="276">
        <f>ROUND(BA67,0)</f>
        <v>761</v>
      </c>
      <c r="K784" s="276">
        <f>ROUND(BA68,0)</f>
        <v>0</v>
      </c>
      <c r="L784" s="276">
        <f>ROUND(BA69,0)</f>
        <v>29193</v>
      </c>
      <c r="M784" s="276">
        <f>ROUND(BA70,0)</f>
        <v>0</v>
      </c>
      <c r="N784" s="276"/>
      <c r="O784" s="276"/>
      <c r="P784" s="276">
        <f>IF(BA76&gt;0,ROUND(BA76,0),0)</f>
        <v>1252</v>
      </c>
      <c r="Q784" s="276">
        <f>IF(BA77&gt;0,ROUND(BA77,0),0)</f>
        <v>0</v>
      </c>
      <c r="R784" s="276">
        <f>IF(BA78&gt;0,ROUND(BA78,0),0)</f>
        <v>130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155*2018*8360*A</v>
      </c>
      <c r="B785" s="276"/>
      <c r="C785" s="278">
        <f>ROUND(BB60,2)</f>
        <v>5.0999999999999996</v>
      </c>
      <c r="D785" s="276">
        <f>ROUND(BB61,0)</f>
        <v>512458</v>
      </c>
      <c r="E785" s="276">
        <f>ROUND(BB62,0)</f>
        <v>124343</v>
      </c>
      <c r="F785" s="276">
        <f>ROUND(BB63,0)</f>
        <v>165612</v>
      </c>
      <c r="G785" s="276">
        <f>ROUND(BB64,0)</f>
        <v>0</v>
      </c>
      <c r="H785" s="276">
        <f>ROUND(BB65,0)</f>
        <v>1768</v>
      </c>
      <c r="I785" s="276">
        <f>ROUND(BB66,0)</f>
        <v>3138</v>
      </c>
      <c r="J785" s="276">
        <f>ROUND(BB67,0)</f>
        <v>0</v>
      </c>
      <c r="K785" s="276">
        <f>ROUND(BB68,0)</f>
        <v>0</v>
      </c>
      <c r="L785" s="276">
        <f>ROUND(BB69,0)</f>
        <v>8078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130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155*2018*8370*A</v>
      </c>
      <c r="B786" s="276"/>
      <c r="C786" s="278">
        <f>ROUND(BC60,2)</f>
        <v>7</v>
      </c>
      <c r="D786" s="276">
        <f>ROUND(BC61,0)</f>
        <v>389263</v>
      </c>
      <c r="E786" s="276">
        <f>ROUND(BC62,0)</f>
        <v>153978</v>
      </c>
      <c r="F786" s="276">
        <f>ROUND(BC63,0)</f>
        <v>0</v>
      </c>
      <c r="G786" s="276">
        <f>ROUND(BC64,0)</f>
        <v>0</v>
      </c>
      <c r="H786" s="276">
        <f>ROUND(BC65,0)</f>
        <v>70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778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155*2018*8420*A</v>
      </c>
      <c r="B787" s="276"/>
      <c r="C787" s="278">
        <f>ROUND(BD60,2)</f>
        <v>7</v>
      </c>
      <c r="D787" s="276">
        <f>ROUND(BD61,0)</f>
        <v>683057</v>
      </c>
      <c r="E787" s="276">
        <f>ROUND(BD62,0)</f>
        <v>187761</v>
      </c>
      <c r="F787" s="276">
        <f>ROUND(BD63,0)</f>
        <v>0</v>
      </c>
      <c r="G787" s="276">
        <f>ROUND(BD64,0)</f>
        <v>8947</v>
      </c>
      <c r="H787" s="276">
        <f>ROUND(BD65,0)</f>
        <v>0</v>
      </c>
      <c r="I787" s="276">
        <f>ROUND(BD66,0)</f>
        <v>117075</v>
      </c>
      <c r="J787" s="276">
        <f>ROUND(BD67,0)</f>
        <v>898</v>
      </c>
      <c r="K787" s="276">
        <f>ROUND(BD68,0)</f>
        <v>13085</v>
      </c>
      <c r="L787" s="276">
        <f>ROUND(BD69,0)</f>
        <v>215444</v>
      </c>
      <c r="M787" s="276">
        <f>ROUND(BD70,0)</f>
        <v>14510</v>
      </c>
      <c r="N787" s="276"/>
      <c r="O787" s="276"/>
      <c r="P787" s="276">
        <f>IF(BD76&gt;0,ROUND(BD76,0),0)</f>
        <v>7520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155*2018*8430*A</v>
      </c>
      <c r="B788" s="276">
        <f>ROUND(BE59,0)</f>
        <v>1202197</v>
      </c>
      <c r="C788" s="278">
        <f>ROUND(BE60,2)</f>
        <v>56</v>
      </c>
      <c r="D788" s="276">
        <f>ROUND(BE61,0)</f>
        <v>4861067</v>
      </c>
      <c r="E788" s="276">
        <f>ROUND(BE62,0)</f>
        <v>1377853</v>
      </c>
      <c r="F788" s="276">
        <f>ROUND(BE63,0)</f>
        <v>160368</v>
      </c>
      <c r="G788" s="276">
        <f>ROUND(BE64,0)</f>
        <v>218745</v>
      </c>
      <c r="H788" s="276">
        <f>ROUND(BE65,0)</f>
        <v>3744738</v>
      </c>
      <c r="I788" s="276">
        <f>ROUND(BE66,0)</f>
        <v>3899052</v>
      </c>
      <c r="J788" s="276">
        <f>ROUND(BE67,0)</f>
        <v>7789654</v>
      </c>
      <c r="K788" s="276">
        <f>ROUND(BE68,0)</f>
        <v>628396</v>
      </c>
      <c r="L788" s="276">
        <f>ROUND(BE69,0)</f>
        <v>5610947</v>
      </c>
      <c r="M788" s="276">
        <f>ROUND(BE70,0)</f>
        <v>700</v>
      </c>
      <c r="N788" s="276"/>
      <c r="O788" s="276"/>
      <c r="P788" s="276">
        <f>IF(BE76&gt;0,ROUND(BE76,0),0)</f>
        <v>290649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155*2018*8460*A</v>
      </c>
      <c r="B789" s="276"/>
      <c r="C789" s="278">
        <f>ROUND(BF60,2)</f>
        <v>83.81</v>
      </c>
      <c r="D789" s="276">
        <f>ROUND(BF61,0)</f>
        <v>4597053</v>
      </c>
      <c r="E789" s="276">
        <f>ROUND(BF62,0)</f>
        <v>1752034</v>
      </c>
      <c r="F789" s="276">
        <f>ROUND(BF63,0)</f>
        <v>65067</v>
      </c>
      <c r="G789" s="276">
        <f>ROUND(BF64,0)</f>
        <v>6593</v>
      </c>
      <c r="H789" s="276">
        <f>ROUND(BF65,0)</f>
        <v>175</v>
      </c>
      <c r="I789" s="276">
        <f>ROUND(BF66,0)</f>
        <v>713068</v>
      </c>
      <c r="J789" s="276">
        <f>ROUND(BF67,0)</f>
        <v>13651</v>
      </c>
      <c r="K789" s="276">
        <f>ROUND(BF68,0)</f>
        <v>0</v>
      </c>
      <c r="L789" s="276">
        <f>ROUND(BF69,0)</f>
        <v>401546</v>
      </c>
      <c r="M789" s="276">
        <f>ROUND(BF70,0)</f>
        <v>0</v>
      </c>
      <c r="N789" s="276"/>
      <c r="O789" s="276"/>
      <c r="P789" s="276">
        <f>IF(BF76&gt;0,ROUND(BF76,0),0)</f>
        <v>96823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155*2018*8470*A</v>
      </c>
      <c r="B790" s="276"/>
      <c r="C790" s="278">
        <f>ROUND(BG60,2)</f>
        <v>9.6999999999999993</v>
      </c>
      <c r="D790" s="276">
        <f>ROUND(BG61,0)</f>
        <v>503876</v>
      </c>
      <c r="E790" s="276">
        <f>ROUND(BG62,0)</f>
        <v>190992</v>
      </c>
      <c r="F790" s="276">
        <f>ROUND(BG63,0)</f>
        <v>0</v>
      </c>
      <c r="G790" s="276">
        <f>ROUND(BG64,0)</f>
        <v>197</v>
      </c>
      <c r="H790" s="276">
        <f>ROUND(BG65,0)</f>
        <v>-188</v>
      </c>
      <c r="I790" s="276">
        <f>ROUND(BG66,0)</f>
        <v>0</v>
      </c>
      <c r="J790" s="276">
        <f>ROUND(BG67,0)</f>
        <v>6775</v>
      </c>
      <c r="K790" s="276">
        <f>ROUND(BG68,0)</f>
        <v>0</v>
      </c>
      <c r="L790" s="276">
        <f>ROUND(BG69,0)</f>
        <v>394</v>
      </c>
      <c r="M790" s="276">
        <f>ROUND(BG70,0)</f>
        <v>89720</v>
      </c>
      <c r="N790" s="276"/>
      <c r="O790" s="276"/>
      <c r="P790" s="276">
        <f>IF(BG76&gt;0,ROUND(BG76,0),0)</f>
        <v>3425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155*2018*8480*A</v>
      </c>
      <c r="B791" s="276"/>
      <c r="C791" s="278">
        <f>ROUND(BH60,2)</f>
        <v>154.75</v>
      </c>
      <c r="D791" s="276">
        <f>ROUND(BH61,0)</f>
        <v>14307495</v>
      </c>
      <c r="E791" s="276">
        <f>ROUND(BH62,0)</f>
        <v>3673629</v>
      </c>
      <c r="F791" s="276">
        <f>ROUND(BH63,0)</f>
        <v>1620943</v>
      </c>
      <c r="G791" s="276">
        <f>ROUND(BH64,0)</f>
        <v>2213</v>
      </c>
      <c r="H791" s="276">
        <f>ROUND(BH65,0)</f>
        <v>733225</v>
      </c>
      <c r="I791" s="276">
        <f>ROUND(BH66,0)</f>
        <v>13769150</v>
      </c>
      <c r="J791" s="276">
        <f>ROUND(BH67,0)</f>
        <v>11965597</v>
      </c>
      <c r="K791" s="276">
        <f>ROUND(BH68,0)</f>
        <v>55110</v>
      </c>
      <c r="L791" s="276">
        <f>ROUND(BH69,0)</f>
        <v>1562111</v>
      </c>
      <c r="M791" s="276">
        <f>ROUND(BH70,0)</f>
        <v>298928</v>
      </c>
      <c r="N791" s="276"/>
      <c r="O791" s="276"/>
      <c r="P791" s="276">
        <f>IF(BH76&gt;0,ROUND(BH76,0),0)</f>
        <v>14422</v>
      </c>
      <c r="Q791" s="276">
        <f>IF(BH77&gt;0,ROUND(BH77,0),0)</f>
        <v>0</v>
      </c>
      <c r="R791" s="276">
        <f>IF(BH78&gt;0,ROUND(BH78,0),0)</f>
        <v>650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155*2018*8490*A</v>
      </c>
      <c r="B792" s="276"/>
      <c r="C792" s="278">
        <f>ROUND(BI60,2)</f>
        <v>79.7</v>
      </c>
      <c r="D792" s="276">
        <f>ROUND(BI61,0)</f>
        <v>4369177</v>
      </c>
      <c r="E792" s="276">
        <f>ROUND(BI62,0)</f>
        <v>1460096</v>
      </c>
      <c r="F792" s="276">
        <f>ROUND(BI63,0)</f>
        <v>213</v>
      </c>
      <c r="G792" s="276">
        <f>ROUND(BI64,0)</f>
        <v>3391</v>
      </c>
      <c r="H792" s="276">
        <f>ROUND(BI65,0)</f>
        <v>105</v>
      </c>
      <c r="I792" s="276">
        <f>ROUND(BI66,0)</f>
        <v>5143157</v>
      </c>
      <c r="J792" s="276">
        <f>ROUND(BI67,0)</f>
        <v>318744</v>
      </c>
      <c r="K792" s="276">
        <f>ROUND(BI68,0)</f>
        <v>0</v>
      </c>
      <c r="L792" s="276">
        <f>ROUND(BI69,0)</f>
        <v>77869</v>
      </c>
      <c r="M792" s="276">
        <f>ROUND(BI70,0)</f>
        <v>90210</v>
      </c>
      <c r="N792" s="276"/>
      <c r="O792" s="276"/>
      <c r="P792" s="276">
        <f>IF(BI76&gt;0,ROUND(BI76,0),0)</f>
        <v>16822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155*2018*8510*A</v>
      </c>
      <c r="B793" s="276"/>
      <c r="C793" s="278">
        <f>ROUND(BJ60,2)</f>
        <v>21.8</v>
      </c>
      <c r="D793" s="276">
        <f>ROUND(BJ61,0)</f>
        <v>2213857</v>
      </c>
      <c r="E793" s="276">
        <f>ROUND(BJ62,0)</f>
        <v>541376</v>
      </c>
      <c r="F793" s="276">
        <f>ROUND(BJ63,0)</f>
        <v>255211</v>
      </c>
      <c r="G793" s="276">
        <f>ROUND(BJ64,0)</f>
        <v>170</v>
      </c>
      <c r="H793" s="276">
        <f>ROUND(BJ65,0)</f>
        <v>0</v>
      </c>
      <c r="I793" s="276">
        <f>ROUND(BJ66,0)</f>
        <v>463899</v>
      </c>
      <c r="J793" s="276">
        <f>ROUND(BJ67,0)</f>
        <v>17946</v>
      </c>
      <c r="K793" s="276">
        <f>ROUND(BJ68,0)</f>
        <v>0</v>
      </c>
      <c r="L793" s="276">
        <f>ROUND(BJ69,0)</f>
        <v>1055774</v>
      </c>
      <c r="M793" s="276">
        <f>ROUND(BJ70,0)</f>
        <v>0</v>
      </c>
      <c r="N793" s="276"/>
      <c r="O793" s="276"/>
      <c r="P793" s="276">
        <f>IF(BJ76&gt;0,ROUND(BJ76,0),0)</f>
        <v>3320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155*2018*8530*A</v>
      </c>
      <c r="B794" s="276"/>
      <c r="C794" s="278">
        <f>ROUND(BK60,2)</f>
        <v>81</v>
      </c>
      <c r="D794" s="276">
        <f>ROUND(BK61,0)</f>
        <v>5675211</v>
      </c>
      <c r="E794" s="276">
        <f>ROUND(BK62,0)</f>
        <v>1753085</v>
      </c>
      <c r="F794" s="276">
        <f>ROUND(BK63,0)</f>
        <v>0</v>
      </c>
      <c r="G794" s="276">
        <f>ROUND(BK64,0)</f>
        <v>113</v>
      </c>
      <c r="H794" s="276">
        <f>ROUND(BK65,0)</f>
        <v>9200</v>
      </c>
      <c r="I794" s="276">
        <f>ROUND(BK66,0)</f>
        <v>1623382</v>
      </c>
      <c r="J794" s="276">
        <f>ROUND(BK67,0)</f>
        <v>33521</v>
      </c>
      <c r="K794" s="276">
        <f>ROUND(BK68,0)</f>
        <v>80163</v>
      </c>
      <c r="L794" s="276">
        <f>ROUND(BK69,0)</f>
        <v>621987</v>
      </c>
      <c r="M794" s="276">
        <f>ROUND(BK70,0)</f>
        <v>210</v>
      </c>
      <c r="N794" s="276"/>
      <c r="O794" s="276"/>
      <c r="P794" s="276">
        <f>IF(BK76&gt;0,ROUND(BK76,0),0)</f>
        <v>7735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155*2018*8560*A</v>
      </c>
      <c r="B795" s="276"/>
      <c r="C795" s="278">
        <f>ROUND(BL60,2)</f>
        <v>72.41</v>
      </c>
      <c r="D795" s="276">
        <f>ROUND(BL61,0)</f>
        <v>4444388</v>
      </c>
      <c r="E795" s="276">
        <f>ROUND(BL62,0)</f>
        <v>1537972</v>
      </c>
      <c r="F795" s="276">
        <f>ROUND(BL63,0)</f>
        <v>0</v>
      </c>
      <c r="G795" s="276">
        <f>ROUND(BL64,0)</f>
        <v>455</v>
      </c>
      <c r="H795" s="276">
        <f>ROUND(BL65,0)</f>
        <v>175</v>
      </c>
      <c r="I795" s="276">
        <f>ROUND(BL66,0)</f>
        <v>306470</v>
      </c>
      <c r="J795" s="276">
        <f>ROUND(BL67,0)</f>
        <v>3856</v>
      </c>
      <c r="K795" s="276">
        <f>ROUND(BL68,0)</f>
        <v>0</v>
      </c>
      <c r="L795" s="276">
        <f>ROUND(BL69,0)</f>
        <v>62452</v>
      </c>
      <c r="M795" s="276">
        <f>ROUND(BL70,0)</f>
        <v>0</v>
      </c>
      <c r="N795" s="276"/>
      <c r="O795" s="276"/>
      <c r="P795" s="276">
        <f>IF(BL76&gt;0,ROUND(BL76,0),0)</f>
        <v>3943</v>
      </c>
      <c r="Q795" s="276">
        <f>IF(BL77&gt;0,ROUND(BL77,0),0)</f>
        <v>0</v>
      </c>
      <c r="R795" s="276">
        <f>IF(BL78&gt;0,ROUND(BL78,0),0)</f>
        <v>183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155*2018*8590*A</v>
      </c>
      <c r="B796" s="276"/>
      <c r="C796" s="278">
        <f>ROUND(BM60,2)</f>
        <v>8</v>
      </c>
      <c r="D796" s="276">
        <f>ROUND(BM61,0)</f>
        <v>637601</v>
      </c>
      <c r="E796" s="276">
        <f>ROUND(BM62,0)</f>
        <v>143924</v>
      </c>
      <c r="F796" s="276">
        <f>ROUND(BM63,0)</f>
        <v>151141</v>
      </c>
      <c r="G796" s="276">
        <f>ROUND(BM64,0)</f>
        <v>1166</v>
      </c>
      <c r="H796" s="276">
        <f>ROUND(BM65,0)</f>
        <v>0</v>
      </c>
      <c r="I796" s="276">
        <f>ROUND(BM66,0)</f>
        <v>557862</v>
      </c>
      <c r="J796" s="276">
        <f>ROUND(BM67,0)</f>
        <v>0</v>
      </c>
      <c r="K796" s="276">
        <f>ROUND(BM68,0)</f>
        <v>0</v>
      </c>
      <c r="L796" s="276">
        <f>ROUND(BM69,0)</f>
        <v>34693</v>
      </c>
      <c r="M796" s="276">
        <f>ROUND(BM70,0)</f>
        <v>0</v>
      </c>
      <c r="N796" s="276"/>
      <c r="O796" s="276"/>
      <c r="P796" s="276">
        <f>IF(BM76&gt;0,ROUND(BM76,0),0)</f>
        <v>461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155*2018*8610*A</v>
      </c>
      <c r="B797" s="276"/>
      <c r="C797" s="278">
        <f>ROUND(BN60,2)</f>
        <v>52</v>
      </c>
      <c r="D797" s="276">
        <f>ROUND(BN61,0)</f>
        <v>9651452</v>
      </c>
      <c r="E797" s="276">
        <f>ROUND(BN62,0)</f>
        <v>1682590</v>
      </c>
      <c r="F797" s="276">
        <f>ROUND(BN63,0)</f>
        <v>3313531</v>
      </c>
      <c r="G797" s="276">
        <f>ROUND(BN64,0)</f>
        <v>2171</v>
      </c>
      <c r="H797" s="276">
        <f>ROUND(BN65,0)</f>
        <v>0</v>
      </c>
      <c r="I797" s="276">
        <f>ROUND(BN66,0)</f>
        <v>1383838</v>
      </c>
      <c r="J797" s="276">
        <f>ROUND(BN67,0)</f>
        <v>11055</v>
      </c>
      <c r="K797" s="276">
        <f>ROUND(BN68,0)</f>
        <v>0</v>
      </c>
      <c r="L797" s="276">
        <f>ROUND(BN69,0)</f>
        <v>1485504</v>
      </c>
      <c r="M797" s="276">
        <f>ROUND(BN70,0)</f>
        <v>89281</v>
      </c>
      <c r="N797" s="276"/>
      <c r="O797" s="276"/>
      <c r="P797" s="276">
        <f>IF(BN76&gt;0,ROUND(BN76,0),0)</f>
        <v>8185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155*2018*8620*A</v>
      </c>
      <c r="B798" s="276"/>
      <c r="C798" s="278">
        <f>ROUND(BO60,2)</f>
        <v>3</v>
      </c>
      <c r="D798" s="276">
        <f>ROUND(BO61,0)</f>
        <v>303986</v>
      </c>
      <c r="E798" s="276">
        <f>ROUND(BO62,0)</f>
        <v>81199</v>
      </c>
      <c r="F798" s="276">
        <f>ROUND(BO63,0)</f>
        <v>275</v>
      </c>
      <c r="G798" s="276">
        <f>ROUND(BO64,0)</f>
        <v>85023</v>
      </c>
      <c r="H798" s="276">
        <f>ROUND(BO65,0)</f>
        <v>0</v>
      </c>
      <c r="I798" s="276">
        <f>ROUND(BO66,0)</f>
        <v>63565</v>
      </c>
      <c r="J798" s="276">
        <f>ROUND(BO67,0)</f>
        <v>12549</v>
      </c>
      <c r="K798" s="276">
        <f>ROUND(BO68,0)</f>
        <v>11305</v>
      </c>
      <c r="L798" s="276">
        <f>ROUND(BO69,0)</f>
        <v>4434</v>
      </c>
      <c r="M798" s="276">
        <f>ROUND(BO70,0)</f>
        <v>8885</v>
      </c>
      <c r="N798" s="276"/>
      <c r="O798" s="276"/>
      <c r="P798" s="276">
        <f>IF(BO76&gt;0,ROUND(BO76,0),0)</f>
        <v>295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155*2018*8630*A</v>
      </c>
      <c r="B799" s="276"/>
      <c r="C799" s="278">
        <f>ROUND(BP60,2)</f>
        <v>7.6</v>
      </c>
      <c r="D799" s="276">
        <f>ROUND(BP61,0)</f>
        <v>859361</v>
      </c>
      <c r="E799" s="276">
        <f>ROUND(BP62,0)</f>
        <v>215609</v>
      </c>
      <c r="F799" s="276">
        <f>ROUND(BP63,0)</f>
        <v>82794</v>
      </c>
      <c r="G799" s="276">
        <f>ROUND(BP64,0)</f>
        <v>0</v>
      </c>
      <c r="H799" s="276">
        <f>ROUND(BP65,0)</f>
        <v>4400</v>
      </c>
      <c r="I799" s="276">
        <f>ROUND(BP66,0)</f>
        <v>523326</v>
      </c>
      <c r="J799" s="276">
        <f>ROUND(BP67,0)</f>
        <v>6271</v>
      </c>
      <c r="K799" s="276">
        <f>ROUND(BP68,0)</f>
        <v>33986</v>
      </c>
      <c r="L799" s="276">
        <f>ROUND(BP69,0)</f>
        <v>353990</v>
      </c>
      <c r="M799" s="276">
        <f>ROUND(BP70,0)</f>
        <v>0</v>
      </c>
      <c r="N799" s="276"/>
      <c r="O799" s="276"/>
      <c r="P799" s="276">
        <f>IF(BP76&gt;0,ROUND(BP76,0),0)</f>
        <v>2569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155*2018*8640*A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155*2018*8650*A</v>
      </c>
      <c r="B801" s="276"/>
      <c r="C801" s="278">
        <f>ROUND(BR60,2)</f>
        <v>19</v>
      </c>
      <c r="D801" s="276">
        <f>ROUND(BR61,0)</f>
        <v>1804899</v>
      </c>
      <c r="E801" s="276">
        <f>ROUND(BR62,0)</f>
        <v>532298</v>
      </c>
      <c r="F801" s="276">
        <f>ROUND(BR63,0)</f>
        <v>2318</v>
      </c>
      <c r="G801" s="276">
        <f>ROUND(BR64,0)</f>
        <v>0</v>
      </c>
      <c r="H801" s="276">
        <f>ROUND(BR65,0)</f>
        <v>0</v>
      </c>
      <c r="I801" s="276">
        <f>ROUND(BR66,0)</f>
        <v>415817</v>
      </c>
      <c r="J801" s="276">
        <f>ROUND(BR67,0)</f>
        <v>29292</v>
      </c>
      <c r="K801" s="276">
        <f>ROUND(BR68,0)</f>
        <v>75623</v>
      </c>
      <c r="L801" s="276">
        <f>ROUND(BR69,0)</f>
        <v>474277</v>
      </c>
      <c r="M801" s="276">
        <f>ROUND(BR70,0)</f>
        <v>0</v>
      </c>
      <c r="N801" s="276"/>
      <c r="O801" s="276"/>
      <c r="P801" s="276">
        <f>IF(BR76&gt;0,ROUND(BR76,0),0)</f>
        <v>6182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155*2018*8660*A</v>
      </c>
      <c r="B802" s="276"/>
      <c r="C802" s="278">
        <f>ROUND(BS60,2)</f>
        <v>2.4</v>
      </c>
      <c r="D802" s="276">
        <f>ROUND(BS61,0)</f>
        <v>-511</v>
      </c>
      <c r="E802" s="276">
        <f>ROUND(BS62,0)</f>
        <v>34209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385</v>
      </c>
      <c r="J802" s="276">
        <f>ROUND(BS67,0)</f>
        <v>2807</v>
      </c>
      <c r="K802" s="276">
        <f>ROUND(BS68,0)</f>
        <v>7677</v>
      </c>
      <c r="L802" s="276">
        <f>ROUND(BS69,0)</f>
        <v>47634</v>
      </c>
      <c r="M802" s="276">
        <f>ROUND(BS70,0)</f>
        <v>0</v>
      </c>
      <c r="N802" s="276"/>
      <c r="O802" s="276"/>
      <c r="P802" s="276">
        <f>IF(BS76&gt;0,ROUND(BS76,0),0)</f>
        <v>1779</v>
      </c>
      <c r="Q802" s="276">
        <f>IF(BS77&gt;0,ROUND(BS77,0),0)</f>
        <v>0</v>
      </c>
      <c r="R802" s="276">
        <f>IF(BS78&gt;0,ROUND(BS78,0),0)</f>
        <v>183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155*2018*8670*A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155*2018*8680*A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155*2018*8690*A</v>
      </c>
      <c r="B805" s="276"/>
      <c r="C805" s="278">
        <f>ROUND(BV60,2)</f>
        <v>52.2</v>
      </c>
      <c r="D805" s="276">
        <f>ROUND(BV61,0)</f>
        <v>3996171</v>
      </c>
      <c r="E805" s="276">
        <f>ROUND(BV62,0)</f>
        <v>1080147</v>
      </c>
      <c r="F805" s="276">
        <f>ROUND(BV63,0)</f>
        <v>58342</v>
      </c>
      <c r="G805" s="276">
        <f>ROUND(BV64,0)</f>
        <v>96</v>
      </c>
      <c r="H805" s="276">
        <f>ROUND(BV65,0)</f>
        <v>9100</v>
      </c>
      <c r="I805" s="276">
        <f>ROUND(BV66,0)</f>
        <v>361147</v>
      </c>
      <c r="J805" s="276">
        <f>ROUND(BV67,0)</f>
        <v>4175</v>
      </c>
      <c r="K805" s="276">
        <f>ROUND(BV68,0)</f>
        <v>78407</v>
      </c>
      <c r="L805" s="276">
        <f>ROUND(BV69,0)</f>
        <v>42926</v>
      </c>
      <c r="M805" s="276">
        <f>ROUND(BV70,0)</f>
        <v>60618</v>
      </c>
      <c r="N805" s="276"/>
      <c r="O805" s="276"/>
      <c r="P805" s="276">
        <f>IF(BV76&gt;0,ROUND(BV76,0),0)</f>
        <v>10589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155*2018*8700*A</v>
      </c>
      <c r="B806" s="276"/>
      <c r="C806" s="278">
        <f>ROUND(BW60,2)</f>
        <v>10</v>
      </c>
      <c r="D806" s="276">
        <f>ROUND(BW61,0)</f>
        <v>1085462</v>
      </c>
      <c r="E806" s="276">
        <f>ROUND(BW62,0)</f>
        <v>207756</v>
      </c>
      <c r="F806" s="276">
        <f>ROUND(BW63,0)</f>
        <v>42213</v>
      </c>
      <c r="G806" s="276">
        <f>ROUND(BW64,0)</f>
        <v>0</v>
      </c>
      <c r="H806" s="276">
        <f>ROUND(BW65,0)</f>
        <v>0</v>
      </c>
      <c r="I806" s="276">
        <f>ROUND(BW66,0)</f>
        <v>160677</v>
      </c>
      <c r="J806" s="276">
        <f>ROUND(BW67,0)</f>
        <v>1896</v>
      </c>
      <c r="K806" s="276">
        <f>ROUND(BW68,0)</f>
        <v>0</v>
      </c>
      <c r="L806" s="276">
        <f>ROUND(BW69,0)</f>
        <v>122719</v>
      </c>
      <c r="M806" s="276">
        <f>ROUND(BW70,0)</f>
        <v>12450</v>
      </c>
      <c r="N806" s="276"/>
      <c r="O806" s="276"/>
      <c r="P806" s="276">
        <f>IF(BW76&gt;0,ROUND(BW76,0),0)</f>
        <v>2589</v>
      </c>
      <c r="Q806" s="276">
        <f>IF(BW77&gt;0,ROUND(BW77,0),0)</f>
        <v>0</v>
      </c>
      <c r="R806" s="276">
        <f>IF(BW78&gt;0,ROUND(BW78,0),0)</f>
        <v>39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155*2018*8710*A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155*2018*8720*A</v>
      </c>
      <c r="B808" s="276"/>
      <c r="C808" s="278">
        <f>ROUND(BY60,2)</f>
        <v>20.5</v>
      </c>
      <c r="D808" s="276">
        <f>ROUND(BY61,0)</f>
        <v>2922200</v>
      </c>
      <c r="E808" s="276">
        <f>ROUND(BY62,0)</f>
        <v>597520</v>
      </c>
      <c r="F808" s="276">
        <f>ROUND(BY63,0)</f>
        <v>0</v>
      </c>
      <c r="G808" s="276">
        <f>ROUND(BY64,0)</f>
        <v>7961</v>
      </c>
      <c r="H808" s="276">
        <f>ROUND(BY65,0)</f>
        <v>0</v>
      </c>
      <c r="I808" s="276">
        <f>ROUND(BY66,0)</f>
        <v>58602</v>
      </c>
      <c r="J808" s="276">
        <f>ROUND(BY67,0)</f>
        <v>371069</v>
      </c>
      <c r="K808" s="276">
        <f>ROUND(BY68,0)</f>
        <v>33526</v>
      </c>
      <c r="L808" s="276">
        <f>ROUND(BY69,0)</f>
        <v>251738</v>
      </c>
      <c r="M808" s="276">
        <f>ROUND(BY70,0)</f>
        <v>0</v>
      </c>
      <c r="N808" s="276"/>
      <c r="O808" s="276"/>
      <c r="P808" s="276">
        <f>IF(BY76&gt;0,ROUND(BY76,0),0)</f>
        <v>3058</v>
      </c>
      <c r="Q808" s="276">
        <f>IF(BY77&gt;0,ROUND(BY77,0),0)</f>
        <v>0</v>
      </c>
      <c r="R808" s="276">
        <f>IF(BY78&gt;0,ROUND(BY78,0),0)</f>
        <v>20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155*2018*8730*A</v>
      </c>
      <c r="B809" s="276"/>
      <c r="C809" s="278">
        <f>ROUND(BZ60,2)</f>
        <v>62.45</v>
      </c>
      <c r="D809" s="276">
        <f>ROUND(BZ61,0)</f>
        <v>1584592</v>
      </c>
      <c r="E809" s="276">
        <f>ROUND(BZ62,0)</f>
        <v>828375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20223</v>
      </c>
      <c r="M809" s="276">
        <f>ROUND(BZ70,0)</f>
        <v>0</v>
      </c>
      <c r="N809" s="276"/>
      <c r="O809" s="276"/>
      <c r="P809" s="276">
        <f>IF(BZ76&gt;0,ROUND(BZ76,0),0)</f>
        <v>1069</v>
      </c>
      <c r="Q809" s="276">
        <f>IF(BZ77&gt;0,ROUND(BZ77,0),0)</f>
        <v>0</v>
      </c>
      <c r="R809" s="276">
        <f>IF(BZ78&gt;0,ROUND(BZ78,0),0)</f>
        <v>55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155*2018*8740*A</v>
      </c>
      <c r="B810" s="276"/>
      <c r="C810" s="278">
        <f>ROUND(CA60,2)</f>
        <v>8.4</v>
      </c>
      <c r="D810" s="276">
        <f>ROUND(CA61,0)</f>
        <v>974823</v>
      </c>
      <c r="E810" s="276">
        <f>ROUND(CA62,0)</f>
        <v>225607</v>
      </c>
      <c r="F810" s="276">
        <f>ROUND(CA63,0)</f>
        <v>0</v>
      </c>
      <c r="G810" s="276">
        <f>ROUND(CA64,0)</f>
        <v>1052</v>
      </c>
      <c r="H810" s="276">
        <f>ROUND(CA65,0)</f>
        <v>0</v>
      </c>
      <c r="I810" s="276">
        <f>ROUND(CA66,0)</f>
        <v>1661</v>
      </c>
      <c r="J810" s="276">
        <f>ROUND(CA67,0)</f>
        <v>0</v>
      </c>
      <c r="K810" s="276">
        <f>ROUND(CA68,0)</f>
        <v>0</v>
      </c>
      <c r="L810" s="276">
        <f>ROUND(CA69,0)</f>
        <v>57549</v>
      </c>
      <c r="M810" s="276">
        <f>ROUND(CA70,0)</f>
        <v>500</v>
      </c>
      <c r="N810" s="276"/>
      <c r="O810" s="276"/>
      <c r="P810" s="276">
        <f>IF(CA76&gt;0,ROUND(CA76,0),0)</f>
        <v>361</v>
      </c>
      <c r="Q810" s="276">
        <f>IF(CA77&gt;0,ROUND(CA77,0),0)</f>
        <v>0</v>
      </c>
      <c r="R810" s="276">
        <f>IF(CA78&gt;0,ROUND(CA78,0),0)</f>
        <v>1248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155*2018*8770*A</v>
      </c>
      <c r="B811" s="276"/>
      <c r="C811" s="278">
        <f>ROUND(CB60,2)</f>
        <v>5.6</v>
      </c>
      <c r="D811" s="276">
        <f>ROUND(CB61,0)</f>
        <v>288034</v>
      </c>
      <c r="E811" s="276">
        <f>ROUND(CB62,0)</f>
        <v>98555</v>
      </c>
      <c r="F811" s="276">
        <f>ROUND(CB63,0)</f>
        <v>0</v>
      </c>
      <c r="G811" s="276">
        <f>ROUND(CB64,0)</f>
        <v>1875</v>
      </c>
      <c r="H811" s="276">
        <f>ROUND(CB65,0)</f>
        <v>0</v>
      </c>
      <c r="I811" s="276">
        <f>ROUND(CB66,0)</f>
        <v>174757</v>
      </c>
      <c r="J811" s="276">
        <f>ROUND(CB67,0)</f>
        <v>71475</v>
      </c>
      <c r="K811" s="276">
        <f>ROUND(CB68,0)</f>
        <v>590528</v>
      </c>
      <c r="L811" s="276">
        <f>ROUND(CB69,0)</f>
        <v>92951</v>
      </c>
      <c r="M811" s="276">
        <f>ROUND(CB70,0)</f>
        <v>566354</v>
      </c>
      <c r="N811" s="276"/>
      <c r="O811" s="276"/>
      <c r="P811" s="276">
        <f>IF(CB76&gt;0,ROUND(CB76,0),0)</f>
        <v>16973</v>
      </c>
      <c r="Q811" s="276">
        <f>IF(CB77&gt;0,ROUND(CB77,0),0)</f>
        <v>0</v>
      </c>
      <c r="R811" s="276">
        <f>IF(CB78&gt;0,ROUND(CB78,0),0)</f>
        <v>130</v>
      </c>
      <c r="S811" s="276">
        <f>IF(CB79&gt;0,ROUND(CB79,0),0)</f>
        <v>2570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155*2018*8790*A</v>
      </c>
      <c r="B812" s="276"/>
      <c r="C812" s="278">
        <f>ROUND(CC60,2)</f>
        <v>20</v>
      </c>
      <c r="D812" s="276">
        <f>ROUND(CC61,0)</f>
        <v>2203957</v>
      </c>
      <c r="E812" s="276">
        <f>ROUND(CC62,0)</f>
        <v>484423</v>
      </c>
      <c r="F812" s="276">
        <f>ROUND(CC63,0)</f>
        <v>0</v>
      </c>
      <c r="G812" s="276">
        <f>ROUND(CC64,0)</f>
        <v>118</v>
      </c>
      <c r="H812" s="276">
        <f>ROUND(CC65,0)</f>
        <v>1122</v>
      </c>
      <c r="I812" s="276">
        <f>ROUND(CC66,0)</f>
        <v>565463</v>
      </c>
      <c r="J812" s="276">
        <f>ROUND(CC67,0)</f>
        <v>10284</v>
      </c>
      <c r="K812" s="276">
        <f>ROUND(CC68,0)</f>
        <v>120397</v>
      </c>
      <c r="L812" s="276">
        <f>ROUND(CC69,0)</f>
        <v>16501467</v>
      </c>
      <c r="M812" s="276">
        <f>ROUND(CC70,0)</f>
        <v>34000</v>
      </c>
      <c r="N812" s="276"/>
      <c r="O812" s="276"/>
      <c r="P812" s="276">
        <f>IF(CC76&gt;0,ROUND(CC76,0),0)</f>
        <v>4729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155*2018*9000*A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10442290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3">SUM(C734:C813)</f>
        <v>3073.9399999999991</v>
      </c>
      <c r="D815" s="277">
        <f t="shared" si="23"/>
        <v>315905760</v>
      </c>
      <c r="E815" s="277">
        <f t="shared" si="23"/>
        <v>75912798</v>
      </c>
      <c r="F815" s="277">
        <f t="shared" si="23"/>
        <v>17418449</v>
      </c>
      <c r="G815" s="277">
        <f t="shared" si="23"/>
        <v>83008126</v>
      </c>
      <c r="H815" s="277">
        <f t="shared" si="23"/>
        <v>5179043</v>
      </c>
      <c r="I815" s="277">
        <f t="shared" si="23"/>
        <v>54629193</v>
      </c>
      <c r="J815" s="277">
        <f t="shared" si="23"/>
        <v>33011305</v>
      </c>
      <c r="K815" s="277">
        <f t="shared" si="23"/>
        <v>10860958</v>
      </c>
      <c r="L815" s="277">
        <f>SUM(L734:L813)+SUM(U734:U813)</f>
        <v>36080864</v>
      </c>
      <c r="M815" s="277">
        <f>SUM(M734:M813)+SUM(V734:V813)</f>
        <v>45215073</v>
      </c>
      <c r="N815" s="277">
        <f t="shared" ref="N815:Y815" si="24">SUM(N734:N813)</f>
        <v>2021898198</v>
      </c>
      <c r="O815" s="277">
        <f t="shared" si="24"/>
        <v>859864424</v>
      </c>
      <c r="P815" s="277">
        <f t="shared" si="24"/>
        <v>1202195</v>
      </c>
      <c r="Q815" s="277">
        <f t="shared" si="24"/>
        <v>293739</v>
      </c>
      <c r="R815" s="277">
        <f t="shared" si="24"/>
        <v>41493</v>
      </c>
      <c r="S815" s="277">
        <f t="shared" si="24"/>
        <v>935040</v>
      </c>
      <c r="T815" s="281">
        <f t="shared" si="24"/>
        <v>676.25999999999976</v>
      </c>
      <c r="U815" s="277">
        <f t="shared" si="24"/>
        <v>0</v>
      </c>
      <c r="V815" s="277">
        <f t="shared" si="24"/>
        <v>10442290</v>
      </c>
      <c r="W815" s="277">
        <f t="shared" si="24"/>
        <v>0</v>
      </c>
      <c r="X815" s="277">
        <f t="shared" si="24"/>
        <v>0</v>
      </c>
      <c r="Y815" s="277">
        <f t="shared" si="24"/>
        <v>176860373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3073.9399999999991</v>
      </c>
      <c r="D816" s="277">
        <f>CE61</f>
        <v>315905760</v>
      </c>
      <c r="E816" s="277">
        <f>CE62</f>
        <v>75912798</v>
      </c>
      <c r="F816" s="277">
        <f>CE63</f>
        <v>17418449</v>
      </c>
      <c r="G816" s="277">
        <f>CE64</f>
        <v>83008126</v>
      </c>
      <c r="H816" s="280">
        <f>CE65</f>
        <v>5179043</v>
      </c>
      <c r="I816" s="280">
        <f>CE66</f>
        <v>54629193</v>
      </c>
      <c r="J816" s="280">
        <f>CE67</f>
        <v>33011305</v>
      </c>
      <c r="K816" s="280">
        <f>CE68</f>
        <v>10860958</v>
      </c>
      <c r="L816" s="280">
        <f>CE69</f>
        <v>36080864</v>
      </c>
      <c r="M816" s="280">
        <f>CE70</f>
        <v>45215073</v>
      </c>
      <c r="N816" s="277">
        <f>CE75</f>
        <v>2021898198</v>
      </c>
      <c r="O816" s="277">
        <f>CE73</f>
        <v>859864424</v>
      </c>
      <c r="P816" s="277">
        <f>CE76</f>
        <v>1202197.23</v>
      </c>
      <c r="Q816" s="277">
        <f>CE77</f>
        <v>293739</v>
      </c>
      <c r="R816" s="277">
        <f>CE78</f>
        <v>41493</v>
      </c>
      <c r="S816" s="277">
        <f>CE79</f>
        <v>935040.51999999979</v>
      </c>
      <c r="T816" s="281">
        <f>CE80</f>
        <v>676.25999999999976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176860371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315905760</v>
      </c>
      <c r="E817" s="180">
        <f>C379</f>
        <v>75912798</v>
      </c>
      <c r="F817" s="180">
        <f>C380</f>
        <v>17418449</v>
      </c>
      <c r="G817" s="240">
        <f>C381</f>
        <v>83008126</v>
      </c>
      <c r="H817" s="240">
        <f>C382</f>
        <v>5179043</v>
      </c>
      <c r="I817" s="240">
        <f>C383</f>
        <v>54629193</v>
      </c>
      <c r="J817" s="240">
        <f>C384</f>
        <v>33011305</v>
      </c>
      <c r="K817" s="240">
        <f>C385</f>
        <v>10860958</v>
      </c>
      <c r="L817" s="240">
        <f>C386+C387+C388+C389</f>
        <v>36080864</v>
      </c>
      <c r="M817" s="240">
        <f>C370</f>
        <v>45215073</v>
      </c>
      <c r="N817" s="180">
        <f>D361</f>
        <v>2021898198</v>
      </c>
      <c r="O817" s="180">
        <f>C359</f>
        <v>859864424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22" zoomScale="75" workbookViewId="0">
      <selection activeCell="F36" sqref="F36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Valley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400 S 43rd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50010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Renton, WA 98058-5010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 t="s">
        <v>1274</v>
      </c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 t="s">
        <v>1276</v>
      </c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H-155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Valley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 County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Richard Roodman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Jeannine Grinnell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Donna Russell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(425) 228-3450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(425) 690-9015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18271</v>
      </c>
      <c r="G23" s="21">
        <f>data!D111</f>
        <v>75824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3180</v>
      </c>
      <c r="G26" s="13">
        <f>data!D114</f>
        <v>4838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50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211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14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36</v>
      </c>
      <c r="E34" s="49" t="s">
        <v>291</v>
      </c>
      <c r="F34" s="24"/>
      <c r="G34" s="21">
        <f>data!E127</f>
        <v>311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321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Valley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7446</v>
      </c>
      <c r="C7" s="48">
        <f>data!B139</f>
        <v>37859</v>
      </c>
      <c r="D7" s="48">
        <f>data!B140</f>
        <v>0</v>
      </c>
      <c r="E7" s="48">
        <f>data!B141</f>
        <v>407137000</v>
      </c>
      <c r="F7" s="48">
        <f>data!B142</f>
        <v>424400075</v>
      </c>
      <c r="G7" s="48">
        <f>data!B141+data!B142</f>
        <v>831537075</v>
      </c>
    </row>
    <row r="8" spans="1:13" ht="20.100000000000001" customHeight="1" x14ac:dyDescent="0.25">
      <c r="A8" s="23" t="s">
        <v>297</v>
      </c>
      <c r="B8" s="48">
        <f>data!C138</f>
        <v>5133</v>
      </c>
      <c r="C8" s="48">
        <f>data!C139</f>
        <v>21334</v>
      </c>
      <c r="D8" s="48">
        <f>data!C140</f>
        <v>0</v>
      </c>
      <c r="E8" s="48">
        <f>data!C141</f>
        <v>185215454</v>
      </c>
      <c r="F8" s="48">
        <f>data!C142</f>
        <v>251370819</v>
      </c>
      <c r="G8" s="48">
        <f>data!C141+data!C142</f>
        <v>436586273</v>
      </c>
    </row>
    <row r="9" spans="1:13" ht="20.100000000000001" customHeight="1" x14ac:dyDescent="0.25">
      <c r="A9" s="23" t="s">
        <v>1058</v>
      </c>
      <c r="B9" s="48">
        <f>data!D138</f>
        <v>5692</v>
      </c>
      <c r="C9" s="48">
        <f>data!D139</f>
        <v>16631</v>
      </c>
      <c r="D9" s="48">
        <f>data!D140</f>
        <v>0</v>
      </c>
      <c r="E9" s="48">
        <f>data!D141</f>
        <v>302756382</v>
      </c>
      <c r="F9" s="48">
        <f>data!D142</f>
        <v>585010861</v>
      </c>
      <c r="G9" s="48">
        <f>data!D141+data!D142</f>
        <v>887767243</v>
      </c>
    </row>
    <row r="10" spans="1:13" ht="20.100000000000001" customHeight="1" x14ac:dyDescent="0.25">
      <c r="A10" s="111" t="s">
        <v>203</v>
      </c>
      <c r="B10" s="48">
        <f>data!E138</f>
        <v>18271</v>
      </c>
      <c r="C10" s="48">
        <f>data!E139</f>
        <v>75824</v>
      </c>
      <c r="D10" s="48">
        <f>data!E140</f>
        <v>0</v>
      </c>
      <c r="E10" s="48">
        <f>data!E141</f>
        <v>895108836</v>
      </c>
      <c r="F10" s="48">
        <f>data!E142</f>
        <v>1260781755</v>
      </c>
      <c r="G10" s="48">
        <f>data!E141+data!E142</f>
        <v>2155890591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Valley Medical Center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22354596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326668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1875980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40941253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357205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16454493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1866489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84176684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11474737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1073236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12547973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6167557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1013071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7180628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1382645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4283595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5666240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Valley Medical Center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13413733</v>
      </c>
      <c r="D7" s="21">
        <f>data!C195</f>
        <v>0</v>
      </c>
      <c r="E7" s="21">
        <f>data!D195</f>
        <v>0</v>
      </c>
      <c r="F7" s="21">
        <f>data!E195</f>
        <v>13413733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18858718</v>
      </c>
      <c r="D8" s="21">
        <f>data!C196</f>
        <v>0</v>
      </c>
      <c r="E8" s="21">
        <f>data!D196</f>
        <v>16262</v>
      </c>
      <c r="F8" s="21">
        <f>data!E196</f>
        <v>18842456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434764985.91000003</v>
      </c>
      <c r="D9" s="21">
        <f>data!C197</f>
        <v>39010597.799999997</v>
      </c>
      <c r="E9" s="21">
        <f>data!D197</f>
        <v>1269352.56</v>
      </c>
      <c r="F9" s="21">
        <f>data!E197</f>
        <v>472506231.15000004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22699216</v>
      </c>
      <c r="D11" s="21">
        <f>data!C199</f>
        <v>0</v>
      </c>
      <c r="E11" s="21">
        <f>data!D199</f>
        <v>29320</v>
      </c>
      <c r="F11" s="21">
        <f>data!E199</f>
        <v>22669896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166509448</v>
      </c>
      <c r="D12" s="21">
        <f>data!C200</f>
        <v>16245760</v>
      </c>
      <c r="E12" s="21">
        <f>data!D200</f>
        <v>1466582</v>
      </c>
      <c r="F12" s="21">
        <f>data!E200</f>
        <v>181288626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21139691</v>
      </c>
      <c r="D13" s="21">
        <f>data!C201</f>
        <v>578934</v>
      </c>
      <c r="E13" s="21">
        <f>data!D201</f>
        <v>319848</v>
      </c>
      <c r="F13" s="21">
        <f>data!E201</f>
        <v>21398777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22595428.859999999</v>
      </c>
      <c r="D14" s="21">
        <f>data!C202</f>
        <v>268314.23999999999</v>
      </c>
      <c r="E14" s="21">
        <f>data!D202</f>
        <v>178615.56</v>
      </c>
      <c r="F14" s="21">
        <f>data!E202</f>
        <v>22685127.539999999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44591910</v>
      </c>
      <c r="D15" s="21">
        <f>data!C203</f>
        <v>-11787667</v>
      </c>
      <c r="E15" s="21">
        <f>data!D203</f>
        <v>0</v>
      </c>
      <c r="F15" s="21">
        <f>data!E203</f>
        <v>32804243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744573130.7700001</v>
      </c>
      <c r="D16" s="21">
        <f>data!C204</f>
        <v>44315939.039999999</v>
      </c>
      <c r="E16" s="21">
        <f>data!D204</f>
        <v>3279980.12</v>
      </c>
      <c r="F16" s="21">
        <f>data!E204</f>
        <v>785609089.69000006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12143135</v>
      </c>
      <c r="D24" s="21">
        <f>data!C209</f>
        <v>317930</v>
      </c>
      <c r="E24" s="21">
        <f>data!D209</f>
        <v>15240</v>
      </c>
      <c r="F24" s="21">
        <f>data!E209</f>
        <v>12445825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181934900.28999999</v>
      </c>
      <c r="D25" s="21">
        <f>data!C210</f>
        <v>14230030.17</v>
      </c>
      <c r="E25" s="21">
        <f>data!D210</f>
        <v>195689.63</v>
      </c>
      <c r="F25" s="21">
        <f>data!E210</f>
        <v>195969240.82999998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20572592</v>
      </c>
      <c r="D27" s="21">
        <f>data!C212</f>
        <v>275269</v>
      </c>
      <c r="E27" s="21">
        <f>data!D212</f>
        <v>29035</v>
      </c>
      <c r="F27" s="21">
        <f>data!E212</f>
        <v>20818826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125340428</v>
      </c>
      <c r="D28" s="21">
        <f>data!C213</f>
        <v>19575009</v>
      </c>
      <c r="E28" s="21">
        <f>data!D213</f>
        <v>1305743</v>
      </c>
      <c r="F28" s="21">
        <f>data!E213</f>
        <v>143609694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13422463</v>
      </c>
      <c r="D29" s="21">
        <f>data!C214</f>
        <v>1845792</v>
      </c>
      <c r="E29" s="21">
        <f>data!D214</f>
        <v>295904</v>
      </c>
      <c r="F29" s="21">
        <f>data!E214</f>
        <v>14972351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11619909.279999999</v>
      </c>
      <c r="D30" s="21">
        <f>data!C215</f>
        <v>1060587.55</v>
      </c>
      <c r="E30" s="21">
        <f>data!D215</f>
        <v>18423.88</v>
      </c>
      <c r="F30" s="21">
        <f>data!E215</f>
        <v>12662072.949999999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365033427.56999993</v>
      </c>
      <c r="D32" s="21">
        <f>data!C217</f>
        <v>37304617.719999999</v>
      </c>
      <c r="E32" s="21">
        <f>data!D217</f>
        <v>1860035.5099999998</v>
      </c>
      <c r="F32" s="21">
        <f>data!E217</f>
        <v>400478009.77999997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Valley Medical Center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16018976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579932367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334764335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15496509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12569647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377114985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151143413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1471021256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15920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6661586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14245118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20906704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25125934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1533072870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Valley Medical Center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34157051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67197753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273497005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198074719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11501467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9044619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37462601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7214995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8702518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28879662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279582952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13413733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18842456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472506231.15000004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22669896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202687403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22685127.539999999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32804243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785609089.69000006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400478009.77999997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385131079.91000009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544722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99016298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99561020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1917864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1601954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3519818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767794869.91000009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Valley Medical Center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21662725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59451262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31918358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12247994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23848966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10550188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159679493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5996269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5996269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342927958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342927958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10550188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332377770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269741338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269741338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767794870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Valley Medical Center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895108836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1260781755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2155890591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16018976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1471021256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20906704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25125934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1533072870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622817721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62066057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62066057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684883778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347820114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84176684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15165596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90459033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6024290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63293974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36976516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12547973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7180628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5666240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20582569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689893617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-5009839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16905316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11895477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11895477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Valley Medical Center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12445</v>
      </c>
      <c r="D9" s="14">
        <f>data!D59</f>
        <v>0</v>
      </c>
      <c r="E9" s="14">
        <f>data!E59</f>
        <v>63379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108.45</v>
      </c>
      <c r="D10" s="26">
        <f>data!D60</f>
        <v>0</v>
      </c>
      <c r="E10" s="26">
        <f>data!E60</f>
        <v>354.1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12632385</v>
      </c>
      <c r="D11" s="14">
        <f>data!D61</f>
        <v>0</v>
      </c>
      <c r="E11" s="14">
        <f>data!E61</f>
        <v>35228313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3160738</v>
      </c>
      <c r="D12" s="14">
        <f>data!D62</f>
        <v>0</v>
      </c>
      <c r="E12" s="14">
        <f>data!E62</f>
        <v>8968369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501256</v>
      </c>
      <c r="D13" s="14">
        <f>data!D63</f>
        <v>0</v>
      </c>
      <c r="E13" s="14">
        <f>data!E63</f>
        <v>385334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1114792</v>
      </c>
      <c r="D14" s="14">
        <f>data!D64</f>
        <v>0</v>
      </c>
      <c r="E14" s="14">
        <f>data!E64</f>
        <v>1616505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127722</v>
      </c>
      <c r="D16" s="14">
        <f>data!D66</f>
        <v>0</v>
      </c>
      <c r="E16" s="14">
        <f>data!E66</f>
        <v>344515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117422</v>
      </c>
      <c r="D17" s="14">
        <f>data!D67</f>
        <v>0</v>
      </c>
      <c r="E17" s="14">
        <f>data!E67</f>
        <v>386883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38527</v>
      </c>
      <c r="D18" s="14">
        <f>data!D68</f>
        <v>0</v>
      </c>
      <c r="E18" s="14">
        <f>data!E68</f>
        <v>225791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225204</v>
      </c>
      <c r="D19" s="14">
        <f>data!D69</f>
        <v>0</v>
      </c>
      <c r="E19" s="14">
        <f>data!E69</f>
        <v>721015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17918046</v>
      </c>
      <c r="D21" s="14">
        <f>data!D71</f>
        <v>0</v>
      </c>
      <c r="E21" s="14">
        <f>data!E71</f>
        <v>47876725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10183624</v>
      </c>
      <c r="D23" s="48">
        <f>+data!M669</f>
        <v>0</v>
      </c>
      <c r="E23" s="48">
        <f>+data!M670</f>
        <v>29249906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96914369</v>
      </c>
      <c r="D24" s="14">
        <f>data!D73</f>
        <v>0</v>
      </c>
      <c r="E24" s="14">
        <f>data!E73</f>
        <v>184363424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106642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96914369</v>
      </c>
      <c r="D26" s="14">
        <f>data!D75</f>
        <v>0</v>
      </c>
      <c r="E26" s="14">
        <f>data!E75</f>
        <v>184470066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21940.62</v>
      </c>
      <c r="D28" s="14">
        <f>data!D76</f>
        <v>0</v>
      </c>
      <c r="E28" s="14">
        <f>data!E76</f>
        <v>121196.29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49714.27</v>
      </c>
      <c r="D29" s="14">
        <f>data!D77</f>
        <v>0</v>
      </c>
      <c r="E29" s="14">
        <f>data!E77</f>
        <v>253181.26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1460</v>
      </c>
      <c r="D30" s="14">
        <f>data!D78</f>
        <v>0</v>
      </c>
      <c r="E30" s="14">
        <f>data!E78</f>
        <v>11258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48456.62</v>
      </c>
      <c r="D31" s="14">
        <f>data!D79</f>
        <v>0</v>
      </c>
      <c r="E31" s="14">
        <f>data!E79</f>
        <v>303887.26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97.65</v>
      </c>
      <c r="D32" s="84">
        <f>data!D80</f>
        <v>0</v>
      </c>
      <c r="E32" s="84">
        <f>data!E80</f>
        <v>253.1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Valley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1144907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85.15</v>
      </c>
      <c r="I42" s="26">
        <f>data!P60</f>
        <v>148.30000000000001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11343197</v>
      </c>
      <c r="I43" s="14">
        <f>data!P61</f>
        <v>14897348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2867162</v>
      </c>
      <c r="I44" s="14">
        <f>data!P62</f>
        <v>3816627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1849925</v>
      </c>
      <c r="I45" s="14">
        <f>data!P63</f>
        <v>300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999024</v>
      </c>
      <c r="I46" s="14">
        <f>data!P64</f>
        <v>27703819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1091</v>
      </c>
      <c r="I47" s="14">
        <f>data!P65</f>
        <v>3373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468303</v>
      </c>
      <c r="I48" s="14">
        <f>data!P66</f>
        <v>1023783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1173526</v>
      </c>
      <c r="I49" s="14">
        <f>data!P67</f>
        <v>3844760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222168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197202</v>
      </c>
      <c r="I51" s="14">
        <f>data!P69</f>
        <v>613544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-1000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18899430</v>
      </c>
      <c r="I53" s="14">
        <f>data!P71</f>
        <v>52124722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9886987</v>
      </c>
      <c r="I55" s="48">
        <f>+data!M681</f>
        <v>29093544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89051494</v>
      </c>
      <c r="I56" s="14">
        <f>data!P73</f>
        <v>222684069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10296493</v>
      </c>
      <c r="I57" s="14">
        <f>data!P74</f>
        <v>190364617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99347987</v>
      </c>
      <c r="I58" s="14">
        <f>data!P75</f>
        <v>413048686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33412.19</v>
      </c>
      <c r="I60" s="14">
        <f>data!P76</f>
        <v>61936.06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4928</v>
      </c>
      <c r="I62" s="14">
        <f>data!P78</f>
        <v>3770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117846.54</v>
      </c>
      <c r="I63" s="14">
        <f>data!P79</f>
        <v>143091.92000000001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66.55</v>
      </c>
      <c r="I64" s="26">
        <f>data!P80</f>
        <v>62.4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Valley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1784036</v>
      </c>
      <c r="D73" s="48">
        <f>data!R59</f>
        <v>1466919</v>
      </c>
      <c r="E73" s="212"/>
      <c r="F73" s="212"/>
      <c r="G73" s="14">
        <f>data!U59</f>
        <v>674844</v>
      </c>
      <c r="H73" s="14">
        <f>data!V59</f>
        <v>40069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27.05</v>
      </c>
      <c r="D74" s="26">
        <f>data!R60</f>
        <v>19.149999999999999</v>
      </c>
      <c r="E74" s="26">
        <f>data!S60</f>
        <v>0</v>
      </c>
      <c r="F74" s="26">
        <f>data!T60</f>
        <v>23.95</v>
      </c>
      <c r="G74" s="26">
        <f>data!U60</f>
        <v>45.8</v>
      </c>
      <c r="H74" s="26">
        <f>data!V60</f>
        <v>10.199999999999999</v>
      </c>
      <c r="I74" s="26">
        <f>data!W60</f>
        <v>22.8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3766073</v>
      </c>
      <c r="D75" s="14">
        <f>data!R61</f>
        <v>864660</v>
      </c>
      <c r="E75" s="14">
        <f>data!S61</f>
        <v>0</v>
      </c>
      <c r="F75" s="14">
        <f>data!T61</f>
        <v>3204101</v>
      </c>
      <c r="G75" s="14">
        <f>data!U61</f>
        <v>3786755</v>
      </c>
      <c r="H75" s="14">
        <f>data!V61</f>
        <v>1699777</v>
      </c>
      <c r="I75" s="14">
        <f>data!W61</f>
        <v>2114846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936075</v>
      </c>
      <c r="D76" s="14">
        <f>data!R62</f>
        <v>341203</v>
      </c>
      <c r="E76" s="14">
        <f>data!S62</f>
        <v>0</v>
      </c>
      <c r="F76" s="14">
        <f>data!T62</f>
        <v>792569</v>
      </c>
      <c r="G76" s="14">
        <f>data!U62</f>
        <v>1115064</v>
      </c>
      <c r="H76" s="14">
        <f>data!V62</f>
        <v>476427</v>
      </c>
      <c r="I76" s="14">
        <f>data!W62</f>
        <v>525002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1131559</v>
      </c>
      <c r="E77" s="14">
        <f>data!S63</f>
        <v>0</v>
      </c>
      <c r="F77" s="14">
        <f>data!T63</f>
        <v>0</v>
      </c>
      <c r="G77" s="14">
        <f>data!U63</f>
        <v>320444</v>
      </c>
      <c r="H77" s="14">
        <f>data!V63</f>
        <v>96586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161633</v>
      </c>
      <c r="D78" s="14">
        <f>data!R64</f>
        <v>818858</v>
      </c>
      <c r="E78" s="14">
        <f>data!S64</f>
        <v>50698</v>
      </c>
      <c r="F78" s="14">
        <f>data!T64</f>
        <v>385577</v>
      </c>
      <c r="G78" s="14">
        <f>data!U64</f>
        <v>2900190</v>
      </c>
      <c r="H78" s="14">
        <f>data!V64</f>
        <v>63710</v>
      </c>
      <c r="I78" s="14">
        <f>data!W64</f>
        <v>245749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143</v>
      </c>
      <c r="G79" s="14">
        <f>data!U65</f>
        <v>0</v>
      </c>
      <c r="H79" s="14">
        <f>data!V65</f>
        <v>0</v>
      </c>
      <c r="I79" s="14">
        <f>data!W65</f>
        <v>12827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15741</v>
      </c>
      <c r="D80" s="14">
        <f>data!R66</f>
        <v>8878</v>
      </c>
      <c r="E80" s="14">
        <f>data!S66</f>
        <v>0</v>
      </c>
      <c r="F80" s="14">
        <f>data!T66</f>
        <v>29858</v>
      </c>
      <c r="G80" s="14">
        <f>data!U66</f>
        <v>3424071</v>
      </c>
      <c r="H80" s="14">
        <f>data!V66</f>
        <v>19767</v>
      </c>
      <c r="I80" s="14">
        <f>data!W66</f>
        <v>5907189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4502</v>
      </c>
      <c r="D81" s="14">
        <f>data!R67</f>
        <v>60349</v>
      </c>
      <c r="E81" s="14">
        <f>data!S67</f>
        <v>14902</v>
      </c>
      <c r="F81" s="14">
        <f>data!T67</f>
        <v>27478</v>
      </c>
      <c r="G81" s="14">
        <f>data!U67</f>
        <v>501347</v>
      </c>
      <c r="H81" s="14">
        <f>data!V67</f>
        <v>291203</v>
      </c>
      <c r="I81" s="14">
        <f>data!W67</f>
        <v>5167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137524</v>
      </c>
      <c r="H82" s="14">
        <f>data!V68</f>
        <v>5479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35356</v>
      </c>
      <c r="D83" s="14">
        <f>data!R69</f>
        <v>14678</v>
      </c>
      <c r="E83" s="14">
        <f>data!S69</f>
        <v>0</v>
      </c>
      <c r="F83" s="14">
        <f>data!T69</f>
        <v>43277</v>
      </c>
      <c r="G83" s="14">
        <f>data!U69</f>
        <v>166911</v>
      </c>
      <c r="H83" s="14">
        <f>data!V69</f>
        <v>26370</v>
      </c>
      <c r="I83" s="14">
        <f>data!W69</f>
        <v>147894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-132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4919380</v>
      </c>
      <c r="D85" s="14">
        <f>data!R71</f>
        <v>3240185</v>
      </c>
      <c r="E85" s="14">
        <f>data!S71</f>
        <v>65600</v>
      </c>
      <c r="F85" s="14">
        <f>data!T71</f>
        <v>4483003</v>
      </c>
      <c r="G85" s="14">
        <f>data!U71</f>
        <v>12352174</v>
      </c>
      <c r="H85" s="14">
        <f>data!V71</f>
        <v>2679319</v>
      </c>
      <c r="I85" s="14">
        <f>data!W71</f>
        <v>8958674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2944300</v>
      </c>
      <c r="D87" s="48">
        <f>+data!M683</f>
        <v>3394159</v>
      </c>
      <c r="E87" s="48">
        <f>+data!M684</f>
        <v>551907</v>
      </c>
      <c r="F87" s="48">
        <f>+data!M685</f>
        <v>2848222</v>
      </c>
      <c r="G87" s="48">
        <f>+data!M686</f>
        <v>4611756</v>
      </c>
      <c r="H87" s="48">
        <f>+data!M687</f>
        <v>2054089</v>
      </c>
      <c r="I87" s="48">
        <f>+data!M688</f>
        <v>2065639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8024471</v>
      </c>
      <c r="D88" s="14">
        <f>data!R73</f>
        <v>24388225</v>
      </c>
      <c r="E88" s="14">
        <f>data!S73</f>
        <v>0</v>
      </c>
      <c r="F88" s="14">
        <f>data!T73</f>
        <v>2287734</v>
      </c>
      <c r="G88" s="14">
        <f>data!U73</f>
        <v>30116236</v>
      </c>
      <c r="H88" s="14">
        <f>data!V73</f>
        <v>9361169</v>
      </c>
      <c r="I88" s="14">
        <f>data!W73</f>
        <v>3532922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22154344</v>
      </c>
      <c r="D89" s="14">
        <f>data!R74</f>
        <v>34638296</v>
      </c>
      <c r="E89" s="14">
        <f>data!S74</f>
        <v>0</v>
      </c>
      <c r="F89" s="14">
        <f>data!T74</f>
        <v>34546349</v>
      </c>
      <c r="G89" s="14">
        <f>data!U74</f>
        <v>29046988</v>
      </c>
      <c r="H89" s="14">
        <f>data!V74</f>
        <v>18355289</v>
      </c>
      <c r="I89" s="14">
        <f>data!W74</f>
        <v>20044280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30178815</v>
      </c>
      <c r="D90" s="14">
        <f>data!R75</f>
        <v>59026521</v>
      </c>
      <c r="E90" s="14">
        <f>data!S75</f>
        <v>0</v>
      </c>
      <c r="F90" s="14">
        <f>data!T75</f>
        <v>36834083</v>
      </c>
      <c r="G90" s="14">
        <f>data!U75</f>
        <v>59163224</v>
      </c>
      <c r="H90" s="14">
        <f>data!V75</f>
        <v>27716458</v>
      </c>
      <c r="I90" s="14">
        <f>data!W75</f>
        <v>23577202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10299.41</v>
      </c>
      <c r="D92" s="14">
        <f>data!R76</f>
        <v>1652.69</v>
      </c>
      <c r="E92" s="14">
        <f>data!S76</f>
        <v>3463.44</v>
      </c>
      <c r="F92" s="14">
        <f>data!T76</f>
        <v>7922.54</v>
      </c>
      <c r="G92" s="14">
        <f>data!U76</f>
        <v>12812.27</v>
      </c>
      <c r="H92" s="14">
        <f>data!V76</f>
        <v>6208.4</v>
      </c>
      <c r="I92" s="14">
        <f>data!W76</f>
        <v>6929.39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1040</v>
      </c>
      <c r="D94" s="14">
        <f>data!R78</f>
        <v>390</v>
      </c>
      <c r="E94" s="14">
        <f>data!S78</f>
        <v>1825</v>
      </c>
      <c r="F94" s="14">
        <f>data!T78</f>
        <v>0</v>
      </c>
      <c r="G94" s="14">
        <f>data!U78</f>
        <v>1095</v>
      </c>
      <c r="H94" s="14">
        <f>data!V78</f>
        <v>1156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15208.53</v>
      </c>
      <c r="D95" s="14">
        <f>data!R79</f>
        <v>0</v>
      </c>
      <c r="E95" s="14">
        <f>data!S79</f>
        <v>4461.6000000000004</v>
      </c>
      <c r="F95" s="14">
        <f>data!T79</f>
        <v>13842.72</v>
      </c>
      <c r="G95" s="14">
        <f>data!U79</f>
        <v>0</v>
      </c>
      <c r="H95" s="14">
        <f>data!V79</f>
        <v>17268.259999999998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27.05</v>
      </c>
      <c r="D96" s="84">
        <f>data!R80</f>
        <v>0</v>
      </c>
      <c r="E96" s="84">
        <f>data!S80</f>
        <v>0</v>
      </c>
      <c r="F96" s="84">
        <f>data!T80</f>
        <v>22.95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Valley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444523</v>
      </c>
      <c r="E105" s="14">
        <f>data!Z59</f>
        <v>39333</v>
      </c>
      <c r="F105" s="14">
        <f>data!AA59</f>
        <v>56224</v>
      </c>
      <c r="G105" s="212"/>
      <c r="H105" s="14">
        <f>data!AC59</f>
        <v>71626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18.3</v>
      </c>
      <c r="D106" s="26">
        <f>data!Y60</f>
        <v>79.73</v>
      </c>
      <c r="E106" s="26">
        <f>data!Z60</f>
        <v>11.8</v>
      </c>
      <c r="F106" s="26">
        <f>data!AA60</f>
        <v>7</v>
      </c>
      <c r="G106" s="26">
        <f>data!AB60</f>
        <v>88.78</v>
      </c>
      <c r="H106" s="26">
        <f>data!AC60</f>
        <v>26.9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2662164</v>
      </c>
      <c r="D107" s="14">
        <f>data!Y61</f>
        <v>7716372</v>
      </c>
      <c r="E107" s="14">
        <f>data!Z61</f>
        <v>1295967</v>
      </c>
      <c r="F107" s="14">
        <f>data!AA61</f>
        <v>846114</v>
      </c>
      <c r="G107" s="14">
        <f>data!AB61</f>
        <v>10053721</v>
      </c>
      <c r="H107" s="14">
        <f>data!AC61</f>
        <v>2697206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593347</v>
      </c>
      <c r="D108" s="14">
        <f>data!Y62</f>
        <v>2116990</v>
      </c>
      <c r="E108" s="14">
        <f>data!Z62</f>
        <v>349524</v>
      </c>
      <c r="F108" s="14">
        <f>data!AA62</f>
        <v>206149</v>
      </c>
      <c r="G108" s="14">
        <f>data!AB62</f>
        <v>2621453</v>
      </c>
      <c r="H108" s="14">
        <f>data!AC62</f>
        <v>799595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125000</v>
      </c>
      <c r="E109" s="14">
        <f>data!Z63</f>
        <v>21046</v>
      </c>
      <c r="F109" s="14">
        <f>data!AA63</f>
        <v>900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403083</v>
      </c>
      <c r="D110" s="14">
        <f>data!Y64</f>
        <v>6060895</v>
      </c>
      <c r="E110" s="14">
        <f>data!Z64</f>
        <v>32498</v>
      </c>
      <c r="F110" s="14">
        <f>data!AA64</f>
        <v>291577</v>
      </c>
      <c r="G110" s="14">
        <f>data!AB64</f>
        <v>39213952</v>
      </c>
      <c r="H110" s="14">
        <f>data!AC64</f>
        <v>573587</v>
      </c>
      <c r="I110" s="14">
        <f>data!AD64</f>
        <v>-15118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12826</v>
      </c>
      <c r="D111" s="14">
        <f>data!Y65</f>
        <v>62</v>
      </c>
      <c r="E111" s="14">
        <f>data!Z65</f>
        <v>0</v>
      </c>
      <c r="F111" s="14">
        <f>data!AA65</f>
        <v>1303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2233531</v>
      </c>
      <c r="D112" s="14">
        <f>data!Y66</f>
        <v>741447</v>
      </c>
      <c r="E112" s="14">
        <f>data!Z66</f>
        <v>619723</v>
      </c>
      <c r="F112" s="14">
        <f>data!AA66</f>
        <v>1881635</v>
      </c>
      <c r="G112" s="14">
        <f>data!AB66</f>
        <v>5281320</v>
      </c>
      <c r="H112" s="14">
        <f>data!AC66</f>
        <v>21615</v>
      </c>
      <c r="I112" s="14">
        <f>data!AD66</f>
        <v>1774590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273054</v>
      </c>
      <c r="D113" s="14">
        <f>data!Y67</f>
        <v>1301145</v>
      </c>
      <c r="E113" s="14">
        <f>data!Z67</f>
        <v>314189</v>
      </c>
      <c r="F113" s="14">
        <f>data!AA67</f>
        <v>83201</v>
      </c>
      <c r="G113" s="14">
        <f>data!AB67</f>
        <v>100883</v>
      </c>
      <c r="H113" s="14">
        <f>data!AC67</f>
        <v>151502</v>
      </c>
      <c r="I113" s="14">
        <f>data!AD67</f>
        <v>38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936047</v>
      </c>
      <c r="E114" s="14">
        <f>data!Z68</f>
        <v>0</v>
      </c>
      <c r="F114" s="14">
        <f>data!AA68</f>
        <v>0</v>
      </c>
      <c r="G114" s="14">
        <f>data!AB68</f>
        <v>710277</v>
      </c>
      <c r="H114" s="14">
        <f>data!AC68</f>
        <v>60824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119799</v>
      </c>
      <c r="D115" s="14">
        <f>data!Y69</f>
        <v>134776</v>
      </c>
      <c r="E115" s="14">
        <f>data!Z69</f>
        <v>13771</v>
      </c>
      <c r="F115" s="14">
        <f>data!AA69</f>
        <v>22652</v>
      </c>
      <c r="G115" s="14">
        <f>data!AB69</f>
        <v>145515</v>
      </c>
      <c r="H115" s="14">
        <f>data!AC69</f>
        <v>28896</v>
      </c>
      <c r="I115" s="14">
        <f>data!AD69</f>
        <v>1522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-43900129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6297804</v>
      </c>
      <c r="D117" s="14">
        <f>data!Y71</f>
        <v>19132734</v>
      </c>
      <c r="E117" s="14">
        <f>data!Z71</f>
        <v>2646718</v>
      </c>
      <c r="F117" s="14">
        <f>data!AA71</f>
        <v>3333531</v>
      </c>
      <c r="G117" s="14">
        <f>data!AB71</f>
        <v>14226992</v>
      </c>
      <c r="H117" s="14">
        <f>data!AC71</f>
        <v>4333225</v>
      </c>
      <c r="I117" s="14">
        <f>data!AD71</f>
        <v>1761032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5746848</v>
      </c>
      <c r="D119" s="48">
        <f>+data!M690</f>
        <v>10960780</v>
      </c>
      <c r="E119" s="48">
        <f>+data!M691</f>
        <v>2979404</v>
      </c>
      <c r="F119" s="48">
        <f>+data!M692</f>
        <v>1325060</v>
      </c>
      <c r="G119" s="48">
        <f>+data!M693</f>
        <v>10009046</v>
      </c>
      <c r="H119" s="48">
        <f>+data!M694</f>
        <v>1468660</v>
      </c>
      <c r="I119" s="48">
        <f>+data!M695</f>
        <v>340463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30785192</v>
      </c>
      <c r="D120" s="14">
        <f>data!Y73</f>
        <v>53482978</v>
      </c>
      <c r="E120" s="14">
        <f>data!Z73</f>
        <v>1686442</v>
      </c>
      <c r="F120" s="14">
        <f>data!AA73</f>
        <v>568304</v>
      </c>
      <c r="G120" s="14">
        <f>data!AB73</f>
        <v>33400908</v>
      </c>
      <c r="H120" s="14">
        <f>data!AC73</f>
        <v>13863110</v>
      </c>
      <c r="I120" s="14">
        <f>data!AD73</f>
        <v>4027984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71302005</v>
      </c>
      <c r="D121" s="14">
        <f>data!Y74</f>
        <v>103005779</v>
      </c>
      <c r="E121" s="14">
        <f>data!Z74</f>
        <v>44855136</v>
      </c>
      <c r="F121" s="14">
        <f>data!AA74</f>
        <v>16559116</v>
      </c>
      <c r="G121" s="14">
        <f>data!AB74</f>
        <v>119576989</v>
      </c>
      <c r="H121" s="14">
        <f>data!AC74</f>
        <v>4614903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102087197</v>
      </c>
      <c r="D122" s="14">
        <f>data!Y75</f>
        <v>156488757</v>
      </c>
      <c r="E122" s="14">
        <f>data!Z75</f>
        <v>46541578</v>
      </c>
      <c r="F122" s="14">
        <f>data!AA75</f>
        <v>17127420</v>
      </c>
      <c r="G122" s="14">
        <f>data!AB75</f>
        <v>152977897</v>
      </c>
      <c r="H122" s="14">
        <f>data!AC75</f>
        <v>18478013</v>
      </c>
      <c r="I122" s="14">
        <f>data!AD75</f>
        <v>4027984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360.51</v>
      </c>
      <c r="D124" s="14">
        <f>data!Y76</f>
        <v>41157.54</v>
      </c>
      <c r="E124" s="14">
        <f>data!Z76</f>
        <v>5506.09</v>
      </c>
      <c r="F124" s="14">
        <f>data!AA76</f>
        <v>2360.48</v>
      </c>
      <c r="G124" s="14">
        <f>data!AB76</f>
        <v>9357.26</v>
      </c>
      <c r="H124" s="14">
        <f>data!AC76</f>
        <v>2799.36</v>
      </c>
      <c r="I124" s="14">
        <f>data!AD76</f>
        <v>122.07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365</v>
      </c>
      <c r="D126" s="14">
        <f>data!Y78</f>
        <v>1825</v>
      </c>
      <c r="E126" s="14">
        <f>data!Z78</f>
        <v>1040</v>
      </c>
      <c r="F126" s="14">
        <f>data!AA78</f>
        <v>546</v>
      </c>
      <c r="G126" s="14">
        <f>data!AB78</f>
        <v>375</v>
      </c>
      <c r="H126" s="14">
        <f>data!AC78</f>
        <v>364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44817.32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1.8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Valley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60402</v>
      </c>
      <c r="D137" s="14">
        <f>data!AF59</f>
        <v>0</v>
      </c>
      <c r="E137" s="14">
        <f>data!AG59</f>
        <v>85305</v>
      </c>
      <c r="F137" s="14">
        <f>data!AH59</f>
        <v>0</v>
      </c>
      <c r="G137" s="14">
        <f>data!AI59</f>
        <v>0</v>
      </c>
      <c r="H137" s="14">
        <f>data!AJ59</f>
        <v>305217</v>
      </c>
      <c r="I137" s="14">
        <f>data!AK59</f>
        <v>13938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105.15</v>
      </c>
      <c r="D138" s="26">
        <f>data!AF60</f>
        <v>0</v>
      </c>
      <c r="E138" s="26">
        <f>data!AG60</f>
        <v>110.65</v>
      </c>
      <c r="F138" s="26">
        <f>data!AH60</f>
        <v>0</v>
      </c>
      <c r="G138" s="26">
        <f>data!AI60</f>
        <v>0</v>
      </c>
      <c r="H138" s="26">
        <f>data!AJ60</f>
        <v>348.23</v>
      </c>
      <c r="I138" s="26">
        <f>data!AK60</f>
        <v>10.65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7287658</v>
      </c>
      <c r="D139" s="14">
        <f>data!AF61</f>
        <v>0</v>
      </c>
      <c r="E139" s="14">
        <f>data!AG61</f>
        <v>12747864</v>
      </c>
      <c r="F139" s="14">
        <f>data!AH61</f>
        <v>0</v>
      </c>
      <c r="G139" s="14">
        <f>data!AI61</f>
        <v>0</v>
      </c>
      <c r="H139" s="14">
        <f>data!AJ61</f>
        <v>42233511</v>
      </c>
      <c r="I139" s="14">
        <f>data!AK61</f>
        <v>1075725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2096151</v>
      </c>
      <c r="D140" s="14">
        <f>data!AF62</f>
        <v>0</v>
      </c>
      <c r="E140" s="14">
        <f>data!AG62</f>
        <v>3260562</v>
      </c>
      <c r="F140" s="14">
        <f>data!AH62</f>
        <v>0</v>
      </c>
      <c r="G140" s="14">
        <f>data!AI62</f>
        <v>0</v>
      </c>
      <c r="H140" s="14">
        <f>data!AJ62</f>
        <v>9219731</v>
      </c>
      <c r="I140" s="14">
        <f>data!AK62</f>
        <v>282841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1686129</v>
      </c>
      <c r="F141" s="14">
        <f>data!AH63</f>
        <v>0</v>
      </c>
      <c r="G141" s="14">
        <f>data!AI63</f>
        <v>0</v>
      </c>
      <c r="H141" s="14">
        <f>data!AJ63</f>
        <v>722324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64270</v>
      </c>
      <c r="D142" s="14">
        <f>data!AF64</f>
        <v>0</v>
      </c>
      <c r="E142" s="14">
        <f>data!AG64</f>
        <v>1100275</v>
      </c>
      <c r="F142" s="14">
        <f>data!AH64</f>
        <v>0</v>
      </c>
      <c r="G142" s="14">
        <f>data!AI64</f>
        <v>0</v>
      </c>
      <c r="H142" s="14">
        <f>data!AJ64</f>
        <v>3094216</v>
      </c>
      <c r="I142" s="14">
        <f>data!AK64</f>
        <v>12663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27791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340427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575747</v>
      </c>
      <c r="D144" s="14">
        <f>data!AF66</f>
        <v>0</v>
      </c>
      <c r="E144" s="14">
        <f>data!AG66</f>
        <v>214746</v>
      </c>
      <c r="F144" s="14">
        <f>data!AH66</f>
        <v>0</v>
      </c>
      <c r="G144" s="14">
        <f>data!AI66</f>
        <v>0</v>
      </c>
      <c r="H144" s="14">
        <f>data!AJ66</f>
        <v>297097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36232</v>
      </c>
      <c r="D145" s="14">
        <f>data!AF67</f>
        <v>0</v>
      </c>
      <c r="E145" s="14">
        <f>data!AG67</f>
        <v>76430</v>
      </c>
      <c r="F145" s="14">
        <f>data!AH67</f>
        <v>0</v>
      </c>
      <c r="G145" s="14">
        <f>data!AI67</f>
        <v>0</v>
      </c>
      <c r="H145" s="14">
        <f>data!AJ67</f>
        <v>1251820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492783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2034179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84732</v>
      </c>
      <c r="D147" s="14">
        <f>data!AF69</f>
        <v>0</v>
      </c>
      <c r="E147" s="14">
        <f>data!AG69</f>
        <v>211636</v>
      </c>
      <c r="F147" s="14">
        <f>data!AH69</f>
        <v>0</v>
      </c>
      <c r="G147" s="14">
        <f>data!AI69</f>
        <v>0</v>
      </c>
      <c r="H147" s="14">
        <f>data!AJ69</f>
        <v>630653</v>
      </c>
      <c r="I147" s="14">
        <f>data!AK69</f>
        <v>10394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-221897</v>
      </c>
      <c r="D148" s="14">
        <f>-data!AF70</f>
        <v>0</v>
      </c>
      <c r="E148" s="14">
        <f>-data!AG70</f>
        <v>-23447</v>
      </c>
      <c r="F148" s="14">
        <f>-data!AH70</f>
        <v>0</v>
      </c>
      <c r="G148" s="14">
        <f>-data!AI70</f>
        <v>0</v>
      </c>
      <c r="H148" s="14">
        <f>-data!AJ70</f>
        <v>-579361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10443467</v>
      </c>
      <c r="D149" s="14">
        <f>data!AF71</f>
        <v>0</v>
      </c>
      <c r="E149" s="14">
        <f>data!AG71</f>
        <v>19274195</v>
      </c>
      <c r="F149" s="14">
        <f>data!AH71</f>
        <v>0</v>
      </c>
      <c r="G149" s="14">
        <f>data!AI71</f>
        <v>0</v>
      </c>
      <c r="H149" s="14">
        <f>data!AJ71</f>
        <v>59244597</v>
      </c>
      <c r="I149" s="14">
        <f>data!AK71</f>
        <v>1381623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4197220</v>
      </c>
      <c r="D151" s="48">
        <f>+data!M697</f>
        <v>0</v>
      </c>
      <c r="E151" s="48">
        <f>+data!M698</f>
        <v>19191510</v>
      </c>
      <c r="F151" s="48">
        <f>+data!M699</f>
        <v>0</v>
      </c>
      <c r="G151" s="48">
        <f>+data!M700</f>
        <v>0</v>
      </c>
      <c r="H151" s="48">
        <f>+data!M701</f>
        <v>13306634</v>
      </c>
      <c r="I151" s="48">
        <f>+data!M702</f>
        <v>704185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9036495</v>
      </c>
      <c r="D152" s="14">
        <f>data!AF73</f>
        <v>0</v>
      </c>
      <c r="E152" s="14">
        <f>data!AG73</f>
        <v>70562354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3886971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34647830</v>
      </c>
      <c r="D153" s="14">
        <f>data!AF74</f>
        <v>0</v>
      </c>
      <c r="E153" s="14">
        <f>data!AG74</f>
        <v>215969310</v>
      </c>
      <c r="F153" s="14">
        <f>data!AH74</f>
        <v>0</v>
      </c>
      <c r="G153" s="14">
        <f>data!AI74</f>
        <v>0</v>
      </c>
      <c r="H153" s="14">
        <f>data!AJ74</f>
        <v>96725051</v>
      </c>
      <c r="I153" s="14">
        <f>data!AK74</f>
        <v>2772641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43684325</v>
      </c>
      <c r="D154" s="14">
        <f>data!AF75</f>
        <v>0</v>
      </c>
      <c r="E154" s="14">
        <f>data!AG75</f>
        <v>286531664</v>
      </c>
      <c r="F154" s="14">
        <f>data!AH75</f>
        <v>0</v>
      </c>
      <c r="G154" s="14">
        <f>data!AI75</f>
        <v>0</v>
      </c>
      <c r="H154" s="14">
        <f>data!AJ75</f>
        <v>96725051</v>
      </c>
      <c r="I154" s="14">
        <f>data!AK75</f>
        <v>6659612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34903.97</v>
      </c>
      <c r="D156" s="14">
        <f>data!AF76</f>
        <v>0</v>
      </c>
      <c r="E156" s="14">
        <f>data!AG76</f>
        <v>33373.81</v>
      </c>
      <c r="F156" s="14">
        <f>data!AH76</f>
        <v>0</v>
      </c>
      <c r="G156" s="14">
        <f>data!AI76</f>
        <v>0</v>
      </c>
      <c r="H156" s="14">
        <f>data!AJ76</f>
        <v>118779.43</v>
      </c>
      <c r="I156" s="14">
        <f>data!AK76</f>
        <v>4153.32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1040</v>
      </c>
      <c r="D158" s="14">
        <f>data!AF78</f>
        <v>0</v>
      </c>
      <c r="E158" s="14">
        <f>data!AG78</f>
        <v>4380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609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22096.35</v>
      </c>
      <c r="D159" s="14">
        <f>data!AF79</f>
        <v>0</v>
      </c>
      <c r="E159" s="14">
        <f>data!AG79</f>
        <v>209017.99</v>
      </c>
      <c r="F159" s="14">
        <f>data!AH79</f>
        <v>0</v>
      </c>
      <c r="G159" s="14">
        <f>data!AI79</f>
        <v>0</v>
      </c>
      <c r="H159" s="14">
        <f>data!AJ79</f>
        <v>16317.89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63.55</v>
      </c>
      <c r="F160" s="26">
        <f>data!AH80</f>
        <v>0</v>
      </c>
      <c r="G160" s="26">
        <f>data!AI80</f>
        <v>0</v>
      </c>
      <c r="H160" s="26">
        <f>data!AJ80</f>
        <v>36.700000000000003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Valley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4909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377431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3.8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479.79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380770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68235441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94553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12477267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1516223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295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3114486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292162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631965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1006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1973588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5510281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3382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814339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-1808198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480006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92757554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330251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21046537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1381434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206352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1127963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162513443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2509397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162719795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241.24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171231.74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609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650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13817.27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54.3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Valley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302896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116.85</v>
      </c>
      <c r="G202" s="26">
        <f>data!AW60</f>
        <v>1.75</v>
      </c>
      <c r="H202" s="26">
        <f>data!AX60</f>
        <v>21.45</v>
      </c>
      <c r="I202" s="26">
        <f>data!AY60</f>
        <v>76.56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19731137</v>
      </c>
      <c r="G203" s="14">
        <f>data!AW61</f>
        <v>191320</v>
      </c>
      <c r="H203" s="14">
        <f>data!AX61</f>
        <v>1170878</v>
      </c>
      <c r="I203" s="14">
        <f>data!AY61</f>
        <v>4472745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3324080</v>
      </c>
      <c r="G204" s="14">
        <f>data!AW62</f>
        <v>42917</v>
      </c>
      <c r="H204" s="14">
        <f>data!AX62</f>
        <v>427622</v>
      </c>
      <c r="I204" s="14">
        <f>data!AY62</f>
        <v>1753700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37017</v>
      </c>
      <c r="G205" s="14">
        <f>data!AW63</f>
        <v>818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344476</v>
      </c>
      <c r="G206" s="14">
        <f>data!AW64</f>
        <v>546</v>
      </c>
      <c r="H206" s="14">
        <f>data!AX64</f>
        <v>37</v>
      </c>
      <c r="I206" s="14">
        <f>data!AY64</f>
        <v>-19319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12313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1547122</v>
      </c>
      <c r="G208" s="14">
        <f>data!AW66</f>
        <v>440</v>
      </c>
      <c r="H208" s="14">
        <f>data!AX66</f>
        <v>607690</v>
      </c>
      <c r="I208" s="14">
        <f>data!AY66</f>
        <v>3359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352063</v>
      </c>
      <c r="G209" s="14">
        <f>data!AW67</f>
        <v>0</v>
      </c>
      <c r="H209" s="14">
        <f>data!AX67</f>
        <v>321</v>
      </c>
      <c r="I209" s="14">
        <f>data!AY67</f>
        <v>222696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320968</v>
      </c>
      <c r="G210" s="14">
        <f>data!AW68</f>
        <v>0</v>
      </c>
      <c r="H210" s="14">
        <f>data!AX68</f>
        <v>0</v>
      </c>
      <c r="I210" s="14">
        <f>data!AY68</f>
        <v>62627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454388</v>
      </c>
      <c r="G211" s="14">
        <f>data!AW69</f>
        <v>592</v>
      </c>
      <c r="H211" s="14">
        <f>data!AX69</f>
        <v>337331</v>
      </c>
      <c r="I211" s="14">
        <f>data!AY69</f>
        <v>2356576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-600</v>
      </c>
      <c r="G212" s="14">
        <f>-data!AW70</f>
        <v>-38898</v>
      </c>
      <c r="H212" s="14">
        <f>-data!AX70</f>
        <v>0</v>
      </c>
      <c r="I212" s="14">
        <f>-data!AY70</f>
        <v>-3306657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26122964</v>
      </c>
      <c r="G213" s="14">
        <f>data!AW71</f>
        <v>197735</v>
      </c>
      <c r="H213" s="14">
        <f>data!AX71</f>
        <v>2543879</v>
      </c>
      <c r="I213" s="14">
        <f>data!AY71</f>
        <v>5545727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4383164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1496199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27558291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29054490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9562.0300000000007</v>
      </c>
      <c r="G220" s="14">
        <f>data!AW76</f>
        <v>0</v>
      </c>
      <c r="H220" s="14">
        <f>data!AX76</f>
        <v>574.75</v>
      </c>
      <c r="I220" s="85">
        <f>data!AY76</f>
        <v>17586.240000000002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11410.41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27.25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Valley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1244550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2.8</v>
      </c>
      <c r="E234" s="26">
        <f>data!BB60</f>
        <v>4.4000000000000004</v>
      </c>
      <c r="F234" s="26">
        <f>data!BC60</f>
        <v>10.1</v>
      </c>
      <c r="G234" s="26">
        <f>data!BD60</f>
        <v>7</v>
      </c>
      <c r="H234" s="26">
        <f>data!BE60</f>
        <v>59</v>
      </c>
      <c r="I234" s="26">
        <f>data!BF60</f>
        <v>88.5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151683</v>
      </c>
      <c r="E235" s="14">
        <f>data!BB61</f>
        <v>569644</v>
      </c>
      <c r="F235" s="14">
        <f>data!BC61</f>
        <v>443584</v>
      </c>
      <c r="G235" s="14">
        <f>data!BD61</f>
        <v>728987</v>
      </c>
      <c r="H235" s="14">
        <f>data!BE61</f>
        <v>5286897</v>
      </c>
      <c r="I235" s="14">
        <f>data!BF61</f>
        <v>4849819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62279</v>
      </c>
      <c r="E236" s="14">
        <f>data!BB62</f>
        <v>119449</v>
      </c>
      <c r="F236" s="14">
        <f>data!BC62</f>
        <v>176612</v>
      </c>
      <c r="G236" s="14">
        <f>data!BD62</f>
        <v>195083</v>
      </c>
      <c r="H236" s="14">
        <f>data!BE62</f>
        <v>1540421</v>
      </c>
      <c r="I236" s="14">
        <f>data!BF62</f>
        <v>1897768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249804</v>
      </c>
      <c r="F237" s="14">
        <f>data!BC63</f>
        <v>0</v>
      </c>
      <c r="G237" s="14">
        <f>data!BD63</f>
        <v>0</v>
      </c>
      <c r="H237" s="14">
        <f>data!BE63</f>
        <v>363213</v>
      </c>
      <c r="I237" s="14">
        <f>data!BF63</f>
        <v>25082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3698</v>
      </c>
      <c r="H238" s="14">
        <f>data!BE64</f>
        <v>13440</v>
      </c>
      <c r="I238" s="14">
        <f>data!BF64</f>
        <v>6344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1741</v>
      </c>
      <c r="F239" s="14">
        <f>data!BC65</f>
        <v>35</v>
      </c>
      <c r="G239" s="14">
        <f>data!BD65</f>
        <v>0</v>
      </c>
      <c r="H239" s="14">
        <f>data!BE65</f>
        <v>4110236</v>
      </c>
      <c r="I239" s="14">
        <f>data!BF65</f>
        <v>1778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75150</v>
      </c>
      <c r="E240" s="14">
        <f>data!BB66</f>
        <v>1290</v>
      </c>
      <c r="F240" s="14">
        <f>data!BC66</f>
        <v>0</v>
      </c>
      <c r="G240" s="14">
        <f>data!BD66</f>
        <v>370119</v>
      </c>
      <c r="H240" s="14">
        <f>data!BE66</f>
        <v>4716970</v>
      </c>
      <c r="I240" s="14">
        <f>data!BF66</f>
        <v>520498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761</v>
      </c>
      <c r="E241" s="14">
        <f>data!BB67</f>
        <v>0</v>
      </c>
      <c r="F241" s="14">
        <f>data!BC67</f>
        <v>0</v>
      </c>
      <c r="G241" s="14">
        <f>data!BD67</f>
        <v>897</v>
      </c>
      <c r="H241" s="14">
        <f>data!BE67</f>
        <v>8403663</v>
      </c>
      <c r="I241" s="14">
        <f>data!BF67</f>
        <v>13647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16233</v>
      </c>
      <c r="H242" s="14">
        <f>data!BE68</f>
        <v>720084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38456</v>
      </c>
      <c r="E243" s="14">
        <f>data!BB69</f>
        <v>6632</v>
      </c>
      <c r="F243" s="14">
        <f>data!BC69</f>
        <v>6479</v>
      </c>
      <c r="G243" s="14">
        <f>data!BD69</f>
        <v>257803</v>
      </c>
      <c r="H243" s="14">
        <f>data!BE69</f>
        <v>4906336</v>
      </c>
      <c r="I243" s="14">
        <f>data!BF69</f>
        <v>478366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-15087</v>
      </c>
      <c r="H244" s="14">
        <f>-data!BE70</f>
        <v>67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328329</v>
      </c>
      <c r="E245" s="14">
        <f>data!BB71</f>
        <v>948560</v>
      </c>
      <c r="F245" s="14">
        <f>data!BC71</f>
        <v>626710</v>
      </c>
      <c r="G245" s="14">
        <f>data!BD71</f>
        <v>1557733</v>
      </c>
      <c r="H245" s="14">
        <f>data!BE71</f>
        <v>30061327</v>
      </c>
      <c r="I245" s="14">
        <f>data!BF71</f>
        <v>7793302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1251.55</v>
      </c>
      <c r="E252" s="85">
        <f>data!BB76</f>
        <v>0</v>
      </c>
      <c r="F252" s="85">
        <f>data!BC76</f>
        <v>0</v>
      </c>
      <c r="G252" s="85">
        <f>data!BD76</f>
        <v>7519.65</v>
      </c>
      <c r="H252" s="85">
        <f>data!BE76</f>
        <v>291193.28000000003</v>
      </c>
      <c r="I252" s="85">
        <f>data!BF76</f>
        <v>95395.56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130</v>
      </c>
      <c r="E254" s="85">
        <f>data!BB78</f>
        <v>130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Valley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9.6</v>
      </c>
      <c r="D266" s="26">
        <f>data!BH60</f>
        <v>166</v>
      </c>
      <c r="E266" s="26">
        <f>data!BI60</f>
        <v>88.1</v>
      </c>
      <c r="F266" s="26">
        <f>data!BJ60</f>
        <v>23</v>
      </c>
      <c r="G266" s="26">
        <f>data!BK60</f>
        <v>82</v>
      </c>
      <c r="H266" s="26">
        <f>data!BL60</f>
        <v>91.98</v>
      </c>
      <c r="I266" s="26">
        <f>data!BM60</f>
        <v>8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478273</v>
      </c>
      <c r="D267" s="14">
        <f>data!BH61</f>
        <v>16199907</v>
      </c>
      <c r="E267" s="14">
        <f>data!BI61</f>
        <v>4927613</v>
      </c>
      <c r="F267" s="14">
        <f>data!BJ61</f>
        <v>2513188</v>
      </c>
      <c r="G267" s="14">
        <f>data!BK61</f>
        <v>5585068</v>
      </c>
      <c r="H267" s="14">
        <f>data!BL61</f>
        <v>4760702</v>
      </c>
      <c r="I267" s="14">
        <f>data!BM61</f>
        <v>964453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195301</v>
      </c>
      <c r="D268" s="14">
        <f>data!BH62</f>
        <v>4181441</v>
      </c>
      <c r="E268" s="14">
        <f>data!BI62</f>
        <v>1631637</v>
      </c>
      <c r="F268" s="14">
        <f>data!BJ62</f>
        <v>632397</v>
      </c>
      <c r="G268" s="14">
        <f>data!BK62</f>
        <v>1785488</v>
      </c>
      <c r="H268" s="14">
        <f>data!BL62</f>
        <v>1669928</v>
      </c>
      <c r="I268" s="14">
        <f>data!BM62</f>
        <v>217316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2717805</v>
      </c>
      <c r="E269" s="14">
        <f>data!BI63</f>
        <v>157022</v>
      </c>
      <c r="F269" s="14">
        <f>data!BJ63</f>
        <v>270108</v>
      </c>
      <c r="G269" s="14">
        <f>data!BK63</f>
        <v>0</v>
      </c>
      <c r="H269" s="14">
        <f>data!BL63</f>
        <v>0</v>
      </c>
      <c r="I269" s="14">
        <f>data!BM63</f>
        <v>4025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214</v>
      </c>
      <c r="D270" s="14">
        <f>data!BH64</f>
        <v>2266</v>
      </c>
      <c r="E270" s="14">
        <f>data!BI64</f>
        <v>2384</v>
      </c>
      <c r="F270" s="14">
        <f>data!BJ64</f>
        <v>-164</v>
      </c>
      <c r="G270" s="14">
        <f>data!BK64</f>
        <v>-386</v>
      </c>
      <c r="H270" s="14">
        <f>data!BL64</f>
        <v>249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-1</v>
      </c>
      <c r="D271" s="14">
        <f>data!BH65</f>
        <v>1182550</v>
      </c>
      <c r="E271" s="14">
        <f>data!BI65</f>
        <v>35</v>
      </c>
      <c r="F271" s="14">
        <f>data!BJ65</f>
        <v>0</v>
      </c>
      <c r="G271" s="14">
        <f>data!BK65</f>
        <v>9200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16144689</v>
      </c>
      <c r="E272" s="14">
        <f>data!BI66</f>
        <v>5398573</v>
      </c>
      <c r="F272" s="14">
        <f>data!BJ66</f>
        <v>469913</v>
      </c>
      <c r="G272" s="14">
        <f>data!BK66</f>
        <v>1900888</v>
      </c>
      <c r="H272" s="14">
        <f>data!BL66</f>
        <v>345154</v>
      </c>
      <c r="I272" s="14">
        <f>data!BM66</f>
        <v>603252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16666</v>
      </c>
      <c r="D273" s="14">
        <f>data!BH67</f>
        <v>15063593</v>
      </c>
      <c r="E273" s="14">
        <f>data!BI67</f>
        <v>317904</v>
      </c>
      <c r="F273" s="14">
        <f>data!BJ67</f>
        <v>19667</v>
      </c>
      <c r="G273" s="14">
        <f>data!BK67</f>
        <v>32823</v>
      </c>
      <c r="H273" s="14">
        <f>data!BL67</f>
        <v>3852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56763</v>
      </c>
      <c r="E274" s="14">
        <f>data!BI68</f>
        <v>0</v>
      </c>
      <c r="F274" s="14">
        <f>data!BJ68</f>
        <v>13349</v>
      </c>
      <c r="G274" s="14">
        <f>data!BK68</f>
        <v>99445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279</v>
      </c>
      <c r="D275" s="14">
        <f>data!BH69</f>
        <v>2117520</v>
      </c>
      <c r="E275" s="14">
        <f>data!BI69</f>
        <v>48993</v>
      </c>
      <c r="F275" s="14">
        <f>data!BJ69</f>
        <v>1157524</v>
      </c>
      <c r="G275" s="14">
        <f>data!BK69</f>
        <v>629996</v>
      </c>
      <c r="H275" s="14">
        <f>data!BL69</f>
        <v>97937</v>
      </c>
      <c r="I275" s="14">
        <f>data!BM69</f>
        <v>46265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-72756</v>
      </c>
      <c r="D276" s="14">
        <f>-data!BH70</f>
        <v>-95190</v>
      </c>
      <c r="E276" s="14">
        <f>-data!BI70</f>
        <v>-44371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617976</v>
      </c>
      <c r="D277" s="14">
        <f>data!BH71</f>
        <v>57571344</v>
      </c>
      <c r="E277" s="14">
        <f>data!BI71</f>
        <v>12439790</v>
      </c>
      <c r="F277" s="14">
        <f>data!BJ71</f>
        <v>5075982</v>
      </c>
      <c r="G277" s="14">
        <f>data!BK71</f>
        <v>10042522</v>
      </c>
      <c r="H277" s="14">
        <f>data!BL71</f>
        <v>6877822</v>
      </c>
      <c r="I277" s="14">
        <f>data!BM71</f>
        <v>1835311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3423.64</v>
      </c>
      <c r="D284" s="85">
        <f>data!BH76</f>
        <v>14549.23</v>
      </c>
      <c r="E284" s="85">
        <f>data!BI76</f>
        <v>16719.759999999998</v>
      </c>
      <c r="F284" s="85">
        <f>data!BJ76</f>
        <v>4424.38</v>
      </c>
      <c r="G284" s="85">
        <f>data!BK76</f>
        <v>7735.32</v>
      </c>
      <c r="H284" s="85">
        <f>data!BL76</f>
        <v>3942.66</v>
      </c>
      <c r="I284" s="85">
        <f>data!BM76</f>
        <v>461.09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650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183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Valley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61.5</v>
      </c>
      <c r="D298" s="26">
        <f>data!BO60</f>
        <v>3.4</v>
      </c>
      <c r="E298" s="26">
        <f>data!BP60</f>
        <v>9.6</v>
      </c>
      <c r="F298" s="26">
        <f>data!BQ60</f>
        <v>0</v>
      </c>
      <c r="G298" s="26">
        <f>data!BR60</f>
        <v>20</v>
      </c>
      <c r="H298" s="26">
        <f>data!BS60</f>
        <v>2.7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9937997</v>
      </c>
      <c r="D299" s="14">
        <f>data!BO61</f>
        <v>308323</v>
      </c>
      <c r="E299" s="14">
        <f>data!BP61</f>
        <v>1034323</v>
      </c>
      <c r="F299" s="14">
        <f>data!BQ61</f>
        <v>0</v>
      </c>
      <c r="G299" s="14">
        <f>data!BR61</f>
        <v>2243550</v>
      </c>
      <c r="H299" s="14">
        <f>data!BS61</f>
        <v>1436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1936801</v>
      </c>
      <c r="D300" s="14">
        <f>data!BO62</f>
        <v>89085</v>
      </c>
      <c r="E300" s="14">
        <f>data!BP62</f>
        <v>262120</v>
      </c>
      <c r="F300" s="14">
        <f>data!BQ62</f>
        <v>0</v>
      </c>
      <c r="G300" s="14">
        <f>data!BR62</f>
        <v>261311</v>
      </c>
      <c r="H300" s="14">
        <f>data!BS62</f>
        <v>36147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2650545</v>
      </c>
      <c r="D301" s="14">
        <f>data!BO63</f>
        <v>0</v>
      </c>
      <c r="E301" s="14">
        <f>data!BP63</f>
        <v>62572</v>
      </c>
      <c r="F301" s="14">
        <f>data!BQ63</f>
        <v>0</v>
      </c>
      <c r="G301" s="14">
        <f>data!BR63</f>
        <v>12429</v>
      </c>
      <c r="H301" s="14">
        <f>data!BS63</f>
        <v>6188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1794</v>
      </c>
      <c r="D302" s="14">
        <f>data!BO64</f>
        <v>80838</v>
      </c>
      <c r="E302" s="14">
        <f>data!BP64</f>
        <v>0</v>
      </c>
      <c r="F302" s="14">
        <f>data!BQ64</f>
        <v>0</v>
      </c>
      <c r="G302" s="14">
        <f>data!BR64</f>
        <v>-25</v>
      </c>
      <c r="H302" s="14">
        <f>data!BS64</f>
        <v>-5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4400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2922578</v>
      </c>
      <c r="D304" s="14">
        <f>data!BO66</f>
        <v>45474</v>
      </c>
      <c r="E304" s="14">
        <f>data!BP66</f>
        <v>438404</v>
      </c>
      <c r="F304" s="14">
        <f>data!BQ66</f>
        <v>0</v>
      </c>
      <c r="G304" s="14">
        <f>data!BR66</f>
        <v>395951</v>
      </c>
      <c r="H304" s="14">
        <f>data!BS66</f>
        <v>599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10011</v>
      </c>
      <c r="D305" s="14">
        <f>data!BO67</f>
        <v>9518</v>
      </c>
      <c r="E305" s="14">
        <f>data!BP67</f>
        <v>5397</v>
      </c>
      <c r="F305" s="14">
        <f>data!BQ67</f>
        <v>0</v>
      </c>
      <c r="G305" s="14">
        <f>data!BR67</f>
        <v>36641</v>
      </c>
      <c r="H305" s="14">
        <f>data!BS67</f>
        <v>1403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11876</v>
      </c>
      <c r="D306" s="14">
        <f>data!BO68</f>
        <v>11738</v>
      </c>
      <c r="E306" s="14">
        <f>data!BP68</f>
        <v>51700</v>
      </c>
      <c r="F306" s="14">
        <f>data!BQ68</f>
        <v>0</v>
      </c>
      <c r="G306" s="14">
        <f>data!BR68</f>
        <v>32072</v>
      </c>
      <c r="H306" s="14">
        <f>data!BS68</f>
        <v>7941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1024494</v>
      </c>
      <c r="D307" s="14">
        <f>data!BO69</f>
        <v>3780</v>
      </c>
      <c r="E307" s="14">
        <f>data!BP69</f>
        <v>433791</v>
      </c>
      <c r="F307" s="14">
        <f>data!BQ69</f>
        <v>0</v>
      </c>
      <c r="G307" s="14">
        <f>data!BR69</f>
        <v>575717</v>
      </c>
      <c r="H307" s="14">
        <f>data!BS69</f>
        <v>47315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-590179</v>
      </c>
      <c r="D308" s="14">
        <f>-data!BO70</f>
        <v>-6830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17905917</v>
      </c>
      <c r="D309" s="14">
        <f>data!BO71</f>
        <v>541926</v>
      </c>
      <c r="E309" s="14">
        <f>data!BP71</f>
        <v>2292707</v>
      </c>
      <c r="F309" s="14">
        <f>data!BQ71</f>
        <v>0</v>
      </c>
      <c r="G309" s="14">
        <f>data!BR71</f>
        <v>3557646</v>
      </c>
      <c r="H309" s="14">
        <f>data!BS71</f>
        <v>101024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13304.76</v>
      </c>
      <c r="D316" s="85">
        <f>data!BO76</f>
        <v>294.91000000000003</v>
      </c>
      <c r="E316" s="85">
        <f>data!BP76</f>
        <v>2568.8000000000002</v>
      </c>
      <c r="F316" s="85">
        <f>data!BQ76</f>
        <v>0</v>
      </c>
      <c r="G316" s="85">
        <f>data!BR76</f>
        <v>4619.8999999999996</v>
      </c>
      <c r="H316" s="85">
        <f>data!BS76</f>
        <v>1778.75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183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Valley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51.2</v>
      </c>
      <c r="E330" s="26">
        <f>data!BW60</f>
        <v>14</v>
      </c>
      <c r="F330" s="26">
        <f>data!BX60</f>
        <v>0</v>
      </c>
      <c r="G330" s="26">
        <f>data!BY60</f>
        <v>24</v>
      </c>
      <c r="H330" s="26">
        <f>data!BZ60</f>
        <v>104.55</v>
      </c>
      <c r="I330" s="26">
        <f>data!CA60</f>
        <v>8.6999999999999993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3748127</v>
      </c>
      <c r="E331" s="86">
        <f>data!BW61</f>
        <v>1679444</v>
      </c>
      <c r="F331" s="86">
        <f>data!BX61</f>
        <v>0</v>
      </c>
      <c r="G331" s="86">
        <f>data!BY61</f>
        <v>4980083</v>
      </c>
      <c r="H331" s="86">
        <f>data!BZ61</f>
        <v>2054684</v>
      </c>
      <c r="I331" s="86">
        <f>data!CA61</f>
        <v>1053868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1161869</v>
      </c>
      <c r="E332" s="86">
        <f>data!BW62</f>
        <v>297339</v>
      </c>
      <c r="F332" s="86">
        <f>data!BX62</f>
        <v>0</v>
      </c>
      <c r="G332" s="86">
        <f>data!BY62</f>
        <v>1004322</v>
      </c>
      <c r="H332" s="86">
        <f>data!BZ62</f>
        <v>1630861</v>
      </c>
      <c r="I332" s="86">
        <f>data!CA62</f>
        <v>256115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112500</v>
      </c>
      <c r="E333" s="86">
        <f>data!BW63</f>
        <v>92382</v>
      </c>
      <c r="F333" s="86">
        <f>data!BX63</f>
        <v>0</v>
      </c>
      <c r="G333" s="86">
        <f>data!BY63</f>
        <v>19107</v>
      </c>
      <c r="H333" s="86">
        <f>data!BZ63</f>
        <v>0</v>
      </c>
      <c r="I333" s="86">
        <f>data!CA63</f>
        <v>24700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43</v>
      </c>
      <c r="E334" s="86">
        <f>data!BW64</f>
        <v>-19</v>
      </c>
      <c r="F334" s="86">
        <f>data!BX64</f>
        <v>0</v>
      </c>
      <c r="G334" s="86">
        <f>data!BY64</f>
        <v>3145</v>
      </c>
      <c r="H334" s="86">
        <f>data!BZ64</f>
        <v>-19</v>
      </c>
      <c r="I334" s="86">
        <f>data!CA64</f>
        <v>527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9100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179031</v>
      </c>
      <c r="E336" s="86">
        <f>data!BW66</f>
        <v>161136</v>
      </c>
      <c r="F336" s="86">
        <f>data!BX66</f>
        <v>0</v>
      </c>
      <c r="G336" s="86">
        <f>data!BY66</f>
        <v>36873</v>
      </c>
      <c r="H336" s="86">
        <f>data!BZ66</f>
        <v>0</v>
      </c>
      <c r="I336" s="86">
        <f>data!CA66</f>
        <v>416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3548</v>
      </c>
      <c r="E337" s="86">
        <f>data!BW67</f>
        <v>1896</v>
      </c>
      <c r="F337" s="86">
        <f>data!BX67</f>
        <v>0</v>
      </c>
      <c r="G337" s="86">
        <f>data!BY67</f>
        <v>393501</v>
      </c>
      <c r="H337" s="86">
        <f>data!BZ67</f>
        <v>0</v>
      </c>
      <c r="I337" s="86">
        <f>data!CA67</f>
        <v>524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97267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40323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38622</v>
      </c>
      <c r="E339" s="86">
        <f>data!BW69</f>
        <v>99902</v>
      </c>
      <c r="F339" s="86">
        <f>data!BX69</f>
        <v>0</v>
      </c>
      <c r="G339" s="86">
        <f>data!BY69</f>
        <v>223517</v>
      </c>
      <c r="H339" s="86">
        <f>data!BZ69</f>
        <v>33438</v>
      </c>
      <c r="I339" s="86">
        <f>data!CA69</f>
        <v>74403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-58118</v>
      </c>
      <c r="E340" s="14">
        <f>-data!BW70</f>
        <v>-21650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-650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97267</v>
      </c>
      <c r="D341" s="14">
        <f>data!BV71</f>
        <v>5194722</v>
      </c>
      <c r="E341" s="14">
        <f>data!BW71</f>
        <v>2310430</v>
      </c>
      <c r="F341" s="14">
        <f>data!BX71</f>
        <v>0</v>
      </c>
      <c r="G341" s="14">
        <f>data!BY71</f>
        <v>6700871</v>
      </c>
      <c r="H341" s="14">
        <f>data!BZ71</f>
        <v>3718964</v>
      </c>
      <c r="I341" s="14">
        <f>data!CA71</f>
        <v>1409903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10590.26</v>
      </c>
      <c r="E348" s="85">
        <f>data!BW76</f>
        <v>2736.91</v>
      </c>
      <c r="F348" s="85">
        <f>data!BX76</f>
        <v>0</v>
      </c>
      <c r="G348" s="85">
        <f>data!BY76</f>
        <v>3057.89</v>
      </c>
      <c r="H348" s="85">
        <f>data!BZ76</f>
        <v>1069.32</v>
      </c>
      <c r="I348" s="85">
        <f>data!CA76</f>
        <v>212.94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39</v>
      </c>
      <c r="F350" s="85">
        <f>data!BX78</f>
        <v>0</v>
      </c>
      <c r="G350" s="85">
        <f>data!BY78</f>
        <v>20</v>
      </c>
      <c r="H350" s="85">
        <f>data!BZ78</f>
        <v>55</v>
      </c>
      <c r="I350" s="85">
        <f>data!CA78</f>
        <v>1248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Valley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4.5999999999999996</v>
      </c>
      <c r="D362" s="26">
        <f>data!CC60</f>
        <v>6</v>
      </c>
      <c r="E362" s="217"/>
      <c r="F362" s="211"/>
      <c r="G362" s="211"/>
      <c r="H362" s="211"/>
      <c r="I362" s="87">
        <f>data!CE60</f>
        <v>3303.0699999999997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349943</v>
      </c>
      <c r="D363" s="86">
        <f>data!CC61</f>
        <v>632470</v>
      </c>
      <c r="E363" s="218"/>
      <c r="F363" s="219"/>
      <c r="G363" s="219"/>
      <c r="H363" s="219"/>
      <c r="I363" s="86">
        <f>data!CE61</f>
        <v>347820114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119405</v>
      </c>
      <c r="D364" s="86">
        <f>data!CC62</f>
        <v>150471</v>
      </c>
      <c r="E364" s="218"/>
      <c r="F364" s="219"/>
      <c r="G364" s="219"/>
      <c r="H364" s="219"/>
      <c r="I364" s="86">
        <f>data!CE62</f>
        <v>84176684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3253</v>
      </c>
      <c r="E365" s="218"/>
      <c r="F365" s="219"/>
      <c r="G365" s="219"/>
      <c r="H365" s="219"/>
      <c r="I365" s="86">
        <f>data!CE63</f>
        <v>15165596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4500</v>
      </c>
      <c r="D366" s="86">
        <f>data!CC64</f>
        <v>7235</v>
      </c>
      <c r="E366" s="218"/>
      <c r="F366" s="219"/>
      <c r="G366" s="219"/>
      <c r="H366" s="219"/>
      <c r="I366" s="86">
        <f>data!CE64</f>
        <v>90459033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898</v>
      </c>
      <c r="E367" s="218"/>
      <c r="F367" s="219"/>
      <c r="G367" s="219"/>
      <c r="H367" s="219"/>
      <c r="I367" s="86">
        <f>data!CE65</f>
        <v>6024290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180652</v>
      </c>
      <c r="D368" s="86">
        <f>data!CC66</f>
        <v>584546</v>
      </c>
      <c r="E368" s="218"/>
      <c r="F368" s="219"/>
      <c r="G368" s="219"/>
      <c r="H368" s="219"/>
      <c r="I368" s="86">
        <f>data!CE66</f>
        <v>63294010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70945</v>
      </c>
      <c r="D369" s="86">
        <f>data!CC67</f>
        <v>3952</v>
      </c>
      <c r="E369" s="218"/>
      <c r="F369" s="219"/>
      <c r="G369" s="219"/>
      <c r="H369" s="219"/>
      <c r="I369" s="86">
        <f>data!CE67</f>
        <v>36976516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616845</v>
      </c>
      <c r="D370" s="86">
        <f>data!CC68</f>
        <v>14862</v>
      </c>
      <c r="E370" s="218"/>
      <c r="F370" s="219"/>
      <c r="G370" s="219"/>
      <c r="H370" s="219"/>
      <c r="I370" s="86">
        <f>data!CE68</f>
        <v>12547973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93030</v>
      </c>
      <c r="D371" s="86">
        <f>data!CC69</f>
        <v>13426437</v>
      </c>
      <c r="E371" s="86">
        <f>data!CD69</f>
        <v>0</v>
      </c>
      <c r="F371" s="219"/>
      <c r="G371" s="219"/>
      <c r="H371" s="219"/>
      <c r="I371" s="86">
        <f>data!CE69</f>
        <v>33429437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-552042</v>
      </c>
      <c r="D372" s="14">
        <f>-data!CC70</f>
        <v>-2301</v>
      </c>
      <c r="E372" s="229">
        <f>data!CD70</f>
        <v>10726631</v>
      </c>
      <c r="F372" s="220"/>
      <c r="G372" s="220"/>
      <c r="H372" s="220"/>
      <c r="I372" s="14">
        <f>-data!CE70</f>
        <v>-62066057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883278</v>
      </c>
      <c r="D373" s="86">
        <f>data!CC71</f>
        <v>14821823</v>
      </c>
      <c r="E373" s="86">
        <f>data!CD71</f>
        <v>-10726631</v>
      </c>
      <c r="F373" s="219"/>
      <c r="G373" s="219"/>
      <c r="H373" s="219"/>
      <c r="I373" s="14">
        <f>data!CE71</f>
        <v>627827596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895108836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1260781755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2155890591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16973.14</v>
      </c>
      <c r="D380" s="85">
        <f>data!CC76</f>
        <v>883.36</v>
      </c>
      <c r="E380" s="214"/>
      <c r="F380" s="211"/>
      <c r="G380" s="211"/>
      <c r="H380" s="211"/>
      <c r="I380" s="14">
        <f>data!CE76</f>
        <v>1244550.1999999997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302895.53000000003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130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41493</v>
      </c>
    </row>
    <row r="383" spans="1:9" ht="20.100000000000001" customHeight="1" x14ac:dyDescent="0.25">
      <c r="A383" s="23">
        <v>25</v>
      </c>
      <c r="B383" s="14" t="s">
        <v>1189</v>
      </c>
      <c r="C383" s="14">
        <f>IF(data!CB79&gt;0,data!CB79,"")</f>
        <v>4138.33</v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985679.00999999989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713.3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data!Print_Titles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UW/Valley Year End Report</dc:title>
  <dc:subject>2019 UW/Valley Year End Report</dc:subject>
  <dc:creator>Washington State Dept of Health - HSQA - Community Health Systems</dc:creator>
  <cp:keywords>hospital financial reports</cp:keywords>
  <cp:lastModifiedBy>Huyck, Randall  (DOH)</cp:lastModifiedBy>
  <cp:lastPrinted>2019-12-17T02:10:32Z</cp:lastPrinted>
  <dcterms:created xsi:type="dcterms:W3CDTF">1999-06-02T22:01:56Z</dcterms:created>
  <dcterms:modified xsi:type="dcterms:W3CDTF">2019-12-31T17:24:12Z</dcterms:modified>
</cp:coreProperties>
</file>